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eron Fields" sheetId="2" state="visible" r:id="rId2"/>
    <sheet xmlns:r="http://schemas.openxmlformats.org/officeDocument/2006/relationships" name="Heron View" sheetId="3" state="visible" r:id="rId3"/>
    <sheet xmlns:r="http://schemas.openxmlformats.org/officeDocument/2006/relationships" name="Heron" sheetId="4" state="visible" r:id="rId4"/>
    <sheet xmlns:r="http://schemas.openxmlformats.org/officeDocument/2006/relationships" name="NSST Pri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R #,##0.00"/>
    <numFmt numFmtId="165" formatCode="yyyy-mm-dd"/>
    <numFmt numFmtId="166" formatCode="yyyy-mm-dd h:mm:ss"/>
    <numFmt numFmtId="167" formatCode="dd MMM yy"/>
  </numFmts>
  <fonts count="6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2"/>
    </font>
    <font>
      <b val="1"/>
      <sz val="20"/>
    </font>
    <font>
      <b val="1"/>
      <color rgb="00FFFBF5"/>
      <sz val="16"/>
    </font>
  </fonts>
  <fills count="7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99B080"/>
        <bgColor rgb="0099B080"/>
      </patternFill>
    </fill>
    <fill>
      <patternFill patternType="solid">
        <fgColor rgb="00AF2655"/>
        <bgColor rgb="00AF2655"/>
      </patternFill>
    </fill>
    <fill>
      <patternFill patternType="solid">
        <fgColor rgb="006527BE"/>
        <bgColor rgb="006527BE"/>
      </patternFill>
    </fill>
    <fill>
      <patternFill patternType="solid">
        <fgColor rgb="00FE0000"/>
        <bgColor rgb="00FE0000"/>
      </patternFill>
    </fill>
  </fills>
  <borders count="9">
    <border>
      <left/>
      <right/>
      <top/>
      <bottom/>
      <diagonal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164" fontId="2" fillId="0" borderId="3" pivotButton="0" quotePrefix="0" xfId="0"/>
    <xf numFmtId="0" fontId="3" fillId="0" borderId="0" pivotButton="0" quotePrefix="0" xfId="0"/>
    <xf numFmtId="0" fontId="4" fillId="0" borderId="4" pivotButton="0" quotePrefix="0" xfId="0"/>
    <xf numFmtId="164" fontId="5" fillId="3" borderId="4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5" fillId="4" borderId="4" applyAlignment="1" pivotButton="0" quotePrefix="0" xfId="0">
      <alignment horizontal="center"/>
    </xf>
    <xf numFmtId="164" fontId="5" fillId="5" borderId="4" applyAlignment="1" pivotButton="0" quotePrefix="0" xfId="0">
      <alignment horizontal="center"/>
    </xf>
    <xf numFmtId="164" fontId="5" fillId="6" borderId="4" applyAlignment="1" pivotButton="0" quotePrefix="0" xfId="0">
      <alignment horizontal="center"/>
    </xf>
    <xf numFmtId="164" fontId="3" fillId="0" borderId="4" pivotButton="0" quotePrefix="0" xfId="0"/>
    <xf numFmtId="167" fontId="3" fillId="0" borderId="4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center"/>
    </xf>
    <xf numFmtId="164" fontId="3" fillId="2" borderId="4" pivotButton="0" quotePrefix="0" xfId="0"/>
    <xf numFmtId="164" fontId="3" fillId="2" borderId="4" applyAlignment="1" pivotButton="0" quotePrefix="0" xfId="0">
      <alignment horizontal="center"/>
    </xf>
    <xf numFmtId="164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I1749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Account</t>
        </is>
      </c>
      <c r="B1" t="inlineStr">
        <is>
          <t>Category</t>
        </is>
      </c>
      <c r="C1" t="inlineStr">
        <is>
          <t>Development</t>
        </is>
      </c>
      <c r="D1" t="inlineStr">
        <is>
          <t>Applicable_dev</t>
        </is>
      </c>
      <c r="E1" t="inlineStr">
        <is>
          <t>Month</t>
        </is>
      </c>
      <c r="F1" t="inlineStr">
        <is>
          <t>Actual</t>
        </is>
      </c>
      <c r="G1" t="inlineStr">
        <is>
          <t>Forecast</t>
        </is>
      </c>
      <c r="H1" t="inlineStr">
        <is>
          <t>use</t>
        </is>
      </c>
    </row>
    <row r="2">
      <c r="A2" t="inlineStr">
        <is>
          <t>Accounting - CIPC</t>
        </is>
      </c>
      <c r="B2" t="inlineStr">
        <is>
          <t>Operating Expenses</t>
        </is>
      </c>
      <c r="C2" t="inlineStr">
        <is>
          <t>Heron Fields</t>
        </is>
      </c>
      <c r="D2" t="inlineStr">
        <is>
          <t>Heron Fields</t>
        </is>
      </c>
      <c r="E2" s="1" t="inlineStr">
        <is>
          <t>2022-03-31</t>
        </is>
      </c>
      <c r="F2" t="n">
        <v>0</v>
      </c>
      <c r="G2" t="n">
        <v>0</v>
      </c>
      <c r="H2" s="2">
        <f>IF(F2=0, G2, F2)</f>
        <v/>
      </c>
      <c r="I2" s="1">
        <f>E2+0</f>
        <v/>
      </c>
    </row>
    <row r="3">
      <c r="A3" t="inlineStr">
        <is>
          <t>Advertising - Property24</t>
        </is>
      </c>
      <c r="B3" t="inlineStr">
        <is>
          <t>Operating Expenses</t>
        </is>
      </c>
      <c r="C3" t="inlineStr">
        <is>
          <t>Heron Fields</t>
        </is>
      </c>
      <c r="D3" t="inlineStr">
        <is>
          <t>Heron Fields</t>
        </is>
      </c>
      <c r="E3" s="1" t="inlineStr">
        <is>
          <t>2022-03-31</t>
        </is>
      </c>
      <c r="F3" t="n">
        <v>0</v>
      </c>
      <c r="G3" t="n">
        <v>0</v>
      </c>
      <c r="H3" s="2">
        <f>IF(F3=0, G3, F3)</f>
        <v/>
      </c>
      <c r="I3" s="1">
        <f>E3+0</f>
        <v/>
      </c>
    </row>
    <row r="4">
      <c r="A4" t="inlineStr">
        <is>
          <t>Advertising _AND_ Promotions</t>
        </is>
      </c>
      <c r="B4" t="inlineStr">
        <is>
          <t>Operating Expenses</t>
        </is>
      </c>
      <c r="C4" t="inlineStr">
        <is>
          <t>Heron Fields</t>
        </is>
      </c>
      <c r="D4" t="inlineStr">
        <is>
          <t>Heron Fields</t>
        </is>
      </c>
      <c r="E4" s="1" t="inlineStr">
        <is>
          <t>2022-03-31</t>
        </is>
      </c>
      <c r="F4" t="n">
        <v>550</v>
      </c>
      <c r="G4" t="n">
        <v>550</v>
      </c>
      <c r="H4" s="2">
        <f>IF(F4=0, G4, F4)</f>
        <v/>
      </c>
      <c r="I4" s="1">
        <f>E4+0</f>
        <v/>
      </c>
    </row>
    <row r="5">
      <c r="A5" t="inlineStr">
        <is>
          <t>Bank Charges</t>
        </is>
      </c>
      <c r="B5" t="inlineStr">
        <is>
          <t>Operating Expenses</t>
        </is>
      </c>
      <c r="C5" t="inlineStr">
        <is>
          <t>Heron Fields</t>
        </is>
      </c>
      <c r="D5" t="inlineStr">
        <is>
          <t>Heron Fields</t>
        </is>
      </c>
      <c r="E5" s="1" t="inlineStr">
        <is>
          <t>2022-03-31</t>
        </is>
      </c>
      <c r="F5" t="n">
        <v>653.7</v>
      </c>
      <c r="G5" t="n">
        <v>653.7</v>
      </c>
      <c r="H5" s="2">
        <f>IF(F5=0, G5, F5)</f>
        <v/>
      </c>
      <c r="I5" s="1">
        <f>E5+0</f>
        <v/>
      </c>
    </row>
    <row r="6">
      <c r="A6" t="inlineStr">
        <is>
          <t>Bond Origination</t>
        </is>
      </c>
      <c r="B6" t="inlineStr">
        <is>
          <t>Trading Income</t>
        </is>
      </c>
      <c r="C6" t="inlineStr">
        <is>
          <t>Heron Fields</t>
        </is>
      </c>
      <c r="D6" t="inlineStr">
        <is>
          <t>Heron Fields</t>
        </is>
      </c>
      <c r="E6" s="1" t="inlineStr">
        <is>
          <t>2022-03-31</t>
        </is>
      </c>
      <c r="F6" t="n">
        <v>0</v>
      </c>
      <c r="G6" t="n">
        <v>0</v>
      </c>
      <c r="H6" s="2">
        <f>IF(F6=0, G6, F6)</f>
        <v/>
      </c>
      <c r="I6" s="1">
        <f>E6+0</f>
        <v/>
      </c>
    </row>
    <row r="7">
      <c r="A7" t="inlineStr">
        <is>
          <t>COS - Commission HF Units</t>
        </is>
      </c>
      <c r="B7" t="inlineStr">
        <is>
          <t>COS</t>
        </is>
      </c>
      <c r="C7" t="inlineStr">
        <is>
          <t>Heron Fields</t>
        </is>
      </c>
      <c r="D7" t="inlineStr">
        <is>
          <t>Heron Fields</t>
        </is>
      </c>
      <c r="E7" s="1" t="inlineStr">
        <is>
          <t>2022-03-31</t>
        </is>
      </c>
      <c r="F7" t="n">
        <v>0</v>
      </c>
      <c r="G7" t="n">
        <v>0</v>
      </c>
      <c r="H7" s="2">
        <f>IF(F7=0, G7, F7)</f>
        <v/>
      </c>
      <c r="I7" s="1">
        <f>E7+0</f>
        <v/>
      </c>
    </row>
    <row r="8">
      <c r="A8" t="inlineStr">
        <is>
          <t>COS - Commission Heron Fields investors</t>
        </is>
      </c>
      <c r="B8" t="inlineStr">
        <is>
          <t>COS</t>
        </is>
      </c>
      <c r="C8" t="inlineStr">
        <is>
          <t>Heron Fields</t>
        </is>
      </c>
      <c r="D8" t="inlineStr">
        <is>
          <t>Heron Fields</t>
        </is>
      </c>
      <c r="E8" s="1" t="inlineStr">
        <is>
          <t>2022-03-31</t>
        </is>
      </c>
      <c r="F8" t="n">
        <v>0</v>
      </c>
      <c r="G8" t="n">
        <v>0</v>
      </c>
      <c r="H8" s="2">
        <f>IF(F8=0, G8, F8)</f>
        <v/>
      </c>
      <c r="I8" s="1">
        <f>E8+0</f>
        <v/>
      </c>
    </row>
    <row r="9">
      <c r="A9" t="inlineStr">
        <is>
          <t>COS - Construction</t>
        </is>
      </c>
      <c r="B9" t="inlineStr">
        <is>
          <t>COS</t>
        </is>
      </c>
      <c r="C9" t="inlineStr">
        <is>
          <t>Heron Fields</t>
        </is>
      </c>
      <c r="D9" t="inlineStr">
        <is>
          <t>Heron Fields</t>
        </is>
      </c>
      <c r="E9" s="1" t="inlineStr">
        <is>
          <t>2022-03-31</t>
        </is>
      </c>
      <c r="F9" t="n">
        <v>0</v>
      </c>
      <c r="G9" t="n">
        <v>0</v>
      </c>
      <c r="H9" s="2">
        <f>IF(F9=0, G9, F9)</f>
        <v/>
      </c>
      <c r="I9" s="1">
        <f>E9+0</f>
        <v/>
      </c>
    </row>
    <row r="10">
      <c r="A10" t="inlineStr">
        <is>
          <t>COS - Heron - Internet</t>
        </is>
      </c>
      <c r="B10" t="inlineStr">
        <is>
          <t>COS</t>
        </is>
      </c>
      <c r="C10" t="inlineStr">
        <is>
          <t>CPC</t>
        </is>
      </c>
      <c r="D10" t="inlineStr">
        <is>
          <t>Heron Fields</t>
        </is>
      </c>
      <c r="E10" s="1" t="inlineStr">
        <is>
          <t>2022-03-31</t>
        </is>
      </c>
      <c r="F10" t="n">
        <v>545.59</v>
      </c>
      <c r="G10" t="n">
        <v>0</v>
      </c>
      <c r="H10" s="2">
        <f>IF(F10=0, G10, F10)</f>
        <v/>
      </c>
      <c r="I10" s="1">
        <f>E10+0</f>
        <v/>
      </c>
    </row>
    <row r="11">
      <c r="A11" t="inlineStr">
        <is>
          <t>COS - Heron Fields - Construction</t>
        </is>
      </c>
      <c r="B11" t="inlineStr">
        <is>
          <t>COS</t>
        </is>
      </c>
      <c r="C11" t="inlineStr">
        <is>
          <t>CPC</t>
        </is>
      </c>
      <c r="D11" t="inlineStr">
        <is>
          <t>Heron Fields</t>
        </is>
      </c>
      <c r="E11" s="1" t="inlineStr">
        <is>
          <t>2022-03-31</t>
        </is>
      </c>
      <c r="F11" t="n">
        <v>967790.23</v>
      </c>
      <c r="G11" t="n">
        <v>0</v>
      </c>
      <c r="H11" s="2">
        <f>IF(F11=0, G11, F11)</f>
        <v/>
      </c>
      <c r="I11" s="1">
        <f>E11+0</f>
        <v/>
      </c>
    </row>
    <row r="12">
      <c r="A12" t="inlineStr">
        <is>
          <t>COS - Heron Fields - Health &amp; Safety</t>
        </is>
      </c>
      <c r="B12" t="inlineStr">
        <is>
          <t>COS</t>
        </is>
      </c>
      <c r="C12" t="inlineStr">
        <is>
          <t>CPC</t>
        </is>
      </c>
      <c r="D12" t="inlineStr">
        <is>
          <t>Heron Fields</t>
        </is>
      </c>
      <c r="E12" s="1" t="inlineStr">
        <is>
          <t>2022-03-31</t>
        </is>
      </c>
      <c r="F12" t="n">
        <v>6286.3</v>
      </c>
      <c r="G12" t="n">
        <v>0</v>
      </c>
      <c r="H12" s="2">
        <f>IF(F12=0, G12, F12)</f>
        <v/>
      </c>
      <c r="I12" s="1">
        <f>E12+0</f>
        <v/>
      </c>
    </row>
    <row r="13">
      <c r="A13" t="inlineStr">
        <is>
          <t>COS - Heron Fields - P &amp; G</t>
        </is>
      </c>
      <c r="B13" t="inlineStr">
        <is>
          <t>COS</t>
        </is>
      </c>
      <c r="C13" t="inlineStr">
        <is>
          <t>CPC</t>
        </is>
      </c>
      <c r="D13" t="inlineStr">
        <is>
          <t>Heron Fields</t>
        </is>
      </c>
      <c r="E13" s="1" t="inlineStr">
        <is>
          <t>2022-03-31</t>
        </is>
      </c>
      <c r="F13" t="n">
        <v>92590.28</v>
      </c>
      <c r="G13" t="n">
        <v>0</v>
      </c>
      <c r="H13" s="2">
        <f>IF(F13=0, G13, F13)</f>
        <v/>
      </c>
      <c r="I13" s="1">
        <f>E13+0</f>
        <v/>
      </c>
    </row>
    <row r="14">
      <c r="A14" t="inlineStr">
        <is>
          <t>COS - Heron Fields - Printing &amp; Stationary</t>
        </is>
      </c>
      <c r="B14" t="inlineStr">
        <is>
          <t>COS</t>
        </is>
      </c>
      <c r="C14" t="inlineStr">
        <is>
          <t>CPC</t>
        </is>
      </c>
      <c r="D14" t="inlineStr">
        <is>
          <t>Heron Fields</t>
        </is>
      </c>
      <c r="E14" s="1" t="inlineStr">
        <is>
          <t>2022-03-31</t>
        </is>
      </c>
      <c r="F14" t="n">
        <v>268.05</v>
      </c>
      <c r="G14" t="n">
        <v>0</v>
      </c>
      <c r="H14" s="2">
        <f>IF(F14=0, G14, F14)</f>
        <v/>
      </c>
      <c r="I14" s="1">
        <f>E14+0</f>
        <v/>
      </c>
    </row>
    <row r="15">
      <c r="A15" t="inlineStr">
        <is>
          <t>COS - Heron Fields - Security</t>
        </is>
      </c>
      <c r="B15" t="inlineStr">
        <is>
          <t>COS</t>
        </is>
      </c>
      <c r="C15" t="inlineStr">
        <is>
          <t>CPC</t>
        </is>
      </c>
      <c r="D15" t="inlineStr">
        <is>
          <t>Heron Fields</t>
        </is>
      </c>
      <c r="E15" s="1" t="inlineStr">
        <is>
          <t>2022-03-31</t>
        </is>
      </c>
      <c r="F15" t="n">
        <v>0</v>
      </c>
      <c r="G15" t="n">
        <v>0</v>
      </c>
      <c r="H15" s="2">
        <f>IF(F15=0, G15, F15)</f>
        <v/>
      </c>
      <c r="I15" s="1">
        <f>E15+0</f>
        <v/>
      </c>
    </row>
    <row r="16">
      <c r="A16" t="inlineStr">
        <is>
          <t>COS - Legal Fees</t>
        </is>
      </c>
      <c r="B16" t="inlineStr">
        <is>
          <t>COS</t>
        </is>
      </c>
      <c r="C16" t="inlineStr">
        <is>
          <t>Heron Fields</t>
        </is>
      </c>
      <c r="D16" t="inlineStr">
        <is>
          <t>Heron Fields</t>
        </is>
      </c>
      <c r="E16" s="1" t="inlineStr">
        <is>
          <t>2022-03-31</t>
        </is>
      </c>
      <c r="F16" t="n">
        <v>0</v>
      </c>
      <c r="G16" t="n">
        <v>0</v>
      </c>
      <c r="H16" s="2">
        <f>IF(F16=0, G16, F16)</f>
        <v/>
      </c>
      <c r="I16" s="1">
        <f>E16+0</f>
        <v/>
      </c>
    </row>
    <row r="17">
      <c r="A17" t="inlineStr">
        <is>
          <t>COS - Legal Fees Opening of Sec Title Scheme</t>
        </is>
      </c>
      <c r="B17" t="inlineStr">
        <is>
          <t>COS</t>
        </is>
      </c>
      <c r="C17" t="inlineStr">
        <is>
          <t>Heron Fields</t>
        </is>
      </c>
      <c r="D17" t="inlineStr">
        <is>
          <t>Heron Fields</t>
        </is>
      </c>
      <c r="E17" s="1" t="inlineStr">
        <is>
          <t>2022-03-31</t>
        </is>
      </c>
      <c r="F17" t="n">
        <v>0</v>
      </c>
      <c r="G17" t="n">
        <v>0</v>
      </c>
      <c r="H17" s="2">
        <f>IF(F17=0, G17, F17)</f>
        <v/>
      </c>
      <c r="I17" s="1">
        <f>E17+0</f>
        <v/>
      </c>
    </row>
    <row r="18">
      <c r="A18" t="inlineStr">
        <is>
          <t>COS - Levies</t>
        </is>
      </c>
      <c r="B18" t="inlineStr">
        <is>
          <t>COS</t>
        </is>
      </c>
      <c r="C18" t="inlineStr">
        <is>
          <t>Heron Fields</t>
        </is>
      </c>
      <c r="D18" t="inlineStr">
        <is>
          <t>Heron Fields</t>
        </is>
      </c>
      <c r="E18" s="1" t="inlineStr">
        <is>
          <t>2022-03-31</t>
        </is>
      </c>
      <c r="F18" t="n">
        <v>0</v>
      </c>
      <c r="G18" t="n">
        <v>0</v>
      </c>
      <c r="H18" s="2">
        <f>IF(F18=0, G18, F18)</f>
        <v/>
      </c>
      <c r="I18" s="1">
        <f>E18+0</f>
        <v/>
      </c>
    </row>
    <row r="19">
      <c r="A19" t="inlineStr">
        <is>
          <t>COS - Rates clearance</t>
        </is>
      </c>
      <c r="B19" t="inlineStr">
        <is>
          <t>COS</t>
        </is>
      </c>
      <c r="C19" t="inlineStr">
        <is>
          <t>Heron Fields</t>
        </is>
      </c>
      <c r="D19" t="inlineStr">
        <is>
          <t>Heron Fields</t>
        </is>
      </c>
      <c r="E19" s="1" t="inlineStr">
        <is>
          <t>2022-03-31</t>
        </is>
      </c>
      <c r="F19" t="n">
        <v>0</v>
      </c>
      <c r="G19" t="n">
        <v>0</v>
      </c>
      <c r="H19" s="2">
        <f>IF(F19=0, G19, F19)</f>
        <v/>
      </c>
      <c r="I19" s="1">
        <f>E19+0</f>
        <v/>
      </c>
    </row>
    <row r="20">
      <c r="A20" t="inlineStr">
        <is>
          <t>COS - Showhouse - HF</t>
        </is>
      </c>
      <c r="B20" t="inlineStr">
        <is>
          <t>COS</t>
        </is>
      </c>
      <c r="C20" t="inlineStr">
        <is>
          <t>Heron Fields</t>
        </is>
      </c>
      <c r="D20" t="inlineStr">
        <is>
          <t>Heron Fields</t>
        </is>
      </c>
      <c r="E20" s="1" t="inlineStr">
        <is>
          <t>2022-03-31</t>
        </is>
      </c>
      <c r="F20" t="n">
        <v>0</v>
      </c>
      <c r="G20" t="n">
        <v>0</v>
      </c>
      <c r="H20" s="2">
        <f>IF(F20=0, G20, F20)</f>
        <v/>
      </c>
      <c r="I20" s="1">
        <f>E20+0</f>
        <v/>
      </c>
    </row>
    <row r="21">
      <c r="A21" t="inlineStr">
        <is>
          <t>CoCT - Electricity</t>
        </is>
      </c>
      <c r="B21" t="inlineStr">
        <is>
          <t>Operating Expenses</t>
        </is>
      </c>
      <c r="C21" t="inlineStr">
        <is>
          <t>Heron Fields</t>
        </is>
      </c>
      <c r="D21" t="inlineStr">
        <is>
          <t>Heron Fields</t>
        </is>
      </c>
      <c r="E21" s="1" t="inlineStr">
        <is>
          <t>2022-03-31</t>
        </is>
      </c>
      <c r="F21" t="n">
        <v>2215.9</v>
      </c>
      <c r="G21" t="n">
        <v>2215.9</v>
      </c>
      <c r="H21" s="2">
        <f>IF(F21=0, G21, F21)</f>
        <v/>
      </c>
      <c r="I21" s="1">
        <f>E21+0</f>
        <v/>
      </c>
    </row>
    <row r="22">
      <c r="A22" t="inlineStr">
        <is>
          <t>CoCT - Refuse</t>
        </is>
      </c>
      <c r="B22" t="inlineStr">
        <is>
          <t>Operating Expenses</t>
        </is>
      </c>
      <c r="C22" t="inlineStr">
        <is>
          <t>Heron Fields</t>
        </is>
      </c>
      <c r="D22" t="inlineStr">
        <is>
          <t>Heron Fields</t>
        </is>
      </c>
      <c r="E22" s="1" t="inlineStr">
        <is>
          <t>2022-03-31</t>
        </is>
      </c>
      <c r="F22" t="n">
        <v>0</v>
      </c>
      <c r="G22" t="n">
        <v>0</v>
      </c>
      <c r="H22" s="2">
        <f>IF(F22=0, G22, F22)</f>
        <v/>
      </c>
      <c r="I22" s="1">
        <f>E22+0</f>
        <v/>
      </c>
    </row>
    <row r="23">
      <c r="A23" t="inlineStr">
        <is>
          <t>CoCT - Water</t>
        </is>
      </c>
      <c r="B23" t="inlineStr">
        <is>
          <t>Operating Expenses</t>
        </is>
      </c>
      <c r="C23" t="inlineStr">
        <is>
          <t>Heron Fields</t>
        </is>
      </c>
      <c r="D23" t="inlineStr">
        <is>
          <t>Heron Fields</t>
        </is>
      </c>
      <c r="E23" s="1" t="inlineStr">
        <is>
          <t>2022-03-31</t>
        </is>
      </c>
      <c r="F23" t="n">
        <v>10580.4</v>
      </c>
      <c r="G23" t="n">
        <v>10580.4</v>
      </c>
      <c r="H23" s="2">
        <f>IF(F23=0, G23, F23)</f>
        <v/>
      </c>
      <c r="I23" s="1">
        <f>E23+0</f>
        <v/>
      </c>
    </row>
    <row r="24">
      <c r="A24" t="inlineStr">
        <is>
          <t>Consulting Fees - Admin and Finance</t>
        </is>
      </c>
      <c r="B24" t="inlineStr">
        <is>
          <t>Ignore per Deric</t>
        </is>
      </c>
      <c r="C24" t="inlineStr">
        <is>
          <t>Heron Fields</t>
        </is>
      </c>
      <c r="D24" t="inlineStr">
        <is>
          <t>Heron Fields</t>
        </is>
      </c>
      <c r="E24" s="1" t="inlineStr">
        <is>
          <t>2022-03-31</t>
        </is>
      </c>
      <c r="F24" t="n">
        <v>67644.03999999999</v>
      </c>
      <c r="G24" t="n">
        <v>67644.03999999999</v>
      </c>
      <c r="H24" s="2">
        <f>IF(F24=0, G24, F24)</f>
        <v/>
      </c>
      <c r="I24" s="1">
        <f>E24+0</f>
        <v/>
      </c>
    </row>
    <row r="25">
      <c r="A25" t="inlineStr">
        <is>
          <t>Consulting fees - Trustee</t>
        </is>
      </c>
      <c r="B25" t="inlineStr">
        <is>
          <t>Operating Expenses</t>
        </is>
      </c>
      <c r="C25" t="inlineStr">
        <is>
          <t>Heron Fields</t>
        </is>
      </c>
      <c r="D25" t="inlineStr">
        <is>
          <t>Heron Fields</t>
        </is>
      </c>
      <c r="E25" s="1" t="inlineStr">
        <is>
          <t>2022-03-31</t>
        </is>
      </c>
      <c r="F25" t="n">
        <v>4000</v>
      </c>
      <c r="G25" t="n">
        <v>4000</v>
      </c>
      <c r="H25" s="2">
        <f>IF(F25=0, G25, F25)</f>
        <v/>
      </c>
      <c r="I25" s="1">
        <f>E25+0</f>
        <v/>
      </c>
    </row>
    <row r="26">
      <c r="A26" t="inlineStr">
        <is>
          <t>Insurance</t>
        </is>
      </c>
      <c r="B26" t="inlineStr">
        <is>
          <t>Operating Expenses</t>
        </is>
      </c>
      <c r="C26" t="inlineStr">
        <is>
          <t>Heron Fields</t>
        </is>
      </c>
      <c r="D26" t="inlineStr">
        <is>
          <t>Heron Fields</t>
        </is>
      </c>
      <c r="E26" s="1" t="inlineStr">
        <is>
          <t>2022-03-31</t>
        </is>
      </c>
      <c r="F26" t="n">
        <v>0</v>
      </c>
      <c r="G26" t="n">
        <v>0</v>
      </c>
      <c r="H26" s="2">
        <f>IF(F26=0, G26, F26)</f>
        <v/>
      </c>
      <c r="I26" s="1">
        <f>E26+0</f>
        <v/>
      </c>
    </row>
    <row r="27">
      <c r="A27" t="inlineStr">
        <is>
          <t>Interest Paid</t>
        </is>
      </c>
      <c r="B27" t="inlineStr">
        <is>
          <t>Operating Expenses</t>
        </is>
      </c>
      <c r="C27" t="inlineStr">
        <is>
          <t>Heron Fields</t>
        </is>
      </c>
      <c r="D27" t="inlineStr">
        <is>
          <t>Heron Fields</t>
        </is>
      </c>
      <c r="E27" s="1" t="inlineStr">
        <is>
          <t>2022-03-31</t>
        </is>
      </c>
      <c r="F27" t="n">
        <v>54.64</v>
      </c>
      <c r="G27" t="n">
        <v>54.64</v>
      </c>
      <c r="H27" s="2">
        <f>IF(F27=0, G27, F27)</f>
        <v/>
      </c>
      <c r="I27" s="1">
        <f>E27+0</f>
        <v/>
      </c>
    </row>
    <row r="28">
      <c r="A28" t="inlineStr">
        <is>
          <t>Interest Paid - Investors @ 14%</t>
        </is>
      </c>
      <c r="B28" t="inlineStr">
        <is>
          <t>Operating Expenses</t>
        </is>
      </c>
      <c r="C28" t="inlineStr">
        <is>
          <t>Heron Fields</t>
        </is>
      </c>
      <c r="D28" t="inlineStr">
        <is>
          <t>Heron Fields</t>
        </is>
      </c>
      <c r="E28" s="1" t="inlineStr">
        <is>
          <t>2022-03-31</t>
        </is>
      </c>
      <c r="F28" t="n">
        <v>0</v>
      </c>
      <c r="G28" t="n">
        <v>0</v>
      </c>
      <c r="H28" s="2">
        <f>IF(F28=0, G28, F28)</f>
        <v/>
      </c>
      <c r="I28" s="1">
        <f>E28+0</f>
        <v/>
      </c>
    </row>
    <row r="29">
      <c r="A29" t="inlineStr">
        <is>
          <t>Interest Paid - Investors @ 15%</t>
        </is>
      </c>
      <c r="B29" t="inlineStr">
        <is>
          <t>Operating Expenses</t>
        </is>
      </c>
      <c r="C29" t="inlineStr">
        <is>
          <t>Heron Fields</t>
        </is>
      </c>
      <c r="D29" t="inlineStr">
        <is>
          <t>Heron Fields</t>
        </is>
      </c>
      <c r="E29" s="1" t="inlineStr">
        <is>
          <t>2022-03-31</t>
        </is>
      </c>
      <c r="F29" t="n">
        <v>0</v>
      </c>
      <c r="G29" t="n">
        <v>0</v>
      </c>
      <c r="H29" s="2">
        <f>IF(F29=0, G29, F29)</f>
        <v/>
      </c>
      <c r="I29" s="1">
        <f>E29+0</f>
        <v/>
      </c>
    </row>
    <row r="30">
      <c r="A30" t="inlineStr">
        <is>
          <t>Interest Paid - Investors @ 16%</t>
        </is>
      </c>
      <c r="B30" t="inlineStr">
        <is>
          <t>Operating Expenses</t>
        </is>
      </c>
      <c r="C30" t="inlineStr">
        <is>
          <t>Heron Fields</t>
        </is>
      </c>
      <c r="D30" t="inlineStr">
        <is>
          <t>Heron Fields</t>
        </is>
      </c>
      <c r="E30" s="1" t="inlineStr">
        <is>
          <t>2022-03-31</t>
        </is>
      </c>
      <c r="F30" t="n">
        <v>0</v>
      </c>
      <c r="G30" t="n">
        <v>0</v>
      </c>
      <c r="H30" s="2">
        <f>IF(F30=0, G30, F30)</f>
        <v/>
      </c>
      <c r="I30" s="1">
        <f>E30+0</f>
        <v/>
      </c>
    </row>
    <row r="31">
      <c r="A31" t="inlineStr">
        <is>
          <t>Interest Paid - Investors @ 18%</t>
        </is>
      </c>
      <c r="B31" t="inlineStr">
        <is>
          <t>Operating Expenses</t>
        </is>
      </c>
      <c r="C31" t="inlineStr">
        <is>
          <t>Heron Fields</t>
        </is>
      </c>
      <c r="D31" t="inlineStr">
        <is>
          <t>Heron Fields</t>
        </is>
      </c>
      <c r="E31" s="1" t="inlineStr">
        <is>
          <t>2022-03-31</t>
        </is>
      </c>
      <c r="F31" t="n">
        <v>0</v>
      </c>
      <c r="G31" t="n">
        <v>0</v>
      </c>
      <c r="H31" s="2">
        <f>IF(F31=0, G31, F31)</f>
        <v/>
      </c>
      <c r="I31" s="1">
        <f>E31+0</f>
        <v/>
      </c>
    </row>
    <row r="32">
      <c r="A32" t="inlineStr">
        <is>
          <t>Interest Paid - Investors @ 6.25%</t>
        </is>
      </c>
      <c r="B32" t="inlineStr">
        <is>
          <t>Operating Expenses</t>
        </is>
      </c>
      <c r="C32" t="inlineStr">
        <is>
          <t>Heron Fields</t>
        </is>
      </c>
      <c r="D32" t="inlineStr">
        <is>
          <t>Heron Fields</t>
        </is>
      </c>
      <c r="E32" s="1" t="inlineStr">
        <is>
          <t>2022-03-31</t>
        </is>
      </c>
      <c r="F32" t="n">
        <v>0</v>
      </c>
      <c r="G32" t="n">
        <v>0</v>
      </c>
      <c r="H32" s="2">
        <f>IF(F32=0, G32, F32)</f>
        <v/>
      </c>
      <c r="I32" s="1">
        <f>E32+0</f>
        <v/>
      </c>
    </row>
    <row r="33">
      <c r="A33" t="inlineStr">
        <is>
          <t>Interest Paid - Investors @ 6.5%</t>
        </is>
      </c>
      <c r="B33" t="inlineStr">
        <is>
          <t>Operating Expenses</t>
        </is>
      </c>
      <c r="C33" t="inlineStr">
        <is>
          <t>Heron Fields</t>
        </is>
      </c>
      <c r="D33" t="inlineStr">
        <is>
          <t>Heron Fields</t>
        </is>
      </c>
      <c r="E33" s="1" t="inlineStr">
        <is>
          <t>2022-03-31</t>
        </is>
      </c>
      <c r="F33" t="n">
        <v>0</v>
      </c>
      <c r="G33" t="n">
        <v>0</v>
      </c>
      <c r="H33" s="2">
        <f>IF(F33=0, G33, F33)</f>
        <v/>
      </c>
      <c r="I33" s="1">
        <f>E33+0</f>
        <v/>
      </c>
    </row>
    <row r="34">
      <c r="A34" t="inlineStr">
        <is>
          <t>Interest Paid - Investors @ 6.75%</t>
        </is>
      </c>
      <c r="B34" t="inlineStr">
        <is>
          <t>Operating Expenses</t>
        </is>
      </c>
      <c r="C34" t="inlineStr">
        <is>
          <t>Heron Fields</t>
        </is>
      </c>
      <c r="D34" t="inlineStr">
        <is>
          <t>Heron Fields</t>
        </is>
      </c>
      <c r="E34" s="1" t="inlineStr">
        <is>
          <t>2022-03-31</t>
        </is>
      </c>
      <c r="F34" t="n">
        <v>0</v>
      </c>
      <c r="G34" t="n">
        <v>0</v>
      </c>
      <c r="H34" s="2">
        <f>IF(F34=0, G34, F34)</f>
        <v/>
      </c>
      <c r="I34" s="1">
        <f>E34+0</f>
        <v/>
      </c>
    </row>
    <row r="35">
      <c r="A35" t="inlineStr">
        <is>
          <t>Interest Paid - Investors @ 7%</t>
        </is>
      </c>
      <c r="B35" t="inlineStr">
        <is>
          <t>Operating Expenses</t>
        </is>
      </c>
      <c r="C35" t="inlineStr">
        <is>
          <t>Heron Fields</t>
        </is>
      </c>
      <c r="D35" t="inlineStr">
        <is>
          <t>Heron Fields</t>
        </is>
      </c>
      <c r="E35" s="1" t="inlineStr">
        <is>
          <t>2022-03-31</t>
        </is>
      </c>
      <c r="F35" t="n">
        <v>0</v>
      </c>
      <c r="G35" t="n">
        <v>0</v>
      </c>
      <c r="H35" s="2">
        <f>IF(F35=0, G35, F35)</f>
        <v/>
      </c>
      <c r="I35" s="1">
        <f>E35+0</f>
        <v/>
      </c>
    </row>
    <row r="36">
      <c r="A36" t="inlineStr">
        <is>
          <t>Interest Paid - Investors @ 7.5%</t>
        </is>
      </c>
      <c r="B36" t="inlineStr">
        <is>
          <t>Operating Expenses</t>
        </is>
      </c>
      <c r="C36" t="inlineStr">
        <is>
          <t>Heron Fields</t>
        </is>
      </c>
      <c r="D36" t="inlineStr">
        <is>
          <t>Heron Fields</t>
        </is>
      </c>
      <c r="E36" s="1" t="inlineStr">
        <is>
          <t>2022-03-31</t>
        </is>
      </c>
      <c r="F36" t="n">
        <v>0</v>
      </c>
      <c r="G36" t="n">
        <v>0</v>
      </c>
      <c r="H36" s="2">
        <f>IF(F36=0, G36, F36)</f>
        <v/>
      </c>
      <c r="I36" s="1">
        <f>E36+0</f>
        <v/>
      </c>
    </row>
    <row r="37">
      <c r="A37" t="inlineStr">
        <is>
          <t>Interest Paid - Investors @ 9.75%</t>
        </is>
      </c>
      <c r="B37" t="inlineStr">
        <is>
          <t>Operating Expenses</t>
        </is>
      </c>
      <c r="C37" t="inlineStr">
        <is>
          <t>Heron Fields</t>
        </is>
      </c>
      <c r="D37" t="inlineStr">
        <is>
          <t>Heron Fields</t>
        </is>
      </c>
      <c r="E37" s="1" t="inlineStr">
        <is>
          <t>2022-03-31</t>
        </is>
      </c>
      <c r="F37" t="n">
        <v>0</v>
      </c>
      <c r="G37" t="n">
        <v>0</v>
      </c>
      <c r="H37" s="2">
        <f>IF(F37=0, G37, F37)</f>
        <v/>
      </c>
      <c r="I37" s="1">
        <f>E37+0</f>
        <v/>
      </c>
    </row>
    <row r="38">
      <c r="A38" t="inlineStr">
        <is>
          <t>Interest Received - Momentum</t>
        </is>
      </c>
      <c r="B38" t="inlineStr">
        <is>
          <t>Other Income</t>
        </is>
      </c>
      <c r="C38" t="inlineStr">
        <is>
          <t>Heron Fields</t>
        </is>
      </c>
      <c r="D38" t="inlineStr">
        <is>
          <t>Heron Fields</t>
        </is>
      </c>
      <c r="E38" s="1" t="inlineStr">
        <is>
          <t>2022-03-31</t>
        </is>
      </c>
      <c r="F38" t="n">
        <v>7698.07</v>
      </c>
      <c r="G38" t="n">
        <v>7698.07</v>
      </c>
      <c r="H38" s="2">
        <f>IF(F38=0, G38, F38)</f>
        <v/>
      </c>
      <c r="I38" s="1">
        <f>E38+0</f>
        <v/>
      </c>
    </row>
    <row r="39">
      <c r="A39" t="inlineStr">
        <is>
          <t>Management fees - OMH</t>
        </is>
      </c>
      <c r="B39" t="inlineStr">
        <is>
          <t>Ignore per Deric</t>
        </is>
      </c>
      <c r="C39" t="inlineStr">
        <is>
          <t>Heron Fields</t>
        </is>
      </c>
      <c r="D39" t="inlineStr">
        <is>
          <t>Heron Fields</t>
        </is>
      </c>
      <c r="E39" s="1" t="inlineStr">
        <is>
          <t>2022-03-31</t>
        </is>
      </c>
      <c r="F39" t="n">
        <v>0</v>
      </c>
      <c r="G39" t="n">
        <v>0</v>
      </c>
      <c r="H39" s="2">
        <f>IF(F39=0, G39, F39)</f>
        <v/>
      </c>
      <c r="I39" s="1">
        <f>E39+0</f>
        <v/>
      </c>
    </row>
    <row r="40">
      <c r="A40" t="inlineStr">
        <is>
          <t>Momentum Admin Fee</t>
        </is>
      </c>
      <c r="B40" t="inlineStr">
        <is>
          <t>Operating Expenses</t>
        </is>
      </c>
      <c r="C40" t="inlineStr">
        <is>
          <t>Heron Fields</t>
        </is>
      </c>
      <c r="D40" t="inlineStr">
        <is>
          <t>Heron Fields</t>
        </is>
      </c>
      <c r="E40" s="1" t="inlineStr">
        <is>
          <t>2022-03-31</t>
        </is>
      </c>
      <c r="F40" t="n">
        <v>1156.41</v>
      </c>
      <c r="G40" t="n">
        <v>1156.41</v>
      </c>
      <c r="H40" s="2">
        <f>IF(F40=0, G40, F40)</f>
        <v/>
      </c>
      <c r="I40" s="1">
        <f>E40+0</f>
        <v/>
      </c>
    </row>
    <row r="41">
      <c r="A41" t="inlineStr">
        <is>
          <t>Rates - Heron</t>
        </is>
      </c>
      <c r="B41" t="inlineStr">
        <is>
          <t>Operating Expenses</t>
        </is>
      </c>
      <c r="C41" t="inlineStr">
        <is>
          <t>Heron Fields</t>
        </is>
      </c>
      <c r="D41" t="inlineStr">
        <is>
          <t>Heron Fields</t>
        </is>
      </c>
      <c r="E41" s="1" t="inlineStr">
        <is>
          <t>2022-03-31</t>
        </is>
      </c>
      <c r="F41" t="n">
        <v>3170.13</v>
      </c>
      <c r="G41" t="n">
        <v>3170.13</v>
      </c>
      <c r="H41" s="2">
        <f>IF(F41=0, G41, F41)</f>
        <v/>
      </c>
      <c r="I41" s="1">
        <f>E41+0</f>
        <v/>
      </c>
    </row>
    <row r="42">
      <c r="A42" t="inlineStr">
        <is>
          <t>Repairs _AND_ Maintenance</t>
        </is>
      </c>
      <c r="B42" t="inlineStr">
        <is>
          <t>Operating Expenses</t>
        </is>
      </c>
      <c r="C42" t="inlineStr">
        <is>
          <t>Heron Fields</t>
        </is>
      </c>
      <c r="D42" t="inlineStr">
        <is>
          <t>Heron Fields</t>
        </is>
      </c>
      <c r="E42" s="1" t="inlineStr">
        <is>
          <t>2022-03-31</t>
        </is>
      </c>
      <c r="F42" t="n">
        <v>0</v>
      </c>
      <c r="G42" t="n">
        <v>0</v>
      </c>
      <c r="H42" s="2">
        <f>IF(F42=0, G42, F42)</f>
        <v/>
      </c>
      <c r="I42" s="1">
        <f>E42+0</f>
        <v/>
      </c>
    </row>
    <row r="43">
      <c r="A43" t="inlineStr">
        <is>
          <t>Sales - Heron Fields</t>
        </is>
      </c>
      <c r="B43" t="inlineStr">
        <is>
          <t>Trading Income</t>
        </is>
      </c>
      <c r="C43" t="inlineStr">
        <is>
          <t>Heron Fields</t>
        </is>
      </c>
      <c r="D43" t="inlineStr">
        <is>
          <t>Heron Fields</t>
        </is>
      </c>
      <c r="E43" s="1" t="inlineStr">
        <is>
          <t>2022-03-31</t>
        </is>
      </c>
      <c r="F43" t="n">
        <v>0</v>
      </c>
      <c r="G43" t="n">
        <v>0</v>
      </c>
      <c r="H43" s="2">
        <f>IF(F43=0, G43, F43)</f>
        <v/>
      </c>
      <c r="I43" s="1">
        <f>E43+0</f>
        <v/>
      </c>
    </row>
    <row r="44">
      <c r="A44" t="inlineStr">
        <is>
          <t>Sales - Heron Fields occupational rent</t>
        </is>
      </c>
      <c r="B44" t="inlineStr">
        <is>
          <t>Trading Income</t>
        </is>
      </c>
      <c r="C44" t="inlineStr">
        <is>
          <t>Heron Fields</t>
        </is>
      </c>
      <c r="D44" t="inlineStr">
        <is>
          <t>Heron Fields</t>
        </is>
      </c>
      <c r="E44" s="1" t="inlineStr">
        <is>
          <t>2022-03-31</t>
        </is>
      </c>
      <c r="F44" t="n">
        <v>0</v>
      </c>
      <c r="G44" t="n">
        <v>0</v>
      </c>
      <c r="H44" s="2">
        <f>IF(F44=0, G44, F44)</f>
        <v/>
      </c>
      <c r="I44" s="1">
        <f>E44+0</f>
        <v/>
      </c>
    </row>
    <row r="45">
      <c r="A45" t="inlineStr">
        <is>
          <t>Security - ADT</t>
        </is>
      </c>
      <c r="B45" t="inlineStr">
        <is>
          <t>Operating Expenses</t>
        </is>
      </c>
      <c r="C45" t="inlineStr">
        <is>
          <t>Heron Fields</t>
        </is>
      </c>
      <c r="D45" t="inlineStr">
        <is>
          <t>Heron Fields</t>
        </is>
      </c>
      <c r="E45" s="1" t="inlineStr">
        <is>
          <t>2022-03-31</t>
        </is>
      </c>
      <c r="F45" t="n">
        <v>285.26</v>
      </c>
      <c r="G45" t="n">
        <v>285.26</v>
      </c>
      <c r="H45" s="2">
        <f>IF(F45=0, G45, F45)</f>
        <v/>
      </c>
      <c r="I45" s="1">
        <f>E45+0</f>
        <v/>
      </c>
    </row>
    <row r="46">
      <c r="A46" t="inlineStr">
        <is>
          <t>Subscription - NHBRC</t>
        </is>
      </c>
      <c r="B46" t="inlineStr">
        <is>
          <t>Operating Expenses</t>
        </is>
      </c>
      <c r="C46" t="inlineStr">
        <is>
          <t>Heron Fields</t>
        </is>
      </c>
      <c r="D46" t="inlineStr">
        <is>
          <t>Heron Fields</t>
        </is>
      </c>
      <c r="E46" s="1" t="inlineStr">
        <is>
          <t>2022-03-31</t>
        </is>
      </c>
      <c r="F46" t="n">
        <v>0</v>
      </c>
      <c r="G46" t="n">
        <v>0</v>
      </c>
      <c r="H46" s="2">
        <f>IF(F46=0, G46, F46)</f>
        <v/>
      </c>
      <c r="I46" s="1">
        <f>E46+0</f>
        <v/>
      </c>
    </row>
    <row r="47">
      <c r="A47" t="inlineStr">
        <is>
          <t>Subscriptions - Xero</t>
        </is>
      </c>
      <c r="B47" t="inlineStr">
        <is>
          <t>Operating Expenses</t>
        </is>
      </c>
      <c r="C47" t="inlineStr">
        <is>
          <t>Heron Fields</t>
        </is>
      </c>
      <c r="D47" t="inlineStr">
        <is>
          <t>Heron Fields</t>
        </is>
      </c>
      <c r="E47" s="1" t="inlineStr">
        <is>
          <t>2022-03-31</t>
        </is>
      </c>
      <c r="F47" t="n">
        <v>600</v>
      </c>
      <c r="G47" t="n">
        <v>600</v>
      </c>
      <c r="H47" s="2">
        <f>IF(F47=0, G47, F47)</f>
        <v/>
      </c>
      <c r="I47" s="1">
        <f>E47+0</f>
        <v/>
      </c>
    </row>
    <row r="48">
      <c r="A48" t="inlineStr">
        <is>
          <t>COS - Heron Projects insurance</t>
        </is>
      </c>
      <c r="B48" t="inlineStr">
        <is>
          <t>COS</t>
        </is>
      </c>
      <c r="C48" t="inlineStr">
        <is>
          <t>CPC</t>
        </is>
      </c>
      <c r="D48" t="inlineStr">
        <is>
          <t>Heron View</t>
        </is>
      </c>
      <c r="E48" s="1" t="inlineStr">
        <is>
          <t>2022-03-31</t>
        </is>
      </c>
      <c r="F48" t="n">
        <v>0</v>
      </c>
      <c r="G48" t="n">
        <v>0</v>
      </c>
      <c r="H48" s="2">
        <f>IF(F48=0, G48, F48)</f>
        <v/>
      </c>
      <c r="I48" s="1">
        <f>E48+0</f>
        <v/>
      </c>
    </row>
    <row r="49">
      <c r="A49" t="inlineStr">
        <is>
          <t>COS - Heron View - Construction</t>
        </is>
      </c>
      <c r="B49" t="inlineStr">
        <is>
          <t>COS</t>
        </is>
      </c>
      <c r="C49" t="inlineStr">
        <is>
          <t>CPC</t>
        </is>
      </c>
      <c r="D49" t="inlineStr">
        <is>
          <t>Heron View</t>
        </is>
      </c>
      <c r="E49" s="1" t="inlineStr">
        <is>
          <t>2022-03-31</t>
        </is>
      </c>
      <c r="F49" t="n">
        <v>0</v>
      </c>
      <c r="G49" t="n">
        <v>0</v>
      </c>
      <c r="H49" s="2">
        <f>IF(F49=0, G49, F49)</f>
        <v/>
      </c>
      <c r="I49" s="1">
        <f>E49+0</f>
        <v/>
      </c>
    </row>
    <row r="50">
      <c r="A50" t="inlineStr">
        <is>
          <t>COS - Heron View - P&amp;G</t>
        </is>
      </c>
      <c r="B50" t="inlineStr">
        <is>
          <t>COS</t>
        </is>
      </c>
      <c r="C50" t="inlineStr">
        <is>
          <t>CPC</t>
        </is>
      </c>
      <c r="D50" t="inlineStr">
        <is>
          <t>Heron View</t>
        </is>
      </c>
      <c r="E50" s="1" t="inlineStr">
        <is>
          <t>2022-03-31</t>
        </is>
      </c>
      <c r="F50" t="n">
        <v>0</v>
      </c>
      <c r="G50" t="n">
        <v>0</v>
      </c>
      <c r="H50" s="2">
        <f>IF(F50=0, G50, F50)</f>
        <v/>
      </c>
      <c r="I50" s="1">
        <f>E50+0</f>
        <v/>
      </c>
    </row>
    <row r="51">
      <c r="A51" t="inlineStr">
        <is>
          <t>COS - Heron View - Printing &amp; Stationary</t>
        </is>
      </c>
      <c r="B51" t="inlineStr">
        <is>
          <t>COS</t>
        </is>
      </c>
      <c r="C51" t="inlineStr">
        <is>
          <t>CPC</t>
        </is>
      </c>
      <c r="D51" t="inlineStr">
        <is>
          <t>Heron View</t>
        </is>
      </c>
      <c r="E51" s="1" t="inlineStr">
        <is>
          <t>2022-03-31</t>
        </is>
      </c>
      <c r="F51" t="n">
        <v>0</v>
      </c>
      <c r="G51" t="n">
        <v>0</v>
      </c>
      <c r="H51" s="2">
        <f>IF(F51=0, G51, F51)</f>
        <v/>
      </c>
      <c r="I51" s="1">
        <f>E51+0</f>
        <v/>
      </c>
    </row>
    <row r="52">
      <c r="A52" t="inlineStr">
        <is>
          <t>Accounting - CIPC</t>
        </is>
      </c>
      <c r="B52" t="inlineStr">
        <is>
          <t>Operating Expenses</t>
        </is>
      </c>
      <c r="C52" t="inlineStr">
        <is>
          <t>Heron Fields</t>
        </is>
      </c>
      <c r="D52" t="inlineStr">
        <is>
          <t>Heron Fields</t>
        </is>
      </c>
      <c r="E52" s="1" t="inlineStr">
        <is>
          <t>2022-04-30</t>
        </is>
      </c>
      <c r="F52" t="n">
        <v>0</v>
      </c>
      <c r="G52" t="n">
        <v>0</v>
      </c>
      <c r="H52" s="2">
        <f>IF(F52=0, G52, F52)</f>
        <v/>
      </c>
      <c r="I52" s="1">
        <f>E52+0</f>
        <v/>
      </c>
    </row>
    <row r="53">
      <c r="A53" t="inlineStr">
        <is>
          <t>Advertising - Property24</t>
        </is>
      </c>
      <c r="B53" t="inlineStr">
        <is>
          <t>Operating Expenses</t>
        </is>
      </c>
      <c r="C53" t="inlineStr">
        <is>
          <t>Heron Fields</t>
        </is>
      </c>
      <c r="D53" t="inlineStr">
        <is>
          <t>Heron Fields</t>
        </is>
      </c>
      <c r="E53" s="1" t="inlineStr">
        <is>
          <t>2022-04-30</t>
        </is>
      </c>
      <c r="F53" t="n">
        <v>23112</v>
      </c>
      <c r="G53" t="n">
        <v>23112</v>
      </c>
      <c r="H53" s="2">
        <f>IF(F53=0, G53, F53)</f>
        <v/>
      </c>
      <c r="I53" s="1">
        <f>E53+0</f>
        <v/>
      </c>
    </row>
    <row r="54">
      <c r="A54" t="inlineStr">
        <is>
          <t>Advertising _AND_ Promotions</t>
        </is>
      </c>
      <c r="B54" t="inlineStr">
        <is>
          <t>Operating Expenses</t>
        </is>
      </c>
      <c r="C54" t="inlineStr">
        <is>
          <t>Heron Fields</t>
        </is>
      </c>
      <c r="D54" t="inlineStr">
        <is>
          <t>Heron Fields</t>
        </is>
      </c>
      <c r="E54" s="1" t="inlineStr">
        <is>
          <t>2022-04-30</t>
        </is>
      </c>
      <c r="F54" t="n">
        <v>55237.86</v>
      </c>
      <c r="G54" t="n">
        <v>55237.86</v>
      </c>
      <c r="H54" s="2">
        <f>IF(F54=0, G54, F54)</f>
        <v/>
      </c>
      <c r="I54" s="1">
        <f>E54+0</f>
        <v/>
      </c>
    </row>
    <row r="55">
      <c r="A55" t="inlineStr">
        <is>
          <t>Bank Charges</t>
        </is>
      </c>
      <c r="B55" t="inlineStr">
        <is>
          <t>Operating Expenses</t>
        </is>
      </c>
      <c r="C55" t="inlineStr">
        <is>
          <t>Heron Fields</t>
        </is>
      </c>
      <c r="D55" t="inlineStr">
        <is>
          <t>Heron Fields</t>
        </is>
      </c>
      <c r="E55" s="1" t="inlineStr">
        <is>
          <t>2022-04-30</t>
        </is>
      </c>
      <c r="F55" t="n">
        <v>714.16</v>
      </c>
      <c r="G55" t="n">
        <v>714.16</v>
      </c>
      <c r="H55" s="2">
        <f>IF(F55=0, G55, F55)</f>
        <v/>
      </c>
      <c r="I55" s="1">
        <f>E55+0</f>
        <v/>
      </c>
    </row>
    <row r="56">
      <c r="A56" t="inlineStr">
        <is>
          <t>Bond Origination</t>
        </is>
      </c>
      <c r="B56" t="inlineStr">
        <is>
          <t>Trading Income</t>
        </is>
      </c>
      <c r="C56" t="inlineStr">
        <is>
          <t>Heron Fields</t>
        </is>
      </c>
      <c r="D56" t="inlineStr">
        <is>
          <t>Heron Fields</t>
        </is>
      </c>
      <c r="E56" s="1" t="inlineStr">
        <is>
          <t>2022-04-30</t>
        </is>
      </c>
      <c r="F56" t="n">
        <v>0</v>
      </c>
      <c r="G56" t="n">
        <v>0</v>
      </c>
      <c r="H56" s="2">
        <f>IF(F56=0, G56, F56)</f>
        <v/>
      </c>
      <c r="I56" s="1">
        <f>E56+0</f>
        <v/>
      </c>
    </row>
    <row r="57">
      <c r="A57" t="inlineStr">
        <is>
          <t>COS - Commission HF Units</t>
        </is>
      </c>
      <c r="B57" t="inlineStr">
        <is>
          <t>COS</t>
        </is>
      </c>
      <c r="C57" t="inlineStr">
        <is>
          <t>Heron Fields</t>
        </is>
      </c>
      <c r="D57" t="inlineStr">
        <is>
          <t>Heron Fields</t>
        </is>
      </c>
      <c r="E57" s="1" t="inlineStr">
        <is>
          <t>2022-04-30</t>
        </is>
      </c>
      <c r="F57" t="n">
        <v>0</v>
      </c>
      <c r="G57" t="n">
        <v>0</v>
      </c>
      <c r="H57" s="2">
        <f>IF(F57=0, G57, F57)</f>
        <v/>
      </c>
      <c r="I57" s="1">
        <f>E57+0</f>
        <v/>
      </c>
    </row>
    <row r="58">
      <c r="A58" t="inlineStr">
        <is>
          <t>COS - Commission Heron Fields investors</t>
        </is>
      </c>
      <c r="B58" t="inlineStr">
        <is>
          <t>COS</t>
        </is>
      </c>
      <c r="C58" t="inlineStr">
        <is>
          <t>Heron Fields</t>
        </is>
      </c>
      <c r="D58" t="inlineStr">
        <is>
          <t>Heron Fields</t>
        </is>
      </c>
      <c r="E58" s="1" t="inlineStr">
        <is>
          <t>2022-04-30</t>
        </is>
      </c>
      <c r="F58" t="n">
        <v>0</v>
      </c>
      <c r="G58" t="n">
        <v>0</v>
      </c>
      <c r="H58" s="2">
        <f>IF(F58=0, G58, F58)</f>
        <v/>
      </c>
      <c r="I58" s="1">
        <f>E58+0</f>
        <v/>
      </c>
    </row>
    <row r="59">
      <c r="A59" t="inlineStr">
        <is>
          <t>COS - Construction</t>
        </is>
      </c>
      <c r="B59" t="inlineStr">
        <is>
          <t>COS</t>
        </is>
      </c>
      <c r="C59" t="inlineStr">
        <is>
          <t>Heron Fields</t>
        </is>
      </c>
      <c r="D59" t="inlineStr">
        <is>
          <t>Heron Fields</t>
        </is>
      </c>
      <c r="E59" s="1" t="inlineStr">
        <is>
          <t>2022-04-30</t>
        </is>
      </c>
      <c r="F59" t="n">
        <v>0</v>
      </c>
      <c r="G59" t="n">
        <v>0</v>
      </c>
      <c r="H59" s="2">
        <f>IF(F59=0, G59, F59)</f>
        <v/>
      </c>
      <c r="I59" s="1">
        <f>E59+0</f>
        <v/>
      </c>
    </row>
    <row r="60">
      <c r="A60" t="inlineStr">
        <is>
          <t>COS - Heron - Internet</t>
        </is>
      </c>
      <c r="B60" t="inlineStr">
        <is>
          <t>COS</t>
        </is>
      </c>
      <c r="C60" t="inlineStr">
        <is>
          <t>CPC</t>
        </is>
      </c>
      <c r="D60" t="inlineStr">
        <is>
          <t>Heron Fields</t>
        </is>
      </c>
      <c r="E60" s="1" t="inlineStr">
        <is>
          <t>2022-04-30</t>
        </is>
      </c>
      <c r="F60" t="n">
        <v>1085.22</v>
      </c>
      <c r="G60" t="n">
        <v>0</v>
      </c>
      <c r="H60" s="2">
        <f>IF(F60=0, G60, F60)</f>
        <v/>
      </c>
      <c r="I60" s="1">
        <f>E60+0</f>
        <v/>
      </c>
    </row>
    <row r="61">
      <c r="A61" t="inlineStr">
        <is>
          <t>COS - Heron Fields - Construction</t>
        </is>
      </c>
      <c r="B61" t="inlineStr">
        <is>
          <t>COS</t>
        </is>
      </c>
      <c r="C61" t="inlineStr">
        <is>
          <t>CPC</t>
        </is>
      </c>
      <c r="D61" t="inlineStr">
        <is>
          <t>Heron Fields</t>
        </is>
      </c>
      <c r="E61" s="1" t="inlineStr">
        <is>
          <t>2022-04-30</t>
        </is>
      </c>
      <c r="F61" t="n">
        <v>2138785</v>
      </c>
      <c r="G61" t="n">
        <v>0</v>
      </c>
      <c r="H61" s="2">
        <f>IF(F61=0, G61, F61)</f>
        <v/>
      </c>
      <c r="I61" s="1">
        <f>E61+0</f>
        <v/>
      </c>
    </row>
    <row r="62">
      <c r="A62" t="inlineStr">
        <is>
          <t>COS - Heron Fields - Health &amp; Safety</t>
        </is>
      </c>
      <c r="B62" t="inlineStr">
        <is>
          <t>COS</t>
        </is>
      </c>
      <c r="C62" t="inlineStr">
        <is>
          <t>CPC</t>
        </is>
      </c>
      <c r="D62" t="inlineStr">
        <is>
          <t>Heron Fields</t>
        </is>
      </c>
      <c r="E62" s="1" t="inlineStr">
        <is>
          <t>2022-04-30</t>
        </is>
      </c>
      <c r="F62" t="n">
        <v>4000</v>
      </c>
      <c r="G62" t="n">
        <v>0</v>
      </c>
      <c r="H62" s="2">
        <f>IF(F62=0, G62, F62)</f>
        <v/>
      </c>
      <c r="I62" s="1">
        <f>E62+0</f>
        <v/>
      </c>
    </row>
    <row r="63">
      <c r="A63" t="inlineStr">
        <is>
          <t>COS - Heron Fields - P &amp; G</t>
        </is>
      </c>
      <c r="B63" t="inlineStr">
        <is>
          <t>COS</t>
        </is>
      </c>
      <c r="C63" t="inlineStr">
        <is>
          <t>CPC</t>
        </is>
      </c>
      <c r="D63" t="inlineStr">
        <is>
          <t>Heron Fields</t>
        </is>
      </c>
      <c r="E63" s="1" t="inlineStr">
        <is>
          <t>2022-04-30</t>
        </is>
      </c>
      <c r="F63" t="n">
        <v>239884.17</v>
      </c>
      <c r="G63" t="n">
        <v>0</v>
      </c>
      <c r="H63" s="2">
        <f>IF(F63=0, G63, F63)</f>
        <v/>
      </c>
      <c r="I63" s="1">
        <f>E63+0</f>
        <v/>
      </c>
    </row>
    <row r="64">
      <c r="A64" t="inlineStr">
        <is>
          <t>COS - Heron Fields - Printing &amp; Stationary</t>
        </is>
      </c>
      <c r="B64" t="inlineStr">
        <is>
          <t>COS</t>
        </is>
      </c>
      <c r="C64" t="inlineStr">
        <is>
          <t>CPC</t>
        </is>
      </c>
      <c r="D64" t="inlineStr">
        <is>
          <t>Heron Fields</t>
        </is>
      </c>
      <c r="E64" s="1" t="inlineStr">
        <is>
          <t>2022-04-30</t>
        </is>
      </c>
      <c r="F64" t="n">
        <v>2415</v>
      </c>
      <c r="G64" t="n">
        <v>0</v>
      </c>
      <c r="H64" s="2">
        <f>IF(F64=0, G64, F64)</f>
        <v/>
      </c>
      <c r="I64" s="1">
        <f>E64+0</f>
        <v/>
      </c>
    </row>
    <row r="65">
      <c r="A65" t="inlineStr">
        <is>
          <t>COS - Heron Fields - Security</t>
        </is>
      </c>
      <c r="B65" t="inlineStr">
        <is>
          <t>COS</t>
        </is>
      </c>
      <c r="C65" t="inlineStr">
        <is>
          <t>CPC</t>
        </is>
      </c>
      <c r="D65" t="inlineStr">
        <is>
          <t>Heron Fields</t>
        </is>
      </c>
      <c r="E65" s="1" t="inlineStr">
        <is>
          <t>2022-04-30</t>
        </is>
      </c>
      <c r="F65" t="n">
        <v>4782.61</v>
      </c>
      <c r="G65" t="n">
        <v>0</v>
      </c>
      <c r="H65" s="2">
        <f>IF(F65=0, G65, F65)</f>
        <v/>
      </c>
      <c r="I65" s="1">
        <f>E65+0</f>
        <v/>
      </c>
    </row>
    <row r="66">
      <c r="A66" t="inlineStr">
        <is>
          <t>COS - Legal Fees</t>
        </is>
      </c>
      <c r="B66" t="inlineStr">
        <is>
          <t>COS</t>
        </is>
      </c>
      <c r="C66" t="inlineStr">
        <is>
          <t>Heron Fields</t>
        </is>
      </c>
      <c r="D66" t="inlineStr">
        <is>
          <t>Heron Fields</t>
        </is>
      </c>
      <c r="E66" s="1" t="inlineStr">
        <is>
          <t>2022-04-30</t>
        </is>
      </c>
      <c r="F66" t="n">
        <v>0</v>
      </c>
      <c r="G66" t="n">
        <v>0</v>
      </c>
      <c r="H66" s="2">
        <f>IF(F66=0, G66, F66)</f>
        <v/>
      </c>
      <c r="I66" s="1">
        <f>E66+0</f>
        <v/>
      </c>
    </row>
    <row r="67">
      <c r="A67" t="inlineStr">
        <is>
          <t>COS - Legal Fees Opening of Sec Title Scheme</t>
        </is>
      </c>
      <c r="B67" t="inlineStr">
        <is>
          <t>COS</t>
        </is>
      </c>
      <c r="C67" t="inlineStr">
        <is>
          <t>Heron Fields</t>
        </is>
      </c>
      <c r="D67" t="inlineStr">
        <is>
          <t>Heron Fields</t>
        </is>
      </c>
      <c r="E67" s="1" t="inlineStr">
        <is>
          <t>2022-04-30</t>
        </is>
      </c>
      <c r="F67" t="n">
        <v>0</v>
      </c>
      <c r="G67" t="n">
        <v>0</v>
      </c>
      <c r="H67" s="2">
        <f>IF(F67=0, G67, F67)</f>
        <v/>
      </c>
      <c r="I67" s="1">
        <f>E67+0</f>
        <v/>
      </c>
    </row>
    <row r="68">
      <c r="A68" t="inlineStr">
        <is>
          <t>COS - Levies</t>
        </is>
      </c>
      <c r="B68" t="inlineStr">
        <is>
          <t>COS</t>
        </is>
      </c>
      <c r="C68" t="inlineStr">
        <is>
          <t>Heron Fields</t>
        </is>
      </c>
      <c r="D68" t="inlineStr">
        <is>
          <t>Heron Fields</t>
        </is>
      </c>
      <c r="E68" s="1" t="inlineStr">
        <is>
          <t>2022-04-30</t>
        </is>
      </c>
      <c r="F68" t="n">
        <v>0</v>
      </c>
      <c r="G68" t="n">
        <v>0</v>
      </c>
      <c r="H68" s="2">
        <f>IF(F68=0, G68, F68)</f>
        <v/>
      </c>
      <c r="I68" s="1">
        <f>E68+0</f>
        <v/>
      </c>
    </row>
    <row r="69">
      <c r="A69" t="inlineStr">
        <is>
          <t>COS - Rates clearance</t>
        </is>
      </c>
      <c r="B69" t="inlineStr">
        <is>
          <t>COS</t>
        </is>
      </c>
      <c r="C69" t="inlineStr">
        <is>
          <t>Heron Fields</t>
        </is>
      </c>
      <c r="D69" t="inlineStr">
        <is>
          <t>Heron Fields</t>
        </is>
      </c>
      <c r="E69" s="1" t="inlineStr">
        <is>
          <t>2022-04-30</t>
        </is>
      </c>
      <c r="F69" t="n">
        <v>0</v>
      </c>
      <c r="G69" t="n">
        <v>0</v>
      </c>
      <c r="H69" s="2">
        <f>IF(F69=0, G69, F69)</f>
        <v/>
      </c>
      <c r="I69" s="1">
        <f>E69+0</f>
        <v/>
      </c>
    </row>
    <row r="70">
      <c r="A70" t="inlineStr">
        <is>
          <t>COS - Showhouse - HF</t>
        </is>
      </c>
      <c r="B70" t="inlineStr">
        <is>
          <t>COS</t>
        </is>
      </c>
      <c r="C70" t="inlineStr">
        <is>
          <t>Heron Fields</t>
        </is>
      </c>
      <c r="D70" t="inlineStr">
        <is>
          <t>Heron Fields</t>
        </is>
      </c>
      <c r="E70" s="1" t="inlineStr">
        <is>
          <t>2022-04-30</t>
        </is>
      </c>
      <c r="F70" t="n">
        <v>0</v>
      </c>
      <c r="G70" t="n">
        <v>0</v>
      </c>
      <c r="H70" s="2">
        <f>IF(F70=0, G70, F70)</f>
        <v/>
      </c>
      <c r="I70" s="1">
        <f>E70+0</f>
        <v/>
      </c>
    </row>
    <row r="71">
      <c r="A71" t="inlineStr">
        <is>
          <t>CoCT - Electricity</t>
        </is>
      </c>
      <c r="B71" t="inlineStr">
        <is>
          <t>Operating Expenses</t>
        </is>
      </c>
      <c r="C71" t="inlineStr">
        <is>
          <t>Heron Fields</t>
        </is>
      </c>
      <c r="D71" t="inlineStr">
        <is>
          <t>Heron Fields</t>
        </is>
      </c>
      <c r="E71" s="1" t="inlineStr">
        <is>
          <t>2022-04-30</t>
        </is>
      </c>
      <c r="F71" t="n">
        <v>0</v>
      </c>
      <c r="G71" t="n">
        <v>0</v>
      </c>
      <c r="H71" s="2">
        <f>IF(F71=0, G71, F71)</f>
        <v/>
      </c>
      <c r="I71" s="1">
        <f>E71+0</f>
        <v/>
      </c>
    </row>
    <row r="72">
      <c r="A72" t="inlineStr">
        <is>
          <t>CoCT - Refuse</t>
        </is>
      </c>
      <c r="B72" t="inlineStr">
        <is>
          <t>Operating Expenses</t>
        </is>
      </c>
      <c r="C72" t="inlineStr">
        <is>
          <t>Heron Fields</t>
        </is>
      </c>
      <c r="D72" t="inlineStr">
        <is>
          <t>Heron Fields</t>
        </is>
      </c>
      <c r="E72" s="1" t="inlineStr">
        <is>
          <t>2022-04-30</t>
        </is>
      </c>
      <c r="F72" t="n">
        <v>0</v>
      </c>
      <c r="G72" t="n">
        <v>0</v>
      </c>
      <c r="H72" s="2">
        <f>IF(F72=0, G72, F72)</f>
        <v/>
      </c>
      <c r="I72" s="1">
        <f>E72+0</f>
        <v/>
      </c>
    </row>
    <row r="73">
      <c r="A73" t="inlineStr">
        <is>
          <t>CoCT - Water</t>
        </is>
      </c>
      <c r="B73" t="inlineStr">
        <is>
          <t>Operating Expenses</t>
        </is>
      </c>
      <c r="C73" t="inlineStr">
        <is>
          <t>Heron Fields</t>
        </is>
      </c>
      <c r="D73" t="inlineStr">
        <is>
          <t>Heron Fields</t>
        </is>
      </c>
      <c r="E73" s="1" t="inlineStr">
        <is>
          <t>2022-04-30</t>
        </is>
      </c>
      <c r="F73" t="n">
        <v>0</v>
      </c>
      <c r="G73" t="n">
        <v>0</v>
      </c>
      <c r="H73" s="2">
        <f>IF(F73=0, G73, F73)</f>
        <v/>
      </c>
      <c r="I73" s="1">
        <f>E73+0</f>
        <v/>
      </c>
    </row>
    <row r="74">
      <c r="A74" t="inlineStr">
        <is>
          <t>Consulting Fees - Admin and Finance</t>
        </is>
      </c>
      <c r="B74" t="inlineStr">
        <is>
          <t>Ignore per Deric</t>
        </is>
      </c>
      <c r="C74" t="inlineStr">
        <is>
          <t>Heron Fields</t>
        </is>
      </c>
      <c r="D74" t="inlineStr">
        <is>
          <t>Heron Fields</t>
        </is>
      </c>
      <c r="E74" s="1" t="inlineStr">
        <is>
          <t>2022-04-30</t>
        </is>
      </c>
      <c r="F74" t="n">
        <v>78771.64999999999</v>
      </c>
      <c r="G74" t="n">
        <v>78771.64999999999</v>
      </c>
      <c r="H74" s="2">
        <f>IF(F74=0, G74, F74)</f>
        <v/>
      </c>
      <c r="I74" s="1">
        <f>E74+0</f>
        <v/>
      </c>
    </row>
    <row r="75">
      <c r="A75" t="inlineStr">
        <is>
          <t>Consulting fees - Trustee</t>
        </is>
      </c>
      <c r="B75" t="inlineStr">
        <is>
          <t>Operating Expenses</t>
        </is>
      </c>
      <c r="C75" t="inlineStr">
        <is>
          <t>Heron Fields</t>
        </is>
      </c>
      <c r="D75" t="inlineStr">
        <is>
          <t>Heron Fields</t>
        </is>
      </c>
      <c r="E75" s="1" t="inlineStr">
        <is>
          <t>2022-04-30</t>
        </is>
      </c>
      <c r="F75" t="n">
        <v>0</v>
      </c>
      <c r="G75" t="n">
        <v>0</v>
      </c>
      <c r="H75" s="2">
        <f>IF(F75=0, G75, F75)</f>
        <v/>
      </c>
      <c r="I75" s="1">
        <f>E75+0</f>
        <v/>
      </c>
    </row>
    <row r="76">
      <c r="A76" t="inlineStr">
        <is>
          <t>Insurance</t>
        </is>
      </c>
      <c r="B76" t="inlineStr">
        <is>
          <t>Operating Expenses</t>
        </is>
      </c>
      <c r="C76" t="inlineStr">
        <is>
          <t>Heron Fields</t>
        </is>
      </c>
      <c r="D76" t="inlineStr">
        <is>
          <t>Heron Fields</t>
        </is>
      </c>
      <c r="E76" s="1" t="inlineStr">
        <is>
          <t>2022-04-30</t>
        </is>
      </c>
      <c r="F76" t="n">
        <v>0</v>
      </c>
      <c r="G76" t="n">
        <v>0</v>
      </c>
      <c r="H76" s="2">
        <f>IF(F76=0, G76, F76)</f>
        <v/>
      </c>
      <c r="I76" s="1">
        <f>E76+0</f>
        <v/>
      </c>
    </row>
    <row r="77">
      <c r="A77" t="inlineStr">
        <is>
          <t>Interest Paid</t>
        </is>
      </c>
      <c r="B77" t="inlineStr">
        <is>
          <t>Operating Expenses</t>
        </is>
      </c>
      <c r="C77" t="inlineStr">
        <is>
          <t>Heron Fields</t>
        </is>
      </c>
      <c r="D77" t="inlineStr">
        <is>
          <t>Heron Fields</t>
        </is>
      </c>
      <c r="E77" s="1" t="inlineStr">
        <is>
          <t>2022-04-30</t>
        </is>
      </c>
      <c r="F77" t="n">
        <v>0</v>
      </c>
      <c r="G77" t="n">
        <v>0</v>
      </c>
      <c r="H77" s="2">
        <f>IF(F77=0, G77, F77)</f>
        <v/>
      </c>
      <c r="I77" s="1">
        <f>E77+0</f>
        <v/>
      </c>
    </row>
    <row r="78">
      <c r="A78" t="inlineStr">
        <is>
          <t>Interest Paid - Investors @ 14%</t>
        </is>
      </c>
      <c r="B78" t="inlineStr">
        <is>
          <t>Operating Expenses</t>
        </is>
      </c>
      <c r="C78" t="inlineStr">
        <is>
          <t>Heron Fields</t>
        </is>
      </c>
      <c r="D78" t="inlineStr">
        <is>
          <t>Heron Fields</t>
        </is>
      </c>
      <c r="E78" s="1" t="inlineStr">
        <is>
          <t>2022-04-30</t>
        </is>
      </c>
      <c r="F78" t="n">
        <v>0</v>
      </c>
      <c r="G78" t="n">
        <v>0</v>
      </c>
      <c r="H78" s="2">
        <f>IF(F78=0, G78, F78)</f>
        <v/>
      </c>
      <c r="I78" s="1">
        <f>E78+0</f>
        <v/>
      </c>
    </row>
    <row r="79">
      <c r="A79" t="inlineStr">
        <is>
          <t>Interest Paid - Investors @ 15%</t>
        </is>
      </c>
      <c r="B79" t="inlineStr">
        <is>
          <t>Operating Expenses</t>
        </is>
      </c>
      <c r="C79" t="inlineStr">
        <is>
          <t>Heron Fields</t>
        </is>
      </c>
      <c r="D79" t="inlineStr">
        <is>
          <t>Heron Fields</t>
        </is>
      </c>
      <c r="E79" s="1" t="inlineStr">
        <is>
          <t>2022-04-30</t>
        </is>
      </c>
      <c r="F79" t="n">
        <v>0</v>
      </c>
      <c r="G79" t="n">
        <v>0</v>
      </c>
      <c r="H79" s="2">
        <f>IF(F79=0, G79, F79)</f>
        <v/>
      </c>
      <c r="I79" s="1">
        <f>E79+0</f>
        <v/>
      </c>
    </row>
    <row r="80">
      <c r="A80" t="inlineStr">
        <is>
          <t>Interest Paid - Investors @ 16%</t>
        </is>
      </c>
      <c r="B80" t="inlineStr">
        <is>
          <t>Operating Expenses</t>
        </is>
      </c>
      <c r="C80" t="inlineStr">
        <is>
          <t>Heron Fields</t>
        </is>
      </c>
      <c r="D80" t="inlineStr">
        <is>
          <t>Heron Fields</t>
        </is>
      </c>
      <c r="E80" s="1" t="inlineStr">
        <is>
          <t>2022-04-30</t>
        </is>
      </c>
      <c r="F80" t="n">
        <v>0</v>
      </c>
      <c r="G80" t="n">
        <v>0</v>
      </c>
      <c r="H80" s="2">
        <f>IF(F80=0, G80, F80)</f>
        <v/>
      </c>
      <c r="I80" s="1">
        <f>E80+0</f>
        <v/>
      </c>
    </row>
    <row r="81">
      <c r="A81" t="inlineStr">
        <is>
          <t>Interest Paid - Investors @ 18%</t>
        </is>
      </c>
      <c r="B81" t="inlineStr">
        <is>
          <t>Operating Expenses</t>
        </is>
      </c>
      <c r="C81" t="inlineStr">
        <is>
          <t>Heron Fields</t>
        </is>
      </c>
      <c r="D81" t="inlineStr">
        <is>
          <t>Heron Fields</t>
        </is>
      </c>
      <c r="E81" s="1" t="inlineStr">
        <is>
          <t>2022-04-30</t>
        </is>
      </c>
      <c r="F81" t="n">
        <v>0</v>
      </c>
      <c r="G81" t="n">
        <v>0</v>
      </c>
      <c r="H81" s="2">
        <f>IF(F81=0, G81, F81)</f>
        <v/>
      </c>
      <c r="I81" s="1">
        <f>E81+0</f>
        <v/>
      </c>
    </row>
    <row r="82">
      <c r="A82" t="inlineStr">
        <is>
          <t>Interest Paid - Investors @ 6.25%</t>
        </is>
      </c>
      <c r="B82" t="inlineStr">
        <is>
          <t>Operating Expenses</t>
        </is>
      </c>
      <c r="C82" t="inlineStr">
        <is>
          <t>Heron Fields</t>
        </is>
      </c>
      <c r="D82" t="inlineStr">
        <is>
          <t>Heron Fields</t>
        </is>
      </c>
      <c r="E82" s="1" t="inlineStr">
        <is>
          <t>2022-04-30</t>
        </is>
      </c>
      <c r="F82" t="n">
        <v>0</v>
      </c>
      <c r="G82" t="n">
        <v>0</v>
      </c>
      <c r="H82" s="2">
        <f>IF(F82=0, G82, F82)</f>
        <v/>
      </c>
      <c r="I82" s="1">
        <f>E82+0</f>
        <v/>
      </c>
    </row>
    <row r="83">
      <c r="A83" t="inlineStr">
        <is>
          <t>Interest Paid - Investors @ 6.5%</t>
        </is>
      </c>
      <c r="B83" t="inlineStr">
        <is>
          <t>Operating Expenses</t>
        </is>
      </c>
      <c r="C83" t="inlineStr">
        <is>
          <t>Heron Fields</t>
        </is>
      </c>
      <c r="D83" t="inlineStr">
        <is>
          <t>Heron Fields</t>
        </is>
      </c>
      <c r="E83" s="1" t="inlineStr">
        <is>
          <t>2022-04-30</t>
        </is>
      </c>
      <c r="F83" t="n">
        <v>0</v>
      </c>
      <c r="G83" t="n">
        <v>0</v>
      </c>
      <c r="H83" s="2">
        <f>IF(F83=0, G83, F83)</f>
        <v/>
      </c>
      <c r="I83" s="1">
        <f>E83+0</f>
        <v/>
      </c>
    </row>
    <row r="84">
      <c r="A84" t="inlineStr">
        <is>
          <t>Interest Paid - Investors @ 6.75%</t>
        </is>
      </c>
      <c r="B84" t="inlineStr">
        <is>
          <t>Operating Expenses</t>
        </is>
      </c>
      <c r="C84" t="inlineStr">
        <is>
          <t>Heron Fields</t>
        </is>
      </c>
      <c r="D84" t="inlineStr">
        <is>
          <t>Heron Fields</t>
        </is>
      </c>
      <c r="E84" s="1" t="inlineStr">
        <is>
          <t>2022-04-30</t>
        </is>
      </c>
      <c r="F84" t="n">
        <v>0</v>
      </c>
      <c r="G84" t="n">
        <v>0</v>
      </c>
      <c r="H84" s="2">
        <f>IF(F84=0, G84, F84)</f>
        <v/>
      </c>
      <c r="I84" s="1">
        <f>E84+0</f>
        <v/>
      </c>
    </row>
    <row r="85">
      <c r="A85" t="inlineStr">
        <is>
          <t>Interest Paid - Investors @ 7%</t>
        </is>
      </c>
      <c r="B85" t="inlineStr">
        <is>
          <t>Operating Expenses</t>
        </is>
      </c>
      <c r="C85" t="inlineStr">
        <is>
          <t>Heron Fields</t>
        </is>
      </c>
      <c r="D85" t="inlineStr">
        <is>
          <t>Heron Fields</t>
        </is>
      </c>
      <c r="E85" s="1" t="inlineStr">
        <is>
          <t>2022-04-30</t>
        </is>
      </c>
      <c r="F85" t="n">
        <v>0</v>
      </c>
      <c r="G85" t="n">
        <v>0</v>
      </c>
      <c r="H85" s="2">
        <f>IF(F85=0, G85, F85)</f>
        <v/>
      </c>
      <c r="I85" s="1">
        <f>E85+0</f>
        <v/>
      </c>
    </row>
    <row r="86">
      <c r="A86" t="inlineStr">
        <is>
          <t>Interest Paid - Investors @ 7.5%</t>
        </is>
      </c>
      <c r="B86" t="inlineStr">
        <is>
          <t>Operating Expenses</t>
        </is>
      </c>
      <c r="C86" t="inlineStr">
        <is>
          <t>Heron Fields</t>
        </is>
      </c>
      <c r="D86" t="inlineStr">
        <is>
          <t>Heron Fields</t>
        </is>
      </c>
      <c r="E86" s="1" t="inlineStr">
        <is>
          <t>2022-04-30</t>
        </is>
      </c>
      <c r="F86" t="n">
        <v>0</v>
      </c>
      <c r="G86" t="n">
        <v>0</v>
      </c>
      <c r="H86" s="2">
        <f>IF(F86=0, G86, F86)</f>
        <v/>
      </c>
      <c r="I86" s="1">
        <f>E86+0</f>
        <v/>
      </c>
    </row>
    <row r="87">
      <c r="A87" t="inlineStr">
        <is>
          <t>Interest Paid - Investors @ 9.75%</t>
        </is>
      </c>
      <c r="B87" t="inlineStr">
        <is>
          <t>Operating Expenses</t>
        </is>
      </c>
      <c r="C87" t="inlineStr">
        <is>
          <t>Heron Fields</t>
        </is>
      </c>
      <c r="D87" t="inlineStr">
        <is>
          <t>Heron Fields</t>
        </is>
      </c>
      <c r="E87" s="1" t="inlineStr">
        <is>
          <t>2022-04-30</t>
        </is>
      </c>
      <c r="F87" t="n">
        <v>0</v>
      </c>
      <c r="G87" t="n">
        <v>0</v>
      </c>
      <c r="H87" s="2">
        <f>IF(F87=0, G87, F87)</f>
        <v/>
      </c>
      <c r="I87" s="1">
        <f>E87+0</f>
        <v/>
      </c>
    </row>
    <row r="88">
      <c r="A88" t="inlineStr">
        <is>
          <t>Interest Received - Momentum</t>
        </is>
      </c>
      <c r="B88" t="inlineStr">
        <is>
          <t>Other Income</t>
        </is>
      </c>
      <c r="C88" t="inlineStr">
        <is>
          <t>Heron Fields</t>
        </is>
      </c>
      <c r="D88" t="inlineStr">
        <is>
          <t>Heron Fields</t>
        </is>
      </c>
      <c r="E88" s="1" t="inlineStr">
        <is>
          <t>2022-04-30</t>
        </is>
      </c>
      <c r="F88" t="n">
        <v>33568.16</v>
      </c>
      <c r="G88" t="n">
        <v>33568.16</v>
      </c>
      <c r="H88" s="2">
        <f>IF(F88=0, G88, F88)</f>
        <v/>
      </c>
      <c r="I88" s="1">
        <f>E88+0</f>
        <v/>
      </c>
    </row>
    <row r="89">
      <c r="A89" t="inlineStr">
        <is>
          <t>Management fees - OMH</t>
        </is>
      </c>
      <c r="B89" t="inlineStr">
        <is>
          <t>Ignore per Deric</t>
        </is>
      </c>
      <c r="C89" t="inlineStr">
        <is>
          <t>Heron Fields</t>
        </is>
      </c>
      <c r="D89" t="inlineStr">
        <is>
          <t>Heron Fields</t>
        </is>
      </c>
      <c r="E89" s="1" t="inlineStr">
        <is>
          <t>2022-04-30</t>
        </is>
      </c>
      <c r="F89" t="n">
        <v>0</v>
      </c>
      <c r="G89" t="n">
        <v>0</v>
      </c>
      <c r="H89" s="2">
        <f>IF(F89=0, G89, F89)</f>
        <v/>
      </c>
      <c r="I89" s="1">
        <f>E89+0</f>
        <v/>
      </c>
    </row>
    <row r="90">
      <c r="A90" t="inlineStr">
        <is>
          <t>Momentum Admin Fee</t>
        </is>
      </c>
      <c r="B90" t="inlineStr">
        <is>
          <t>Operating Expenses</t>
        </is>
      </c>
      <c r="C90" t="inlineStr">
        <is>
          <t>Heron Fields</t>
        </is>
      </c>
      <c r="D90" t="inlineStr">
        <is>
          <t>Heron Fields</t>
        </is>
      </c>
      <c r="E90" s="1" t="inlineStr">
        <is>
          <t>2022-04-30</t>
        </is>
      </c>
      <c r="F90" t="n">
        <v>19858.78</v>
      </c>
      <c r="G90" t="n">
        <v>19858.78</v>
      </c>
      <c r="H90" s="2">
        <f>IF(F90=0, G90, F90)</f>
        <v/>
      </c>
      <c r="I90" s="1">
        <f>E90+0</f>
        <v/>
      </c>
    </row>
    <row r="91">
      <c r="A91" t="inlineStr">
        <is>
          <t>Rates - Heron</t>
        </is>
      </c>
      <c r="B91" t="inlineStr">
        <is>
          <t>Operating Expenses</t>
        </is>
      </c>
      <c r="C91" t="inlineStr">
        <is>
          <t>Heron Fields</t>
        </is>
      </c>
      <c r="D91" t="inlineStr">
        <is>
          <t>Heron Fields</t>
        </is>
      </c>
      <c r="E91" s="1" t="inlineStr">
        <is>
          <t>2022-04-30</t>
        </is>
      </c>
      <c r="F91" t="n">
        <v>0</v>
      </c>
      <c r="G91" t="n">
        <v>0</v>
      </c>
      <c r="H91" s="2">
        <f>IF(F91=0, G91, F91)</f>
        <v/>
      </c>
      <c r="I91" s="1">
        <f>E91+0</f>
        <v/>
      </c>
    </row>
    <row r="92">
      <c r="A92" t="inlineStr">
        <is>
          <t>Repairs _AND_ Maintenance</t>
        </is>
      </c>
      <c r="B92" t="inlineStr">
        <is>
          <t>Operating Expenses</t>
        </is>
      </c>
      <c r="C92" t="inlineStr">
        <is>
          <t>Heron Fields</t>
        </is>
      </c>
      <c r="D92" t="inlineStr">
        <is>
          <t>Heron Fields</t>
        </is>
      </c>
      <c r="E92" s="1" t="inlineStr">
        <is>
          <t>2022-04-30</t>
        </is>
      </c>
      <c r="F92" t="n">
        <v>0</v>
      </c>
      <c r="G92" t="n">
        <v>0</v>
      </c>
      <c r="H92" s="2">
        <f>IF(F92=0, G92, F92)</f>
        <v/>
      </c>
      <c r="I92" s="1">
        <f>E92+0</f>
        <v/>
      </c>
    </row>
    <row r="93">
      <c r="A93" t="inlineStr">
        <is>
          <t>Sales - Heron Fields</t>
        </is>
      </c>
      <c r="B93" t="inlineStr">
        <is>
          <t>Trading Income</t>
        </is>
      </c>
      <c r="C93" t="inlineStr">
        <is>
          <t>Heron Fields</t>
        </is>
      </c>
      <c r="D93" t="inlineStr">
        <is>
          <t>Heron Fields</t>
        </is>
      </c>
      <c r="E93" s="1" t="inlineStr">
        <is>
          <t>2022-04-30</t>
        </is>
      </c>
      <c r="F93" t="n">
        <v>0</v>
      </c>
      <c r="G93" t="n">
        <v>0</v>
      </c>
      <c r="H93" s="2">
        <f>IF(F93=0, G93, F93)</f>
        <v/>
      </c>
      <c r="I93" s="1">
        <f>E93+0</f>
        <v/>
      </c>
    </row>
    <row r="94">
      <c r="A94" t="inlineStr">
        <is>
          <t>Sales - Heron Fields occupational rent</t>
        </is>
      </c>
      <c r="B94" t="inlineStr">
        <is>
          <t>Trading Income</t>
        </is>
      </c>
      <c r="C94" t="inlineStr">
        <is>
          <t>Heron Fields</t>
        </is>
      </c>
      <c r="D94" t="inlineStr">
        <is>
          <t>Heron Fields</t>
        </is>
      </c>
      <c r="E94" s="1" t="inlineStr">
        <is>
          <t>2022-04-30</t>
        </is>
      </c>
      <c r="F94" t="n">
        <v>0</v>
      </c>
      <c r="G94" t="n">
        <v>0</v>
      </c>
      <c r="H94" s="2">
        <f>IF(F94=0, G94, F94)</f>
        <v/>
      </c>
      <c r="I94" s="1">
        <f>E94+0</f>
        <v/>
      </c>
    </row>
    <row r="95">
      <c r="A95" t="inlineStr">
        <is>
          <t>Security - ADT</t>
        </is>
      </c>
      <c r="B95" t="inlineStr">
        <is>
          <t>Operating Expenses</t>
        </is>
      </c>
      <c r="C95" t="inlineStr">
        <is>
          <t>Heron Fields</t>
        </is>
      </c>
      <c r="D95" t="inlineStr">
        <is>
          <t>Heron Fields</t>
        </is>
      </c>
      <c r="E95" s="1" t="inlineStr">
        <is>
          <t>2022-04-30</t>
        </is>
      </c>
      <c r="F95" t="n">
        <v>302.65</v>
      </c>
      <c r="G95" t="n">
        <v>302.65</v>
      </c>
      <c r="H95" s="2">
        <f>IF(F95=0, G95, F95)</f>
        <v/>
      </c>
      <c r="I95" s="1">
        <f>E95+0</f>
        <v/>
      </c>
    </row>
    <row r="96">
      <c r="A96" t="inlineStr">
        <is>
          <t>Subscription - NHBRC</t>
        </is>
      </c>
      <c r="B96" t="inlineStr">
        <is>
          <t>Operating Expenses</t>
        </is>
      </c>
      <c r="C96" t="inlineStr">
        <is>
          <t>Heron Fields</t>
        </is>
      </c>
      <c r="D96" t="inlineStr">
        <is>
          <t>Heron Fields</t>
        </is>
      </c>
      <c r="E96" s="1" t="inlineStr">
        <is>
          <t>2022-04-30</t>
        </is>
      </c>
      <c r="F96" t="n">
        <v>0</v>
      </c>
      <c r="G96" t="n">
        <v>0</v>
      </c>
      <c r="H96" s="2">
        <f>IF(F96=0, G96, F96)</f>
        <v/>
      </c>
      <c r="I96" s="1">
        <f>E96+0</f>
        <v/>
      </c>
    </row>
    <row r="97">
      <c r="A97" t="inlineStr">
        <is>
          <t>Subscriptions - Xero</t>
        </is>
      </c>
      <c r="B97" t="inlineStr">
        <is>
          <t>Operating Expenses</t>
        </is>
      </c>
      <c r="C97" t="inlineStr">
        <is>
          <t>Heron Fields</t>
        </is>
      </c>
      <c r="D97" t="inlineStr">
        <is>
          <t>Heron Fields</t>
        </is>
      </c>
      <c r="E97" s="1" t="inlineStr">
        <is>
          <t>2022-04-30</t>
        </is>
      </c>
      <c r="F97" t="n">
        <v>600</v>
      </c>
      <c r="G97" t="n">
        <v>600</v>
      </c>
      <c r="H97" s="2">
        <f>IF(F97=0, G97, F97)</f>
        <v/>
      </c>
      <c r="I97" s="1">
        <f>E97+0</f>
        <v/>
      </c>
    </row>
    <row r="98">
      <c r="A98" t="inlineStr">
        <is>
          <t>COS - Heron Projects insurance</t>
        </is>
      </c>
      <c r="B98" t="inlineStr">
        <is>
          <t>COS</t>
        </is>
      </c>
      <c r="C98" t="inlineStr">
        <is>
          <t>CPC</t>
        </is>
      </c>
      <c r="D98" t="inlineStr">
        <is>
          <t>Heron View</t>
        </is>
      </c>
      <c r="E98" s="1" t="inlineStr">
        <is>
          <t>2022-04-30</t>
        </is>
      </c>
      <c r="F98" t="n">
        <v>0</v>
      </c>
      <c r="G98" t="n">
        <v>0</v>
      </c>
      <c r="H98" s="2">
        <f>IF(F98=0, G98, F98)</f>
        <v/>
      </c>
      <c r="I98" s="1">
        <f>E98+0</f>
        <v/>
      </c>
    </row>
    <row r="99">
      <c r="A99" t="inlineStr">
        <is>
          <t>COS - Heron View - Construction</t>
        </is>
      </c>
      <c r="B99" t="inlineStr">
        <is>
          <t>COS</t>
        </is>
      </c>
      <c r="C99" t="inlineStr">
        <is>
          <t>CPC</t>
        </is>
      </c>
      <c r="D99" t="inlineStr">
        <is>
          <t>Heron View</t>
        </is>
      </c>
      <c r="E99" s="1" t="inlineStr">
        <is>
          <t>2022-04-30</t>
        </is>
      </c>
      <c r="F99" t="n">
        <v>0</v>
      </c>
      <c r="G99" t="n">
        <v>0</v>
      </c>
      <c r="H99" s="2">
        <f>IF(F99=0, G99, F99)</f>
        <v/>
      </c>
      <c r="I99" s="1">
        <f>E99+0</f>
        <v/>
      </c>
    </row>
    <row r="100">
      <c r="A100" t="inlineStr">
        <is>
          <t>COS - Heron View - P&amp;G</t>
        </is>
      </c>
      <c r="B100" t="inlineStr">
        <is>
          <t>COS</t>
        </is>
      </c>
      <c r="C100" t="inlineStr">
        <is>
          <t>CPC</t>
        </is>
      </c>
      <c r="D100" t="inlineStr">
        <is>
          <t>Heron View</t>
        </is>
      </c>
      <c r="E100" s="1" t="inlineStr">
        <is>
          <t>2022-04-30</t>
        </is>
      </c>
      <c r="F100" t="n">
        <v>0</v>
      </c>
      <c r="G100" t="n">
        <v>0</v>
      </c>
      <c r="H100" s="2">
        <f>IF(F100=0, G100, F100)</f>
        <v/>
      </c>
      <c r="I100" s="1">
        <f>E100+0</f>
        <v/>
      </c>
    </row>
    <row r="101">
      <c r="A101" t="inlineStr">
        <is>
          <t>COS - Heron View - Printing &amp; Stationary</t>
        </is>
      </c>
      <c r="B101" t="inlineStr">
        <is>
          <t>COS</t>
        </is>
      </c>
      <c r="C101" t="inlineStr">
        <is>
          <t>CPC</t>
        </is>
      </c>
      <c r="D101" t="inlineStr">
        <is>
          <t>Heron View</t>
        </is>
      </c>
      <c r="E101" s="1" t="inlineStr">
        <is>
          <t>2022-04-30</t>
        </is>
      </c>
      <c r="F101" t="n">
        <v>0</v>
      </c>
      <c r="G101" t="n">
        <v>0</v>
      </c>
      <c r="H101" s="2">
        <f>IF(F101=0, G101, F101)</f>
        <v/>
      </c>
      <c r="I101" s="1">
        <f>E101+0</f>
        <v/>
      </c>
    </row>
    <row r="102">
      <c r="A102" t="inlineStr">
        <is>
          <t>Subscriptions - Xero</t>
        </is>
      </c>
      <c r="B102" t="inlineStr">
        <is>
          <t>Operating Expenses</t>
        </is>
      </c>
      <c r="C102" t="inlineStr">
        <is>
          <t>Heron View</t>
        </is>
      </c>
      <c r="D102" t="inlineStr">
        <is>
          <t>Heron View</t>
        </is>
      </c>
      <c r="E102" s="1" t="inlineStr">
        <is>
          <t>2022-04-30</t>
        </is>
      </c>
      <c r="F102" t="n">
        <v>1200</v>
      </c>
      <c r="G102" t="n">
        <v>1200</v>
      </c>
      <c r="H102" s="2">
        <f>IF(F102=0, G102, F102)</f>
        <v/>
      </c>
      <c r="I102" s="1">
        <f>E102+0</f>
        <v/>
      </c>
    </row>
    <row r="103">
      <c r="A103" t="inlineStr">
        <is>
          <t>Accounting - CIPC</t>
        </is>
      </c>
      <c r="B103" t="inlineStr">
        <is>
          <t>Operating Expenses</t>
        </is>
      </c>
      <c r="C103" t="inlineStr">
        <is>
          <t>Heron Fields</t>
        </is>
      </c>
      <c r="D103" t="inlineStr">
        <is>
          <t>Heron Fields</t>
        </is>
      </c>
      <c r="E103" s="1" t="inlineStr">
        <is>
          <t>2022-05-31</t>
        </is>
      </c>
      <c r="F103" t="n">
        <v>0</v>
      </c>
      <c r="G103" t="n">
        <v>0</v>
      </c>
      <c r="H103" s="2">
        <f>IF(F103=0, G103, F103)</f>
        <v/>
      </c>
      <c r="I103" s="1">
        <f>E103+0</f>
        <v/>
      </c>
    </row>
    <row r="104">
      <c r="A104" t="inlineStr">
        <is>
          <t>Advertising - Property24</t>
        </is>
      </c>
      <c r="B104" t="inlineStr">
        <is>
          <t>Operating Expenses</t>
        </is>
      </c>
      <c r="C104" t="inlineStr">
        <is>
          <t>Heron Fields</t>
        </is>
      </c>
      <c r="D104" t="inlineStr">
        <is>
          <t>Heron Fields</t>
        </is>
      </c>
      <c r="E104" s="1" t="inlineStr">
        <is>
          <t>2022-05-31</t>
        </is>
      </c>
      <c r="F104" t="n">
        <v>11556</v>
      </c>
      <c r="G104" t="n">
        <v>11556</v>
      </c>
      <c r="H104" s="2">
        <f>IF(F104=0, G104, F104)</f>
        <v/>
      </c>
      <c r="I104" s="1">
        <f>E104+0</f>
        <v/>
      </c>
    </row>
    <row r="105">
      <c r="A105" t="inlineStr">
        <is>
          <t>Advertising _AND_ Promotions</t>
        </is>
      </c>
      <c r="B105" t="inlineStr">
        <is>
          <t>Operating Expenses</t>
        </is>
      </c>
      <c r="C105" t="inlineStr">
        <is>
          <t>Heron Fields</t>
        </is>
      </c>
      <c r="D105" t="inlineStr">
        <is>
          <t>Heron Fields</t>
        </is>
      </c>
      <c r="E105" s="1" t="inlineStr">
        <is>
          <t>2022-05-31</t>
        </is>
      </c>
      <c r="F105" t="n">
        <v>7620</v>
      </c>
      <c r="G105" t="n">
        <v>7620</v>
      </c>
      <c r="H105" s="2">
        <f>IF(F105=0, G105, F105)</f>
        <v/>
      </c>
      <c r="I105" s="1">
        <f>E105+0</f>
        <v/>
      </c>
    </row>
    <row r="106">
      <c r="A106" t="inlineStr">
        <is>
          <t>Bank Charges</t>
        </is>
      </c>
      <c r="B106" t="inlineStr">
        <is>
          <t>Operating Expenses</t>
        </is>
      </c>
      <c r="C106" t="inlineStr">
        <is>
          <t>Heron Fields</t>
        </is>
      </c>
      <c r="D106" t="inlineStr">
        <is>
          <t>Heron Fields</t>
        </is>
      </c>
      <c r="E106" s="1" t="inlineStr">
        <is>
          <t>2022-05-31</t>
        </is>
      </c>
      <c r="F106" t="n">
        <v>698.54</v>
      </c>
      <c r="G106" t="n">
        <v>698.54</v>
      </c>
      <c r="H106" s="2">
        <f>IF(F106=0, G106, F106)</f>
        <v/>
      </c>
      <c r="I106" s="1">
        <f>E106+0</f>
        <v/>
      </c>
    </row>
    <row r="107">
      <c r="A107" t="inlineStr">
        <is>
          <t>Bond Origination</t>
        </is>
      </c>
      <c r="B107" t="inlineStr">
        <is>
          <t>Trading Income</t>
        </is>
      </c>
      <c r="C107" t="inlineStr">
        <is>
          <t>Heron Fields</t>
        </is>
      </c>
      <c r="D107" t="inlineStr">
        <is>
          <t>Heron Fields</t>
        </is>
      </c>
      <c r="E107" s="1" t="inlineStr">
        <is>
          <t>2022-05-31</t>
        </is>
      </c>
      <c r="F107" t="n">
        <v>0</v>
      </c>
      <c r="G107" t="n">
        <v>0</v>
      </c>
      <c r="H107" s="2">
        <f>IF(F107=0, G107, F107)</f>
        <v/>
      </c>
      <c r="I107" s="1">
        <f>E107+0</f>
        <v/>
      </c>
    </row>
    <row r="108">
      <c r="A108" t="inlineStr">
        <is>
          <t>COS - Commission HF Units</t>
        </is>
      </c>
      <c r="B108" t="inlineStr">
        <is>
          <t>COS</t>
        </is>
      </c>
      <c r="C108" t="inlineStr">
        <is>
          <t>Heron Fields</t>
        </is>
      </c>
      <c r="D108" t="inlineStr">
        <is>
          <t>Heron Fields</t>
        </is>
      </c>
      <c r="E108" s="1" t="inlineStr">
        <is>
          <t>2022-05-31</t>
        </is>
      </c>
      <c r="F108" t="n">
        <v>0</v>
      </c>
      <c r="G108" t="n">
        <v>0</v>
      </c>
      <c r="H108" s="2">
        <f>IF(F108=0, G108, F108)</f>
        <v/>
      </c>
      <c r="I108" s="1">
        <f>E108+0</f>
        <v/>
      </c>
    </row>
    <row r="109">
      <c r="A109" t="inlineStr">
        <is>
          <t>COS - Commission Heron Fields investors</t>
        </is>
      </c>
      <c r="B109" t="inlineStr">
        <is>
          <t>COS</t>
        </is>
      </c>
      <c r="C109" t="inlineStr">
        <is>
          <t>Heron Fields</t>
        </is>
      </c>
      <c r="D109" t="inlineStr">
        <is>
          <t>Heron Fields</t>
        </is>
      </c>
      <c r="E109" s="1" t="inlineStr">
        <is>
          <t>2022-05-31</t>
        </is>
      </c>
      <c r="F109" t="n">
        <v>0</v>
      </c>
      <c r="G109" t="n">
        <v>0</v>
      </c>
      <c r="H109" s="2">
        <f>IF(F109=0, G109, F109)</f>
        <v/>
      </c>
      <c r="I109" s="1">
        <f>E109+0</f>
        <v/>
      </c>
    </row>
    <row r="110">
      <c r="A110" t="inlineStr">
        <is>
          <t>COS - Construction</t>
        </is>
      </c>
      <c r="B110" t="inlineStr">
        <is>
          <t>COS</t>
        </is>
      </c>
      <c r="C110" t="inlineStr">
        <is>
          <t>Heron Fields</t>
        </is>
      </c>
      <c r="D110" t="inlineStr">
        <is>
          <t>Heron Fields</t>
        </is>
      </c>
      <c r="E110" s="1" t="inlineStr">
        <is>
          <t>2022-05-31</t>
        </is>
      </c>
      <c r="F110" t="n">
        <v>0</v>
      </c>
      <c r="G110" t="n">
        <v>0</v>
      </c>
      <c r="H110" s="2">
        <f>IF(F110=0, G110, F110)</f>
        <v/>
      </c>
      <c r="I110" s="1">
        <f>E110+0</f>
        <v/>
      </c>
    </row>
    <row r="111">
      <c r="A111" t="inlineStr">
        <is>
          <t>COS - Heron - Internet</t>
        </is>
      </c>
      <c r="B111" t="inlineStr">
        <is>
          <t>COS</t>
        </is>
      </c>
      <c r="C111" t="inlineStr">
        <is>
          <t>CPC</t>
        </is>
      </c>
      <c r="D111" t="inlineStr">
        <is>
          <t>Heron Fields</t>
        </is>
      </c>
      <c r="E111" s="1" t="inlineStr">
        <is>
          <t>2022-05-31</t>
        </is>
      </c>
      <c r="F111" t="n">
        <v>0</v>
      </c>
      <c r="G111" t="n">
        <v>0</v>
      </c>
      <c r="H111" s="2">
        <f>IF(F111=0, G111, F111)</f>
        <v/>
      </c>
      <c r="I111" s="1">
        <f>E111+0</f>
        <v/>
      </c>
    </row>
    <row r="112">
      <c r="A112" t="inlineStr">
        <is>
          <t>COS - Heron Fields - Construction</t>
        </is>
      </c>
      <c r="B112" t="inlineStr">
        <is>
          <t>COS</t>
        </is>
      </c>
      <c r="C112" t="inlineStr">
        <is>
          <t>CPC</t>
        </is>
      </c>
      <c r="D112" t="inlineStr">
        <is>
          <t>Heron Fields</t>
        </is>
      </c>
      <c r="E112" s="1" t="inlineStr">
        <is>
          <t>2022-05-31</t>
        </is>
      </c>
      <c r="F112" t="n">
        <v>3587901.07</v>
      </c>
      <c r="G112" t="n">
        <v>0</v>
      </c>
      <c r="H112" s="2">
        <f>IF(F112=0, G112, F112)</f>
        <v/>
      </c>
      <c r="I112" s="1">
        <f>E112+0</f>
        <v/>
      </c>
    </row>
    <row r="113">
      <c r="A113" t="inlineStr">
        <is>
          <t>COS - Heron Fields - Health &amp; Safety</t>
        </is>
      </c>
      <c r="B113" t="inlineStr">
        <is>
          <t>COS</t>
        </is>
      </c>
      <c r="C113" t="inlineStr">
        <is>
          <t>CPC</t>
        </is>
      </c>
      <c r="D113" t="inlineStr">
        <is>
          <t>Heron Fields</t>
        </is>
      </c>
      <c r="E113" s="1" t="inlineStr">
        <is>
          <t>2022-05-31</t>
        </is>
      </c>
      <c r="F113" t="n">
        <v>4000</v>
      </c>
      <c r="G113" t="n">
        <v>0</v>
      </c>
      <c r="H113" s="2">
        <f>IF(F113=0, G113, F113)</f>
        <v/>
      </c>
      <c r="I113" s="1">
        <f>E113+0</f>
        <v/>
      </c>
    </row>
    <row r="114">
      <c r="A114" t="inlineStr">
        <is>
          <t>COS - Heron Fields - P &amp; G</t>
        </is>
      </c>
      <c r="B114" t="inlineStr">
        <is>
          <t>COS</t>
        </is>
      </c>
      <c r="C114" t="inlineStr">
        <is>
          <t>CPC</t>
        </is>
      </c>
      <c r="D114" t="inlineStr">
        <is>
          <t>Heron Fields</t>
        </is>
      </c>
      <c r="E114" s="1" t="inlineStr">
        <is>
          <t>2022-05-31</t>
        </is>
      </c>
      <c r="F114" t="n">
        <v>265346.33</v>
      </c>
      <c r="G114" t="n">
        <v>0</v>
      </c>
      <c r="H114" s="2">
        <f>IF(F114=0, G114, F114)</f>
        <v/>
      </c>
      <c r="I114" s="1">
        <f>E114+0</f>
        <v/>
      </c>
    </row>
    <row r="115">
      <c r="A115" t="inlineStr">
        <is>
          <t>COS - Heron Fields - Printing &amp; Stationary</t>
        </is>
      </c>
      <c r="B115" t="inlineStr">
        <is>
          <t>COS</t>
        </is>
      </c>
      <c r="C115" t="inlineStr">
        <is>
          <t>CPC</t>
        </is>
      </c>
      <c r="D115" t="inlineStr">
        <is>
          <t>Heron Fields</t>
        </is>
      </c>
      <c r="E115" s="1" t="inlineStr">
        <is>
          <t>2022-05-31</t>
        </is>
      </c>
      <c r="F115" t="n">
        <v>269.65</v>
      </c>
      <c r="G115" t="n">
        <v>0</v>
      </c>
      <c r="H115" s="2">
        <f>IF(F115=0, G115, F115)</f>
        <v/>
      </c>
      <c r="I115" s="1">
        <f>E115+0</f>
        <v/>
      </c>
    </row>
    <row r="116">
      <c r="A116" t="inlineStr">
        <is>
          <t>COS - Heron Fields - Security</t>
        </is>
      </c>
      <c r="B116" t="inlineStr">
        <is>
          <t>COS</t>
        </is>
      </c>
      <c r="C116" t="inlineStr">
        <is>
          <t>CPC</t>
        </is>
      </c>
      <c r="D116" t="inlineStr">
        <is>
          <t>Heron Fields</t>
        </is>
      </c>
      <c r="E116" s="1" t="inlineStr">
        <is>
          <t>2022-05-31</t>
        </is>
      </c>
      <c r="F116" t="n">
        <v>0</v>
      </c>
      <c r="G116" t="n">
        <v>0</v>
      </c>
      <c r="H116" s="2">
        <f>IF(F116=0, G116, F116)</f>
        <v/>
      </c>
      <c r="I116" s="1">
        <f>E116+0</f>
        <v/>
      </c>
    </row>
    <row r="117">
      <c r="A117" t="inlineStr">
        <is>
          <t>COS - Legal Fees</t>
        </is>
      </c>
      <c r="B117" t="inlineStr">
        <is>
          <t>COS</t>
        </is>
      </c>
      <c r="C117" t="inlineStr">
        <is>
          <t>Heron Fields</t>
        </is>
      </c>
      <c r="D117" t="inlineStr">
        <is>
          <t>Heron Fields</t>
        </is>
      </c>
      <c r="E117" s="1" t="inlineStr">
        <is>
          <t>2022-05-31</t>
        </is>
      </c>
      <c r="F117" t="n">
        <v>0</v>
      </c>
      <c r="G117" t="n">
        <v>0</v>
      </c>
      <c r="H117" s="2">
        <f>IF(F117=0, G117, F117)</f>
        <v/>
      </c>
      <c r="I117" s="1">
        <f>E117+0</f>
        <v/>
      </c>
    </row>
    <row r="118">
      <c r="A118" t="inlineStr">
        <is>
          <t>COS - Legal Fees Opening of Sec Title Scheme</t>
        </is>
      </c>
      <c r="B118" t="inlineStr">
        <is>
          <t>COS</t>
        </is>
      </c>
      <c r="C118" t="inlineStr">
        <is>
          <t>Heron Fields</t>
        </is>
      </c>
      <c r="D118" t="inlineStr">
        <is>
          <t>Heron Fields</t>
        </is>
      </c>
      <c r="E118" s="1" t="inlineStr">
        <is>
          <t>2022-05-31</t>
        </is>
      </c>
      <c r="F118" t="n">
        <v>0</v>
      </c>
      <c r="G118" t="n">
        <v>0</v>
      </c>
      <c r="H118" s="2">
        <f>IF(F118=0, G118, F118)</f>
        <v/>
      </c>
      <c r="I118" s="1">
        <f>E118+0</f>
        <v/>
      </c>
    </row>
    <row r="119">
      <c r="A119" t="inlineStr">
        <is>
          <t>COS - Levies</t>
        </is>
      </c>
      <c r="B119" t="inlineStr">
        <is>
          <t>COS</t>
        </is>
      </c>
      <c r="C119" t="inlineStr">
        <is>
          <t>Heron Fields</t>
        </is>
      </c>
      <c r="D119" t="inlineStr">
        <is>
          <t>Heron Fields</t>
        </is>
      </c>
      <c r="E119" s="1" t="inlineStr">
        <is>
          <t>2022-05-31</t>
        </is>
      </c>
      <c r="F119" t="n">
        <v>0</v>
      </c>
      <c r="G119" t="n">
        <v>0</v>
      </c>
      <c r="H119" s="2">
        <f>IF(F119=0, G119, F119)</f>
        <v/>
      </c>
      <c r="I119" s="1">
        <f>E119+0</f>
        <v/>
      </c>
    </row>
    <row r="120">
      <c r="A120" t="inlineStr">
        <is>
          <t>COS - Rates clearance</t>
        </is>
      </c>
      <c r="B120" t="inlineStr">
        <is>
          <t>COS</t>
        </is>
      </c>
      <c r="C120" t="inlineStr">
        <is>
          <t>Heron Fields</t>
        </is>
      </c>
      <c r="D120" t="inlineStr">
        <is>
          <t>Heron Fields</t>
        </is>
      </c>
      <c r="E120" s="1" t="inlineStr">
        <is>
          <t>2022-05-31</t>
        </is>
      </c>
      <c r="F120" t="n">
        <v>0</v>
      </c>
      <c r="G120" t="n">
        <v>0</v>
      </c>
      <c r="H120" s="2">
        <f>IF(F120=0, G120, F120)</f>
        <v/>
      </c>
      <c r="I120" s="1">
        <f>E120+0</f>
        <v/>
      </c>
    </row>
    <row r="121">
      <c r="A121" t="inlineStr">
        <is>
          <t>COS - Showhouse - HF</t>
        </is>
      </c>
      <c r="B121" t="inlineStr">
        <is>
          <t>COS</t>
        </is>
      </c>
      <c r="C121" t="inlineStr">
        <is>
          <t>Heron Fields</t>
        </is>
      </c>
      <c r="D121" t="inlineStr">
        <is>
          <t>Heron Fields</t>
        </is>
      </c>
      <c r="E121" s="1" t="inlineStr">
        <is>
          <t>2022-05-31</t>
        </is>
      </c>
      <c r="F121" t="n">
        <v>0</v>
      </c>
      <c r="G121" t="n">
        <v>0</v>
      </c>
      <c r="H121" s="2">
        <f>IF(F121=0, G121, F121)</f>
        <v/>
      </c>
      <c r="I121" s="1">
        <f>E121+0</f>
        <v/>
      </c>
    </row>
    <row r="122">
      <c r="A122" t="inlineStr">
        <is>
          <t>CoCT - Electricity</t>
        </is>
      </c>
      <c r="B122" t="inlineStr">
        <is>
          <t>Operating Expenses</t>
        </is>
      </c>
      <c r="C122" t="inlineStr">
        <is>
          <t>Heron Fields</t>
        </is>
      </c>
      <c r="D122" t="inlineStr">
        <is>
          <t>Heron Fields</t>
        </is>
      </c>
      <c r="E122" s="1" t="inlineStr">
        <is>
          <t>2022-05-31</t>
        </is>
      </c>
      <c r="F122" t="n">
        <v>4886.73</v>
      </c>
      <c r="G122" t="n">
        <v>4886.73</v>
      </c>
      <c r="H122" s="2">
        <f>IF(F122=0, G122, F122)</f>
        <v/>
      </c>
      <c r="I122" s="1">
        <f>E122+0</f>
        <v/>
      </c>
    </row>
    <row r="123">
      <c r="A123" t="inlineStr">
        <is>
          <t>CoCT - Refuse</t>
        </is>
      </c>
      <c r="B123" t="inlineStr">
        <is>
          <t>Operating Expenses</t>
        </is>
      </c>
      <c r="C123" t="inlineStr">
        <is>
          <t>Heron Fields</t>
        </is>
      </c>
      <c r="D123" t="inlineStr">
        <is>
          <t>Heron Fields</t>
        </is>
      </c>
      <c r="E123" s="1" t="inlineStr">
        <is>
          <t>2022-05-31</t>
        </is>
      </c>
      <c r="F123" t="n">
        <v>0</v>
      </c>
      <c r="G123" t="n">
        <v>0</v>
      </c>
      <c r="H123" s="2">
        <f>IF(F123=0, G123, F123)</f>
        <v/>
      </c>
      <c r="I123" s="1">
        <f>E123+0</f>
        <v/>
      </c>
    </row>
    <row r="124">
      <c r="A124" t="inlineStr">
        <is>
          <t>CoCT - Water</t>
        </is>
      </c>
      <c r="B124" t="inlineStr">
        <is>
          <t>Operating Expenses</t>
        </is>
      </c>
      <c r="C124" t="inlineStr">
        <is>
          <t>Heron Fields</t>
        </is>
      </c>
      <c r="D124" t="inlineStr">
        <is>
          <t>Heron Fields</t>
        </is>
      </c>
      <c r="E124" s="1" t="inlineStr">
        <is>
          <t>2022-05-31</t>
        </is>
      </c>
      <c r="F124" t="n">
        <v>9207.4</v>
      </c>
      <c r="G124" t="n">
        <v>9207.4</v>
      </c>
      <c r="H124" s="2">
        <f>IF(F124=0, G124, F124)</f>
        <v/>
      </c>
      <c r="I124" s="1">
        <f>E124+0</f>
        <v/>
      </c>
    </row>
    <row r="125">
      <c r="A125" t="inlineStr">
        <is>
          <t>Consulting Fees - Admin and Finance</t>
        </is>
      </c>
      <c r="B125" t="inlineStr">
        <is>
          <t>Ignore per Deric</t>
        </is>
      </c>
      <c r="C125" t="inlineStr">
        <is>
          <t>Heron Fields</t>
        </is>
      </c>
      <c r="D125" t="inlineStr">
        <is>
          <t>Heron Fields</t>
        </is>
      </c>
      <c r="E125" s="1" t="inlineStr">
        <is>
          <t>2022-05-31</t>
        </is>
      </c>
      <c r="F125" t="n">
        <v>86424.99000000001</v>
      </c>
      <c r="G125" t="n">
        <v>86424.99000000001</v>
      </c>
      <c r="H125" s="2">
        <f>IF(F125=0, G125, F125)</f>
        <v/>
      </c>
      <c r="I125" s="1">
        <f>E125+0</f>
        <v/>
      </c>
    </row>
    <row r="126">
      <c r="A126" t="inlineStr">
        <is>
          <t>Consulting fees - Trustee</t>
        </is>
      </c>
      <c r="B126" t="inlineStr">
        <is>
          <t>Operating Expenses</t>
        </is>
      </c>
      <c r="C126" t="inlineStr">
        <is>
          <t>Heron Fields</t>
        </is>
      </c>
      <c r="D126" t="inlineStr">
        <is>
          <t>Heron Fields</t>
        </is>
      </c>
      <c r="E126" s="1" t="inlineStr">
        <is>
          <t>2022-05-31</t>
        </is>
      </c>
      <c r="F126" t="n">
        <v>24000</v>
      </c>
      <c r="G126" t="n">
        <v>24000</v>
      </c>
      <c r="H126" s="2">
        <f>IF(F126=0, G126, F126)</f>
        <v/>
      </c>
      <c r="I126" s="1">
        <f>E126+0</f>
        <v/>
      </c>
    </row>
    <row r="127">
      <c r="A127" t="inlineStr">
        <is>
          <t>Insurance</t>
        </is>
      </c>
      <c r="B127" t="inlineStr">
        <is>
          <t>Operating Expenses</t>
        </is>
      </c>
      <c r="C127" t="inlineStr">
        <is>
          <t>Heron Fields</t>
        </is>
      </c>
      <c r="D127" t="inlineStr">
        <is>
          <t>Heron Fields</t>
        </is>
      </c>
      <c r="E127" s="1" t="inlineStr">
        <is>
          <t>2022-05-31</t>
        </is>
      </c>
      <c r="F127" t="n">
        <v>0</v>
      </c>
      <c r="G127" t="n">
        <v>0</v>
      </c>
      <c r="H127" s="2">
        <f>IF(F127=0, G127, F127)</f>
        <v/>
      </c>
      <c r="I127" s="1">
        <f>E127+0</f>
        <v/>
      </c>
    </row>
    <row r="128">
      <c r="A128" t="inlineStr">
        <is>
          <t>Interest Paid</t>
        </is>
      </c>
      <c r="B128" t="inlineStr">
        <is>
          <t>Operating Expenses</t>
        </is>
      </c>
      <c r="C128" t="inlineStr">
        <is>
          <t>Heron Fields</t>
        </is>
      </c>
      <c r="D128" t="inlineStr">
        <is>
          <t>Heron Fields</t>
        </is>
      </c>
      <c r="E128" s="1" t="inlineStr">
        <is>
          <t>2022-05-31</t>
        </is>
      </c>
      <c r="F128" t="n">
        <v>0</v>
      </c>
      <c r="G128" t="n">
        <v>0</v>
      </c>
      <c r="H128" s="2">
        <f>IF(F128=0, G128, F128)</f>
        <v/>
      </c>
      <c r="I128" s="1">
        <f>E128+0</f>
        <v/>
      </c>
    </row>
    <row r="129">
      <c r="A129" t="inlineStr">
        <is>
          <t>Interest Paid - Investors @ 14%</t>
        </is>
      </c>
      <c r="B129" t="inlineStr">
        <is>
          <t>Operating Expenses</t>
        </is>
      </c>
      <c r="C129" t="inlineStr">
        <is>
          <t>Heron Fields</t>
        </is>
      </c>
      <c r="D129" t="inlineStr">
        <is>
          <t>Heron Fields</t>
        </is>
      </c>
      <c r="E129" s="1" t="inlineStr">
        <is>
          <t>2022-05-31</t>
        </is>
      </c>
      <c r="F129" t="n">
        <v>0</v>
      </c>
      <c r="G129" t="n">
        <v>0</v>
      </c>
      <c r="H129" s="2">
        <f>IF(F129=0, G129, F129)</f>
        <v/>
      </c>
      <c r="I129" s="1">
        <f>E129+0</f>
        <v/>
      </c>
    </row>
    <row r="130">
      <c r="A130" t="inlineStr">
        <is>
          <t>Interest Paid - Investors @ 15%</t>
        </is>
      </c>
      <c r="B130" t="inlineStr">
        <is>
          <t>Operating Expenses</t>
        </is>
      </c>
      <c r="C130" t="inlineStr">
        <is>
          <t>Heron Fields</t>
        </is>
      </c>
      <c r="D130" t="inlineStr">
        <is>
          <t>Heron Fields</t>
        </is>
      </c>
      <c r="E130" s="1" t="inlineStr">
        <is>
          <t>2022-05-31</t>
        </is>
      </c>
      <c r="F130" t="n">
        <v>0</v>
      </c>
      <c r="G130" t="n">
        <v>0</v>
      </c>
      <c r="H130" s="2">
        <f>IF(F130=0, G130, F130)</f>
        <v/>
      </c>
      <c r="I130" s="1">
        <f>E130+0</f>
        <v/>
      </c>
    </row>
    <row r="131">
      <c r="A131" t="inlineStr">
        <is>
          <t>Interest Paid - Investors @ 16%</t>
        </is>
      </c>
      <c r="B131" t="inlineStr">
        <is>
          <t>Operating Expenses</t>
        </is>
      </c>
      <c r="C131" t="inlineStr">
        <is>
          <t>Heron Fields</t>
        </is>
      </c>
      <c r="D131" t="inlineStr">
        <is>
          <t>Heron Fields</t>
        </is>
      </c>
      <c r="E131" s="1" t="inlineStr">
        <is>
          <t>2022-05-31</t>
        </is>
      </c>
      <c r="F131" t="n">
        <v>0</v>
      </c>
      <c r="G131" t="n">
        <v>0</v>
      </c>
      <c r="H131" s="2">
        <f>IF(F131=0, G131, F131)</f>
        <v/>
      </c>
      <c r="I131" s="1">
        <f>E131+0</f>
        <v/>
      </c>
    </row>
    <row r="132">
      <c r="A132" t="inlineStr">
        <is>
          <t>Interest Paid - Investors @ 18%</t>
        </is>
      </c>
      <c r="B132" t="inlineStr">
        <is>
          <t>Operating Expenses</t>
        </is>
      </c>
      <c r="C132" t="inlineStr">
        <is>
          <t>Heron Fields</t>
        </is>
      </c>
      <c r="D132" t="inlineStr">
        <is>
          <t>Heron Fields</t>
        </is>
      </c>
      <c r="E132" s="1" t="inlineStr">
        <is>
          <t>2022-05-31</t>
        </is>
      </c>
      <c r="F132" t="n">
        <v>0</v>
      </c>
      <c r="G132" t="n">
        <v>0</v>
      </c>
      <c r="H132" s="2">
        <f>IF(F132=0, G132, F132)</f>
        <v/>
      </c>
      <c r="I132" s="1">
        <f>E132+0</f>
        <v/>
      </c>
    </row>
    <row r="133">
      <c r="A133" t="inlineStr">
        <is>
          <t>Interest Paid - Investors @ 6.25%</t>
        </is>
      </c>
      <c r="B133" t="inlineStr">
        <is>
          <t>Operating Expenses</t>
        </is>
      </c>
      <c r="C133" t="inlineStr">
        <is>
          <t>Heron Fields</t>
        </is>
      </c>
      <c r="D133" t="inlineStr">
        <is>
          <t>Heron Fields</t>
        </is>
      </c>
      <c r="E133" s="1" t="inlineStr">
        <is>
          <t>2022-05-31</t>
        </is>
      </c>
      <c r="F133" t="n">
        <v>0</v>
      </c>
      <c r="G133" t="n">
        <v>0</v>
      </c>
      <c r="H133" s="2">
        <f>IF(F133=0, G133, F133)</f>
        <v/>
      </c>
      <c r="I133" s="1">
        <f>E133+0</f>
        <v/>
      </c>
    </row>
    <row r="134">
      <c r="A134" t="inlineStr">
        <is>
          <t>Interest Paid - Investors @ 6.5%</t>
        </is>
      </c>
      <c r="B134" t="inlineStr">
        <is>
          <t>Operating Expenses</t>
        </is>
      </c>
      <c r="C134" t="inlineStr">
        <is>
          <t>Heron Fields</t>
        </is>
      </c>
      <c r="D134" t="inlineStr">
        <is>
          <t>Heron Fields</t>
        </is>
      </c>
      <c r="E134" s="1" t="inlineStr">
        <is>
          <t>2022-05-31</t>
        </is>
      </c>
      <c r="F134" t="n">
        <v>0</v>
      </c>
      <c r="G134" t="n">
        <v>0</v>
      </c>
      <c r="H134" s="2">
        <f>IF(F134=0, G134, F134)</f>
        <v/>
      </c>
      <c r="I134" s="1">
        <f>E134+0</f>
        <v/>
      </c>
    </row>
    <row r="135">
      <c r="A135" t="inlineStr">
        <is>
          <t>Interest Paid - Investors @ 6.75%</t>
        </is>
      </c>
      <c r="B135" t="inlineStr">
        <is>
          <t>Operating Expenses</t>
        </is>
      </c>
      <c r="C135" t="inlineStr">
        <is>
          <t>Heron Fields</t>
        </is>
      </c>
      <c r="D135" t="inlineStr">
        <is>
          <t>Heron Fields</t>
        </is>
      </c>
      <c r="E135" s="1" t="inlineStr">
        <is>
          <t>2022-05-31</t>
        </is>
      </c>
      <c r="F135" t="n">
        <v>0</v>
      </c>
      <c r="G135" t="n">
        <v>0</v>
      </c>
      <c r="H135" s="2">
        <f>IF(F135=0, G135, F135)</f>
        <v/>
      </c>
      <c r="I135" s="1">
        <f>E135+0</f>
        <v/>
      </c>
    </row>
    <row r="136">
      <c r="A136" t="inlineStr">
        <is>
          <t>Interest Paid - Investors @ 7%</t>
        </is>
      </c>
      <c r="B136" t="inlineStr">
        <is>
          <t>Operating Expenses</t>
        </is>
      </c>
      <c r="C136" t="inlineStr">
        <is>
          <t>Heron Fields</t>
        </is>
      </c>
      <c r="D136" t="inlineStr">
        <is>
          <t>Heron Fields</t>
        </is>
      </c>
      <c r="E136" s="1" t="inlineStr">
        <is>
          <t>2022-05-31</t>
        </is>
      </c>
      <c r="F136" t="n">
        <v>0</v>
      </c>
      <c r="G136" t="n">
        <v>0</v>
      </c>
      <c r="H136" s="2">
        <f>IF(F136=0, G136, F136)</f>
        <v/>
      </c>
      <c r="I136" s="1">
        <f>E136+0</f>
        <v/>
      </c>
    </row>
    <row r="137">
      <c r="A137" t="inlineStr">
        <is>
          <t>Interest Paid - Investors @ 7.5%</t>
        </is>
      </c>
      <c r="B137" t="inlineStr">
        <is>
          <t>Operating Expenses</t>
        </is>
      </c>
      <c r="C137" t="inlineStr">
        <is>
          <t>Heron Fields</t>
        </is>
      </c>
      <c r="D137" t="inlineStr">
        <is>
          <t>Heron Fields</t>
        </is>
      </c>
      <c r="E137" s="1" t="inlineStr">
        <is>
          <t>2022-05-31</t>
        </is>
      </c>
      <c r="F137" t="n">
        <v>0</v>
      </c>
      <c r="G137" t="n">
        <v>0</v>
      </c>
      <c r="H137" s="2">
        <f>IF(F137=0, G137, F137)</f>
        <v/>
      </c>
      <c r="I137" s="1">
        <f>E137+0</f>
        <v/>
      </c>
    </row>
    <row r="138">
      <c r="A138" t="inlineStr">
        <is>
          <t>Interest Paid - Investors @ 9.75%</t>
        </is>
      </c>
      <c r="B138" t="inlineStr">
        <is>
          <t>Operating Expenses</t>
        </is>
      </c>
      <c r="C138" t="inlineStr">
        <is>
          <t>Heron Fields</t>
        </is>
      </c>
      <c r="D138" t="inlineStr">
        <is>
          <t>Heron Fields</t>
        </is>
      </c>
      <c r="E138" s="1" t="inlineStr">
        <is>
          <t>2022-05-31</t>
        </is>
      </c>
      <c r="F138" t="n">
        <v>0</v>
      </c>
      <c r="G138" t="n">
        <v>0</v>
      </c>
      <c r="H138" s="2">
        <f>IF(F138=0, G138, F138)</f>
        <v/>
      </c>
      <c r="I138" s="1">
        <f>E138+0</f>
        <v/>
      </c>
    </row>
    <row r="139">
      <c r="A139" t="inlineStr">
        <is>
          <t>Interest Received - Momentum</t>
        </is>
      </c>
      <c r="B139" t="inlineStr">
        <is>
          <t>Other Income</t>
        </is>
      </c>
      <c r="C139" t="inlineStr">
        <is>
          <t>Heron Fields</t>
        </is>
      </c>
      <c r="D139" t="inlineStr">
        <is>
          <t>Heron Fields</t>
        </is>
      </c>
      <c r="E139" s="1" t="inlineStr">
        <is>
          <t>2022-05-31</t>
        </is>
      </c>
      <c r="F139" t="n">
        <v>19914.54</v>
      </c>
      <c r="G139" t="n">
        <v>19914.54</v>
      </c>
      <c r="H139" s="2">
        <f>IF(F139=0, G139, F139)</f>
        <v/>
      </c>
      <c r="I139" s="1">
        <f>E139+0</f>
        <v/>
      </c>
    </row>
    <row r="140">
      <c r="A140" t="inlineStr">
        <is>
          <t>Management fees - OMH</t>
        </is>
      </c>
      <c r="B140" t="inlineStr">
        <is>
          <t>Ignore per Deric</t>
        </is>
      </c>
      <c r="C140" t="inlineStr">
        <is>
          <t>Heron Fields</t>
        </is>
      </c>
      <c r="D140" t="inlineStr">
        <is>
          <t>Heron Fields</t>
        </is>
      </c>
      <c r="E140" s="1" t="inlineStr">
        <is>
          <t>2022-05-31</t>
        </is>
      </c>
      <c r="F140" t="n">
        <v>0</v>
      </c>
      <c r="G140" t="n">
        <v>0</v>
      </c>
      <c r="H140" s="2">
        <f>IF(F140=0, G140, F140)</f>
        <v/>
      </c>
      <c r="I140" s="1">
        <f>E140+0</f>
        <v/>
      </c>
    </row>
    <row r="141">
      <c r="A141" t="inlineStr">
        <is>
          <t>Momentum Admin Fee</t>
        </is>
      </c>
      <c r="B141" t="inlineStr">
        <is>
          <t>Operating Expenses</t>
        </is>
      </c>
      <c r="C141" t="inlineStr">
        <is>
          <t>Heron Fields</t>
        </is>
      </c>
      <c r="D141" t="inlineStr">
        <is>
          <t>Heron Fields</t>
        </is>
      </c>
      <c r="E141" s="1" t="inlineStr">
        <is>
          <t>2022-05-31</t>
        </is>
      </c>
      <c r="F141" t="n">
        <v>49434.6</v>
      </c>
      <c r="G141" t="n">
        <v>49434.6</v>
      </c>
      <c r="H141" s="2">
        <f>IF(F141=0, G141, F141)</f>
        <v/>
      </c>
      <c r="I141" s="1">
        <f>E141+0</f>
        <v/>
      </c>
    </row>
    <row r="142">
      <c r="A142" t="inlineStr">
        <is>
          <t>Rates - Heron</t>
        </is>
      </c>
      <c r="B142" t="inlineStr">
        <is>
          <t>Operating Expenses</t>
        </is>
      </c>
      <c r="C142" t="inlineStr">
        <is>
          <t>Heron Fields</t>
        </is>
      </c>
      <c r="D142" t="inlineStr">
        <is>
          <t>Heron Fields</t>
        </is>
      </c>
      <c r="E142" s="1" t="inlineStr">
        <is>
          <t>2022-05-31</t>
        </is>
      </c>
      <c r="F142" t="n">
        <v>6340.26</v>
      </c>
      <c r="G142" t="n">
        <v>6340.26</v>
      </c>
      <c r="H142" s="2">
        <f>IF(F142=0, G142, F142)</f>
        <v/>
      </c>
      <c r="I142" s="1">
        <f>E142+0</f>
        <v/>
      </c>
    </row>
    <row r="143">
      <c r="A143" t="inlineStr">
        <is>
          <t>Repairs _AND_ Maintenance</t>
        </is>
      </c>
      <c r="B143" t="inlineStr">
        <is>
          <t>Operating Expenses</t>
        </is>
      </c>
      <c r="C143" t="inlineStr">
        <is>
          <t>Heron Fields</t>
        </is>
      </c>
      <c r="D143" t="inlineStr">
        <is>
          <t>Heron Fields</t>
        </is>
      </c>
      <c r="E143" s="1" t="inlineStr">
        <is>
          <t>2022-05-31</t>
        </is>
      </c>
      <c r="F143" t="n">
        <v>0</v>
      </c>
      <c r="G143" t="n">
        <v>0</v>
      </c>
      <c r="H143" s="2">
        <f>IF(F143=0, G143, F143)</f>
        <v/>
      </c>
      <c r="I143" s="1">
        <f>E143+0</f>
        <v/>
      </c>
    </row>
    <row r="144">
      <c r="A144" t="inlineStr">
        <is>
          <t>Sales - Heron Fields</t>
        </is>
      </c>
      <c r="B144" t="inlineStr">
        <is>
          <t>Trading Income</t>
        </is>
      </c>
      <c r="C144" t="inlineStr">
        <is>
          <t>Heron Fields</t>
        </is>
      </c>
      <c r="D144" t="inlineStr">
        <is>
          <t>Heron Fields</t>
        </is>
      </c>
      <c r="E144" s="1" t="inlineStr">
        <is>
          <t>2022-05-31</t>
        </is>
      </c>
      <c r="F144" t="n">
        <v>0</v>
      </c>
      <c r="G144" t="n">
        <v>0</v>
      </c>
      <c r="H144" s="2">
        <f>IF(F144=0, G144, F144)</f>
        <v/>
      </c>
      <c r="I144" s="1">
        <f>E144+0</f>
        <v/>
      </c>
    </row>
    <row r="145">
      <c r="A145" t="inlineStr">
        <is>
          <t>Sales - Heron Fields occupational rent</t>
        </is>
      </c>
      <c r="B145" t="inlineStr">
        <is>
          <t>Trading Income</t>
        </is>
      </c>
      <c r="C145" t="inlineStr">
        <is>
          <t>Heron Fields</t>
        </is>
      </c>
      <c r="D145" t="inlineStr">
        <is>
          <t>Heron Fields</t>
        </is>
      </c>
      <c r="E145" s="1" t="inlineStr">
        <is>
          <t>2022-05-31</t>
        </is>
      </c>
      <c r="F145" t="n">
        <v>0</v>
      </c>
      <c r="G145" t="n">
        <v>0</v>
      </c>
      <c r="H145" s="2">
        <f>IF(F145=0, G145, F145)</f>
        <v/>
      </c>
      <c r="I145" s="1">
        <f>E145+0</f>
        <v/>
      </c>
    </row>
    <row r="146">
      <c r="A146" t="inlineStr">
        <is>
          <t>Security - ADT</t>
        </is>
      </c>
      <c r="B146" t="inlineStr">
        <is>
          <t>Operating Expenses</t>
        </is>
      </c>
      <c r="C146" t="inlineStr">
        <is>
          <t>Heron Fields</t>
        </is>
      </c>
      <c r="D146" t="inlineStr">
        <is>
          <t>Heron Fields</t>
        </is>
      </c>
      <c r="E146" s="1" t="inlineStr">
        <is>
          <t>2022-05-31</t>
        </is>
      </c>
      <c r="F146" t="n">
        <v>302.65</v>
      </c>
      <c r="G146" t="n">
        <v>302.65</v>
      </c>
      <c r="H146" s="2">
        <f>IF(F146=0, G146, F146)</f>
        <v/>
      </c>
      <c r="I146" s="1">
        <f>E146+0</f>
        <v/>
      </c>
    </row>
    <row r="147">
      <c r="A147" t="inlineStr">
        <is>
          <t>Subscription - NHBRC</t>
        </is>
      </c>
      <c r="B147" t="inlineStr">
        <is>
          <t>Operating Expenses</t>
        </is>
      </c>
      <c r="C147" t="inlineStr">
        <is>
          <t>Heron Fields</t>
        </is>
      </c>
      <c r="D147" t="inlineStr">
        <is>
          <t>Heron Fields</t>
        </is>
      </c>
      <c r="E147" s="1" t="inlineStr">
        <is>
          <t>2022-05-31</t>
        </is>
      </c>
      <c r="F147" t="n">
        <v>0</v>
      </c>
      <c r="G147" t="n">
        <v>0</v>
      </c>
      <c r="H147" s="2">
        <f>IF(F147=0, G147, F147)</f>
        <v/>
      </c>
      <c r="I147" s="1">
        <f>E147+0</f>
        <v/>
      </c>
    </row>
    <row r="148">
      <c r="A148" t="inlineStr">
        <is>
          <t>Subscriptions - Xero</t>
        </is>
      </c>
      <c r="B148" t="inlineStr">
        <is>
          <t>Operating Expenses</t>
        </is>
      </c>
      <c r="C148" t="inlineStr">
        <is>
          <t>Heron Fields</t>
        </is>
      </c>
      <c r="D148" t="inlineStr">
        <is>
          <t>Heron Fields</t>
        </is>
      </c>
      <c r="E148" s="1" t="inlineStr">
        <is>
          <t>2022-05-31</t>
        </is>
      </c>
      <c r="F148" t="n">
        <v>600</v>
      </c>
      <c r="G148" t="n">
        <v>600</v>
      </c>
      <c r="H148" s="2">
        <f>IF(F148=0, G148, F148)</f>
        <v/>
      </c>
      <c r="I148" s="1">
        <f>E148+0</f>
        <v/>
      </c>
    </row>
    <row r="149">
      <c r="A149" t="inlineStr">
        <is>
          <t>COS - Heron Projects insurance</t>
        </is>
      </c>
      <c r="B149" t="inlineStr">
        <is>
          <t>COS</t>
        </is>
      </c>
      <c r="C149" t="inlineStr">
        <is>
          <t>CPC</t>
        </is>
      </c>
      <c r="D149" t="inlineStr">
        <is>
          <t>Heron View</t>
        </is>
      </c>
      <c r="E149" s="1" t="inlineStr">
        <is>
          <t>2022-05-31</t>
        </is>
      </c>
      <c r="F149" t="n">
        <v>0</v>
      </c>
      <c r="G149" t="n">
        <v>0</v>
      </c>
      <c r="H149" s="2">
        <f>IF(F149=0, G149, F149)</f>
        <v/>
      </c>
      <c r="I149" s="1">
        <f>E149+0</f>
        <v/>
      </c>
    </row>
    <row r="150">
      <c r="A150" t="inlineStr">
        <is>
          <t>COS - Heron View - Construction</t>
        </is>
      </c>
      <c r="B150" t="inlineStr">
        <is>
          <t>COS</t>
        </is>
      </c>
      <c r="C150" t="inlineStr">
        <is>
          <t>CPC</t>
        </is>
      </c>
      <c r="D150" t="inlineStr">
        <is>
          <t>Heron View</t>
        </is>
      </c>
      <c r="E150" s="1" t="inlineStr">
        <is>
          <t>2022-05-31</t>
        </is>
      </c>
      <c r="F150" t="n">
        <v>0</v>
      </c>
      <c r="G150" t="n">
        <v>0</v>
      </c>
      <c r="H150" s="2">
        <f>IF(F150=0, G150, F150)</f>
        <v/>
      </c>
      <c r="I150" s="1">
        <f>E150+0</f>
        <v/>
      </c>
    </row>
    <row r="151">
      <c r="A151" t="inlineStr">
        <is>
          <t>COS - Heron View - P&amp;G</t>
        </is>
      </c>
      <c r="B151" t="inlineStr">
        <is>
          <t>COS</t>
        </is>
      </c>
      <c r="C151" t="inlineStr">
        <is>
          <t>CPC</t>
        </is>
      </c>
      <c r="D151" t="inlineStr">
        <is>
          <t>Heron View</t>
        </is>
      </c>
      <c r="E151" s="1" t="inlineStr">
        <is>
          <t>2022-05-31</t>
        </is>
      </c>
      <c r="F151" t="n">
        <v>0</v>
      </c>
      <c r="G151" t="n">
        <v>0</v>
      </c>
      <c r="H151" s="2">
        <f>IF(F151=0, G151, F151)</f>
        <v/>
      </c>
      <c r="I151" s="1">
        <f>E151+0</f>
        <v/>
      </c>
    </row>
    <row r="152">
      <c r="A152" t="inlineStr">
        <is>
          <t>COS - Heron View - Printing &amp; Stationary</t>
        </is>
      </c>
      <c r="B152" t="inlineStr">
        <is>
          <t>COS</t>
        </is>
      </c>
      <c r="C152" t="inlineStr">
        <is>
          <t>CPC</t>
        </is>
      </c>
      <c r="D152" t="inlineStr">
        <is>
          <t>Heron View</t>
        </is>
      </c>
      <c r="E152" s="1" t="inlineStr">
        <is>
          <t>2022-05-31</t>
        </is>
      </c>
      <c r="F152" t="n">
        <v>0</v>
      </c>
      <c r="G152" t="n">
        <v>0</v>
      </c>
      <c r="H152" s="2">
        <f>IF(F152=0, G152, F152)</f>
        <v/>
      </c>
      <c r="I152" s="1">
        <f>E152+0</f>
        <v/>
      </c>
    </row>
    <row r="153">
      <c r="A153" t="inlineStr">
        <is>
          <t>Subscriptions - Xero</t>
        </is>
      </c>
      <c r="B153" t="inlineStr">
        <is>
          <t>Operating Expenses</t>
        </is>
      </c>
      <c r="C153" t="inlineStr">
        <is>
          <t>Heron View</t>
        </is>
      </c>
      <c r="D153" t="inlineStr">
        <is>
          <t>Heron View</t>
        </is>
      </c>
      <c r="E153" s="1" t="inlineStr">
        <is>
          <t>2022-05-31</t>
        </is>
      </c>
      <c r="F153" t="n">
        <v>600</v>
      </c>
      <c r="G153" t="n">
        <v>600</v>
      </c>
      <c r="H153" s="2">
        <f>IF(F153=0, G153, F153)</f>
        <v/>
      </c>
      <c r="I153" s="1">
        <f>E153+0</f>
        <v/>
      </c>
    </row>
    <row r="154">
      <c r="A154" t="inlineStr">
        <is>
          <t>Accounting - CIPC</t>
        </is>
      </c>
      <c r="B154" t="inlineStr">
        <is>
          <t>Operating Expenses</t>
        </is>
      </c>
      <c r="C154" t="inlineStr">
        <is>
          <t>Heron Fields</t>
        </is>
      </c>
      <c r="D154" t="inlineStr">
        <is>
          <t>Heron Fields</t>
        </is>
      </c>
      <c r="E154" s="1" t="inlineStr">
        <is>
          <t>2022-06-30</t>
        </is>
      </c>
      <c r="F154" t="n">
        <v>0</v>
      </c>
      <c r="G154" t="n">
        <v>0</v>
      </c>
      <c r="H154" s="2">
        <f>IF(F154=0, G154, F154)</f>
        <v/>
      </c>
      <c r="I154" s="1">
        <f>E154+0</f>
        <v/>
      </c>
    </row>
    <row r="155">
      <c r="A155" t="inlineStr">
        <is>
          <t>Advertising - Property24</t>
        </is>
      </c>
      <c r="B155" t="inlineStr">
        <is>
          <t>Operating Expenses</t>
        </is>
      </c>
      <c r="C155" t="inlineStr">
        <is>
          <t>Heron Fields</t>
        </is>
      </c>
      <c r="D155" t="inlineStr">
        <is>
          <t>Heron Fields</t>
        </is>
      </c>
      <c r="E155" s="1" t="inlineStr">
        <is>
          <t>2022-06-30</t>
        </is>
      </c>
      <c r="F155" t="n">
        <v>11556</v>
      </c>
      <c r="G155" t="n">
        <v>11556</v>
      </c>
      <c r="H155" s="2">
        <f>IF(F155=0, G155, F155)</f>
        <v/>
      </c>
      <c r="I155" s="1">
        <f>E155+0</f>
        <v/>
      </c>
    </row>
    <row r="156">
      <c r="A156" t="inlineStr">
        <is>
          <t>Advertising _AND_ Promotions</t>
        </is>
      </c>
      <c r="B156" t="inlineStr">
        <is>
          <t>Operating Expenses</t>
        </is>
      </c>
      <c r="C156" t="inlineStr">
        <is>
          <t>Heron Fields</t>
        </is>
      </c>
      <c r="D156" t="inlineStr">
        <is>
          <t>Heron Fields</t>
        </is>
      </c>
      <c r="E156" s="1" t="inlineStr">
        <is>
          <t>2022-06-30</t>
        </is>
      </c>
      <c r="F156" t="n">
        <v>0</v>
      </c>
      <c r="G156" t="n">
        <v>0</v>
      </c>
      <c r="H156" s="2">
        <f>IF(F156=0, G156, F156)</f>
        <v/>
      </c>
      <c r="I156" s="1">
        <f>E156+0</f>
        <v/>
      </c>
    </row>
    <row r="157">
      <c r="A157" t="inlineStr">
        <is>
          <t>Bank Charges</t>
        </is>
      </c>
      <c r="B157" t="inlineStr">
        <is>
          <t>Operating Expenses</t>
        </is>
      </c>
      <c r="C157" t="inlineStr">
        <is>
          <t>Heron Fields</t>
        </is>
      </c>
      <c r="D157" t="inlineStr">
        <is>
          <t>Heron Fields</t>
        </is>
      </c>
      <c r="E157" s="1" t="inlineStr">
        <is>
          <t>2022-06-30</t>
        </is>
      </c>
      <c r="F157" t="n">
        <v>633.27</v>
      </c>
      <c r="G157" t="n">
        <v>633.27</v>
      </c>
      <c r="H157" s="2">
        <f>IF(F157=0, G157, F157)</f>
        <v/>
      </c>
      <c r="I157" s="1">
        <f>E157+0</f>
        <v/>
      </c>
    </row>
    <row r="158">
      <c r="A158" t="inlineStr">
        <is>
          <t>Bond Origination</t>
        </is>
      </c>
      <c r="B158" t="inlineStr">
        <is>
          <t>Trading Income</t>
        </is>
      </c>
      <c r="C158" t="inlineStr">
        <is>
          <t>Heron Fields</t>
        </is>
      </c>
      <c r="D158" t="inlineStr">
        <is>
          <t>Heron Fields</t>
        </is>
      </c>
      <c r="E158" s="1" t="inlineStr">
        <is>
          <t>2022-06-30</t>
        </is>
      </c>
      <c r="F158" t="n">
        <v>0</v>
      </c>
      <c r="G158" t="n">
        <v>0</v>
      </c>
      <c r="H158" s="2">
        <f>IF(F158=0, G158, F158)</f>
        <v/>
      </c>
      <c r="I158" s="1">
        <f>E158+0</f>
        <v/>
      </c>
    </row>
    <row r="159">
      <c r="A159" t="inlineStr">
        <is>
          <t>COS - Commission HF Units</t>
        </is>
      </c>
      <c r="B159" t="inlineStr">
        <is>
          <t>COS</t>
        </is>
      </c>
      <c r="C159" t="inlineStr">
        <is>
          <t>Heron Fields</t>
        </is>
      </c>
      <c r="D159" t="inlineStr">
        <is>
          <t>Heron Fields</t>
        </is>
      </c>
      <c r="E159" s="1" t="inlineStr">
        <is>
          <t>2022-06-30</t>
        </is>
      </c>
      <c r="F159" t="n">
        <v>0</v>
      </c>
      <c r="G159" t="n">
        <v>0</v>
      </c>
      <c r="H159" s="2">
        <f>IF(F159=0, G159, F159)</f>
        <v/>
      </c>
      <c r="I159" s="1">
        <f>E159+0</f>
        <v/>
      </c>
    </row>
    <row r="160">
      <c r="A160" t="inlineStr">
        <is>
          <t>COS - Commission Heron Fields investors</t>
        </is>
      </c>
      <c r="B160" t="inlineStr">
        <is>
          <t>COS</t>
        </is>
      </c>
      <c r="C160" t="inlineStr">
        <is>
          <t>Heron Fields</t>
        </is>
      </c>
      <c r="D160" t="inlineStr">
        <is>
          <t>Heron Fields</t>
        </is>
      </c>
      <c r="E160" s="1" t="inlineStr">
        <is>
          <t>2022-06-30</t>
        </is>
      </c>
      <c r="F160" t="n">
        <v>86956.52</v>
      </c>
      <c r="G160" t="n">
        <v>86956.52</v>
      </c>
      <c r="H160" s="2">
        <f>IF(F160=0, G160, F160)</f>
        <v/>
      </c>
      <c r="I160" s="1">
        <f>E160+0</f>
        <v/>
      </c>
    </row>
    <row r="161">
      <c r="A161" t="inlineStr">
        <is>
          <t>COS - Construction</t>
        </is>
      </c>
      <c r="B161" t="inlineStr">
        <is>
          <t>COS</t>
        </is>
      </c>
      <c r="C161" t="inlineStr">
        <is>
          <t>Heron Fields</t>
        </is>
      </c>
      <c r="D161" t="inlineStr">
        <is>
          <t>Heron Fields</t>
        </is>
      </c>
      <c r="E161" s="1" t="inlineStr">
        <is>
          <t>2022-06-30</t>
        </is>
      </c>
      <c r="F161" t="n">
        <v>0</v>
      </c>
      <c r="G161" t="n">
        <v>0</v>
      </c>
      <c r="H161" s="2">
        <f>IF(F161=0, G161, F161)</f>
        <v/>
      </c>
      <c r="I161" s="1">
        <f>E161+0</f>
        <v/>
      </c>
    </row>
    <row r="162">
      <c r="A162" t="inlineStr">
        <is>
          <t>COS - Heron - Internet</t>
        </is>
      </c>
      <c r="B162" t="inlineStr">
        <is>
          <t>COS</t>
        </is>
      </c>
      <c r="C162" t="inlineStr">
        <is>
          <t>CPC</t>
        </is>
      </c>
      <c r="D162" t="inlineStr">
        <is>
          <t>Heron Fields</t>
        </is>
      </c>
      <c r="E162" s="1" t="inlineStr">
        <is>
          <t>2022-06-30</t>
        </is>
      </c>
      <c r="F162" t="n">
        <v>607.83</v>
      </c>
      <c r="G162" t="n">
        <v>0</v>
      </c>
      <c r="H162" s="2">
        <f>IF(F162=0, G162, F162)</f>
        <v/>
      </c>
      <c r="I162" s="1">
        <f>E162+0</f>
        <v/>
      </c>
    </row>
    <row r="163">
      <c r="A163" t="inlineStr">
        <is>
          <t>COS - Heron Fields - Construction</t>
        </is>
      </c>
      <c r="B163" t="inlineStr">
        <is>
          <t>COS</t>
        </is>
      </c>
      <c r="C163" t="inlineStr">
        <is>
          <t>CPC</t>
        </is>
      </c>
      <c r="D163" t="inlineStr">
        <is>
          <t>Heron Fields</t>
        </is>
      </c>
      <c r="E163" s="1" t="inlineStr">
        <is>
          <t>2022-06-30</t>
        </is>
      </c>
      <c r="F163" t="n">
        <v>2326102.06</v>
      </c>
      <c r="G163" t="n">
        <v>0</v>
      </c>
      <c r="H163" s="2">
        <f>IF(F163=0, G163, F163)</f>
        <v/>
      </c>
      <c r="I163" s="1">
        <f>E163+0</f>
        <v/>
      </c>
    </row>
    <row r="164">
      <c r="A164" t="inlineStr">
        <is>
          <t>COS - Heron Fields - Health &amp; Safety</t>
        </is>
      </c>
      <c r="B164" t="inlineStr">
        <is>
          <t>COS</t>
        </is>
      </c>
      <c r="C164" t="inlineStr">
        <is>
          <t>CPC</t>
        </is>
      </c>
      <c r="D164" t="inlineStr">
        <is>
          <t>Heron Fields</t>
        </is>
      </c>
      <c r="E164" s="1" t="inlineStr">
        <is>
          <t>2022-06-30</t>
        </is>
      </c>
      <c r="F164" t="n">
        <v>4000</v>
      </c>
      <c r="G164" t="n">
        <v>0</v>
      </c>
      <c r="H164" s="2">
        <f>IF(F164=0, G164, F164)</f>
        <v/>
      </c>
      <c r="I164" s="1">
        <f>E164+0</f>
        <v/>
      </c>
    </row>
    <row r="165">
      <c r="A165" t="inlineStr">
        <is>
          <t>COS - Heron Fields - P &amp; G</t>
        </is>
      </c>
      <c r="B165" t="inlineStr">
        <is>
          <t>COS</t>
        </is>
      </c>
      <c r="C165" t="inlineStr">
        <is>
          <t>CPC</t>
        </is>
      </c>
      <c r="D165" t="inlineStr">
        <is>
          <t>Heron Fields</t>
        </is>
      </c>
      <c r="E165" s="1" t="inlineStr">
        <is>
          <t>2022-06-30</t>
        </is>
      </c>
      <c r="F165" t="n">
        <v>246746.39</v>
      </c>
      <c r="G165" t="n">
        <v>0</v>
      </c>
      <c r="H165" s="2">
        <f>IF(F165=0, G165, F165)</f>
        <v/>
      </c>
      <c r="I165" s="1">
        <f>E165+0</f>
        <v/>
      </c>
    </row>
    <row r="166">
      <c r="A166" t="inlineStr">
        <is>
          <t>COS - Heron Fields - Printing &amp; Stationary</t>
        </is>
      </c>
      <c r="B166" t="inlineStr">
        <is>
          <t>COS</t>
        </is>
      </c>
      <c r="C166" t="inlineStr">
        <is>
          <t>CPC</t>
        </is>
      </c>
      <c r="D166" t="inlineStr">
        <is>
          <t>Heron Fields</t>
        </is>
      </c>
      <c r="E166" s="1" t="inlineStr">
        <is>
          <t>2022-06-30</t>
        </is>
      </c>
      <c r="F166" t="n">
        <v>0</v>
      </c>
      <c r="G166" t="n">
        <v>0</v>
      </c>
      <c r="H166" s="2">
        <f>IF(F166=0, G166, F166)</f>
        <v/>
      </c>
      <c r="I166" s="1">
        <f>E166+0</f>
        <v/>
      </c>
    </row>
    <row r="167">
      <c r="A167" t="inlineStr">
        <is>
          <t>COS - Heron Fields - Security</t>
        </is>
      </c>
      <c r="B167" t="inlineStr">
        <is>
          <t>COS</t>
        </is>
      </c>
      <c r="C167" t="inlineStr">
        <is>
          <t>CPC</t>
        </is>
      </c>
      <c r="D167" t="inlineStr">
        <is>
          <t>Heron Fields</t>
        </is>
      </c>
      <c r="E167" s="1" t="inlineStr">
        <is>
          <t>2022-06-30</t>
        </is>
      </c>
      <c r="F167" t="n">
        <v>4782.61</v>
      </c>
      <c r="G167" t="n">
        <v>0</v>
      </c>
      <c r="H167" s="2">
        <f>IF(F167=0, G167, F167)</f>
        <v/>
      </c>
      <c r="I167" s="1">
        <f>E167+0</f>
        <v/>
      </c>
    </row>
    <row r="168">
      <c r="A168" t="inlineStr">
        <is>
          <t>COS - Legal Fees</t>
        </is>
      </c>
      <c r="B168" t="inlineStr">
        <is>
          <t>COS</t>
        </is>
      </c>
      <c r="C168" t="inlineStr">
        <is>
          <t>Heron Fields</t>
        </is>
      </c>
      <c r="D168" t="inlineStr">
        <is>
          <t>Heron Fields</t>
        </is>
      </c>
      <c r="E168" s="1" t="inlineStr">
        <is>
          <t>2022-06-30</t>
        </is>
      </c>
      <c r="F168" t="n">
        <v>0</v>
      </c>
      <c r="G168" t="n">
        <v>0</v>
      </c>
      <c r="H168" s="2">
        <f>IF(F168=0, G168, F168)</f>
        <v/>
      </c>
      <c r="I168" s="1">
        <f>E168+0</f>
        <v/>
      </c>
    </row>
    <row r="169">
      <c r="A169" t="inlineStr">
        <is>
          <t>COS - Legal Fees Opening of Sec Title Scheme</t>
        </is>
      </c>
      <c r="B169" t="inlineStr">
        <is>
          <t>COS</t>
        </is>
      </c>
      <c r="C169" t="inlineStr">
        <is>
          <t>Heron Fields</t>
        </is>
      </c>
      <c r="D169" t="inlineStr">
        <is>
          <t>Heron Fields</t>
        </is>
      </c>
      <c r="E169" s="1" t="inlineStr">
        <is>
          <t>2022-06-30</t>
        </is>
      </c>
      <c r="F169" t="n">
        <v>0</v>
      </c>
      <c r="G169" t="n">
        <v>0</v>
      </c>
      <c r="H169" s="2">
        <f>IF(F169=0, G169, F169)</f>
        <v/>
      </c>
      <c r="I169" s="1">
        <f>E169+0</f>
        <v/>
      </c>
    </row>
    <row r="170">
      <c r="A170" t="inlineStr">
        <is>
          <t>COS - Levies</t>
        </is>
      </c>
      <c r="B170" t="inlineStr">
        <is>
          <t>COS</t>
        </is>
      </c>
      <c r="C170" t="inlineStr">
        <is>
          <t>Heron Fields</t>
        </is>
      </c>
      <c r="D170" t="inlineStr">
        <is>
          <t>Heron Fields</t>
        </is>
      </c>
      <c r="E170" s="1" t="inlineStr">
        <is>
          <t>2022-06-30</t>
        </is>
      </c>
      <c r="F170" t="n">
        <v>0</v>
      </c>
      <c r="G170" t="n">
        <v>0</v>
      </c>
      <c r="H170" s="2">
        <f>IF(F170=0, G170, F170)</f>
        <v/>
      </c>
      <c r="I170" s="1">
        <f>E170+0</f>
        <v/>
      </c>
    </row>
    <row r="171">
      <c r="A171" t="inlineStr">
        <is>
          <t>COS - Rates clearance</t>
        </is>
      </c>
      <c r="B171" t="inlineStr">
        <is>
          <t>COS</t>
        </is>
      </c>
      <c r="C171" t="inlineStr">
        <is>
          <t>Heron Fields</t>
        </is>
      </c>
      <c r="D171" t="inlineStr">
        <is>
          <t>Heron Fields</t>
        </is>
      </c>
      <c r="E171" s="1" t="inlineStr">
        <is>
          <t>2022-06-30</t>
        </is>
      </c>
      <c r="F171" t="n">
        <v>0</v>
      </c>
      <c r="G171" t="n">
        <v>0</v>
      </c>
      <c r="H171" s="2">
        <f>IF(F171=0, G171, F171)</f>
        <v/>
      </c>
      <c r="I171" s="1">
        <f>E171+0</f>
        <v/>
      </c>
    </row>
    <row r="172">
      <c r="A172" t="inlineStr">
        <is>
          <t>COS - Showhouse - HF</t>
        </is>
      </c>
      <c r="B172" t="inlineStr">
        <is>
          <t>COS</t>
        </is>
      </c>
      <c r="C172" t="inlineStr">
        <is>
          <t>Heron Fields</t>
        </is>
      </c>
      <c r="D172" t="inlineStr">
        <is>
          <t>Heron Fields</t>
        </is>
      </c>
      <c r="E172" s="1" t="inlineStr">
        <is>
          <t>2022-06-30</t>
        </is>
      </c>
      <c r="F172" t="n">
        <v>0</v>
      </c>
      <c r="G172" t="n">
        <v>0</v>
      </c>
      <c r="H172" s="2">
        <f>IF(F172=0, G172, F172)</f>
        <v/>
      </c>
      <c r="I172" s="1">
        <f>E172+0</f>
        <v/>
      </c>
    </row>
    <row r="173">
      <c r="A173" t="inlineStr">
        <is>
          <t>CoCT - Electricity</t>
        </is>
      </c>
      <c r="B173" t="inlineStr">
        <is>
          <t>Operating Expenses</t>
        </is>
      </c>
      <c r="C173" t="inlineStr">
        <is>
          <t>Heron Fields</t>
        </is>
      </c>
      <c r="D173" t="inlineStr">
        <is>
          <t>Heron Fields</t>
        </is>
      </c>
      <c r="E173" s="1" t="inlineStr">
        <is>
          <t>2022-06-30</t>
        </is>
      </c>
      <c r="F173" t="n">
        <v>2619.62</v>
      </c>
      <c r="G173" t="n">
        <v>2619.62</v>
      </c>
      <c r="H173" s="2">
        <f>IF(F173=0, G173, F173)</f>
        <v/>
      </c>
      <c r="I173" s="1">
        <f>E173+0</f>
        <v/>
      </c>
    </row>
    <row r="174">
      <c r="A174" t="inlineStr">
        <is>
          <t>CoCT - Refuse</t>
        </is>
      </c>
      <c r="B174" t="inlineStr">
        <is>
          <t>Operating Expenses</t>
        </is>
      </c>
      <c r="C174" t="inlineStr">
        <is>
          <t>Heron Fields</t>
        </is>
      </c>
      <c r="D174" t="inlineStr">
        <is>
          <t>Heron Fields</t>
        </is>
      </c>
      <c r="E174" s="1" t="inlineStr">
        <is>
          <t>2022-06-30</t>
        </is>
      </c>
      <c r="F174" t="n">
        <v>0</v>
      </c>
      <c r="G174" t="n">
        <v>0</v>
      </c>
      <c r="H174" s="2">
        <f>IF(F174=0, G174, F174)</f>
        <v/>
      </c>
      <c r="I174" s="1">
        <f>E174+0</f>
        <v/>
      </c>
    </row>
    <row r="175">
      <c r="A175" t="inlineStr">
        <is>
          <t>CoCT - Water</t>
        </is>
      </c>
      <c r="B175" t="inlineStr">
        <is>
          <t>Operating Expenses</t>
        </is>
      </c>
      <c r="C175" t="inlineStr">
        <is>
          <t>Heron Fields</t>
        </is>
      </c>
      <c r="D175" t="inlineStr">
        <is>
          <t>Heron Fields</t>
        </is>
      </c>
      <c r="E175" s="1" t="inlineStr">
        <is>
          <t>2022-06-30</t>
        </is>
      </c>
      <c r="F175" t="n">
        <v>4339.57</v>
      </c>
      <c r="G175" t="n">
        <v>4339.57</v>
      </c>
      <c r="H175" s="2">
        <f>IF(F175=0, G175, F175)</f>
        <v/>
      </c>
      <c r="I175" s="1">
        <f>E175+0</f>
        <v/>
      </c>
    </row>
    <row r="176">
      <c r="A176" t="inlineStr">
        <is>
          <t>Consulting Fees - Admin and Finance</t>
        </is>
      </c>
      <c r="B176" t="inlineStr">
        <is>
          <t>Ignore per Deric</t>
        </is>
      </c>
      <c r="C176" t="inlineStr">
        <is>
          <t>Heron Fields</t>
        </is>
      </c>
      <c r="D176" t="inlineStr">
        <is>
          <t>Heron Fields</t>
        </is>
      </c>
      <c r="E176" s="1" t="inlineStr">
        <is>
          <t>2022-06-30</t>
        </is>
      </c>
      <c r="F176" t="n">
        <v>86425</v>
      </c>
      <c r="G176" t="n">
        <v>86425</v>
      </c>
      <c r="H176" s="2">
        <f>IF(F176=0, G176, F176)</f>
        <v/>
      </c>
      <c r="I176" s="1">
        <f>E176+0</f>
        <v/>
      </c>
    </row>
    <row r="177">
      <c r="A177" t="inlineStr">
        <is>
          <t>Consulting fees - Trustee</t>
        </is>
      </c>
      <c r="B177" t="inlineStr">
        <is>
          <t>Operating Expenses</t>
        </is>
      </c>
      <c r="C177" t="inlineStr">
        <is>
          <t>Heron Fields</t>
        </is>
      </c>
      <c r="D177" t="inlineStr">
        <is>
          <t>Heron Fields</t>
        </is>
      </c>
      <c r="E177" s="1" t="inlineStr">
        <is>
          <t>2022-06-30</t>
        </is>
      </c>
      <c r="F177" t="n">
        <v>4000</v>
      </c>
      <c r="G177" t="n">
        <v>4000</v>
      </c>
      <c r="H177" s="2">
        <f>IF(F177=0, G177, F177)</f>
        <v/>
      </c>
      <c r="I177" s="1">
        <f>E177+0</f>
        <v/>
      </c>
    </row>
    <row r="178">
      <c r="A178" t="inlineStr">
        <is>
          <t>Insurance</t>
        </is>
      </c>
      <c r="B178" t="inlineStr">
        <is>
          <t>Operating Expenses</t>
        </is>
      </c>
      <c r="C178" t="inlineStr">
        <is>
          <t>Heron Fields</t>
        </is>
      </c>
      <c r="D178" t="inlineStr">
        <is>
          <t>Heron Fields</t>
        </is>
      </c>
      <c r="E178" s="1" t="inlineStr">
        <is>
          <t>2022-06-30</t>
        </is>
      </c>
      <c r="F178" t="n">
        <v>0</v>
      </c>
      <c r="G178" t="n">
        <v>0</v>
      </c>
      <c r="H178" s="2">
        <f>IF(F178=0, G178, F178)</f>
        <v/>
      </c>
      <c r="I178" s="1">
        <f>E178+0</f>
        <v/>
      </c>
    </row>
    <row r="179">
      <c r="A179" t="inlineStr">
        <is>
          <t>Interest Paid</t>
        </is>
      </c>
      <c r="B179" t="inlineStr">
        <is>
          <t>Operating Expenses</t>
        </is>
      </c>
      <c r="C179" t="inlineStr">
        <is>
          <t>Heron Fields</t>
        </is>
      </c>
      <c r="D179" t="inlineStr">
        <is>
          <t>Heron Fields</t>
        </is>
      </c>
      <c r="E179" s="1" t="inlineStr">
        <is>
          <t>2022-06-30</t>
        </is>
      </c>
      <c r="F179" t="n">
        <v>158.56</v>
      </c>
      <c r="G179" t="n">
        <v>158.56</v>
      </c>
      <c r="H179" s="2">
        <f>IF(F179=0, G179, F179)</f>
        <v/>
      </c>
      <c r="I179" s="1">
        <f>E179+0</f>
        <v/>
      </c>
    </row>
    <row r="180">
      <c r="A180" t="inlineStr">
        <is>
          <t>Interest Paid - Investors @ 14%</t>
        </is>
      </c>
      <c r="B180" t="inlineStr">
        <is>
          <t>Operating Expenses</t>
        </is>
      </c>
      <c r="C180" t="inlineStr">
        <is>
          <t>Heron Fields</t>
        </is>
      </c>
      <c r="D180" t="inlineStr">
        <is>
          <t>Heron Fields</t>
        </is>
      </c>
      <c r="E180" s="1" t="inlineStr">
        <is>
          <t>2022-06-30</t>
        </is>
      </c>
      <c r="F180" t="n">
        <v>0</v>
      </c>
      <c r="G180" t="n">
        <v>0</v>
      </c>
      <c r="H180" s="2">
        <f>IF(F180=0, G180, F180)</f>
        <v/>
      </c>
      <c r="I180" s="1">
        <f>E180+0</f>
        <v/>
      </c>
    </row>
    <row r="181">
      <c r="A181" t="inlineStr">
        <is>
          <t>Interest Paid - Investors @ 15%</t>
        </is>
      </c>
      <c r="B181" t="inlineStr">
        <is>
          <t>Operating Expenses</t>
        </is>
      </c>
      <c r="C181" t="inlineStr">
        <is>
          <t>Heron Fields</t>
        </is>
      </c>
      <c r="D181" t="inlineStr">
        <is>
          <t>Heron Fields</t>
        </is>
      </c>
      <c r="E181" s="1" t="inlineStr">
        <is>
          <t>2022-06-30</t>
        </is>
      </c>
      <c r="F181" t="n">
        <v>0</v>
      </c>
      <c r="G181" t="n">
        <v>0</v>
      </c>
      <c r="H181" s="2">
        <f>IF(F181=0, G181, F181)</f>
        <v/>
      </c>
      <c r="I181" s="1">
        <f>E181+0</f>
        <v/>
      </c>
    </row>
    <row r="182">
      <c r="A182" t="inlineStr">
        <is>
          <t>Interest Paid - Investors @ 16%</t>
        </is>
      </c>
      <c r="B182" t="inlineStr">
        <is>
          <t>Operating Expenses</t>
        </is>
      </c>
      <c r="C182" t="inlineStr">
        <is>
          <t>Heron Fields</t>
        </is>
      </c>
      <c r="D182" t="inlineStr">
        <is>
          <t>Heron Fields</t>
        </is>
      </c>
      <c r="E182" s="1" t="inlineStr">
        <is>
          <t>2022-06-30</t>
        </is>
      </c>
      <c r="F182" t="n">
        <v>0</v>
      </c>
      <c r="G182" t="n">
        <v>0</v>
      </c>
      <c r="H182" s="2">
        <f>IF(F182=0, G182, F182)</f>
        <v/>
      </c>
      <c r="I182" s="1">
        <f>E182+0</f>
        <v/>
      </c>
    </row>
    <row r="183">
      <c r="A183" t="inlineStr">
        <is>
          <t>Interest Paid - Investors @ 18%</t>
        </is>
      </c>
      <c r="B183" t="inlineStr">
        <is>
          <t>Operating Expenses</t>
        </is>
      </c>
      <c r="C183" t="inlineStr">
        <is>
          <t>Heron Fields</t>
        </is>
      </c>
      <c r="D183" t="inlineStr">
        <is>
          <t>Heron Fields</t>
        </is>
      </c>
      <c r="E183" s="1" t="inlineStr">
        <is>
          <t>2022-06-30</t>
        </is>
      </c>
      <c r="F183" t="n">
        <v>0</v>
      </c>
      <c r="G183" t="n">
        <v>0</v>
      </c>
      <c r="H183" s="2">
        <f>IF(F183=0, G183, F183)</f>
        <v/>
      </c>
      <c r="I183" s="1">
        <f>E183+0</f>
        <v/>
      </c>
    </row>
    <row r="184">
      <c r="A184" t="inlineStr">
        <is>
          <t>Interest Paid - Investors @ 6.25%</t>
        </is>
      </c>
      <c r="B184" t="inlineStr">
        <is>
          <t>Operating Expenses</t>
        </is>
      </c>
      <c r="C184" t="inlineStr">
        <is>
          <t>Heron Fields</t>
        </is>
      </c>
      <c r="D184" t="inlineStr">
        <is>
          <t>Heron Fields</t>
        </is>
      </c>
      <c r="E184" s="1" t="inlineStr">
        <is>
          <t>2022-06-30</t>
        </is>
      </c>
      <c r="F184" t="n">
        <v>0</v>
      </c>
      <c r="G184" t="n">
        <v>0</v>
      </c>
      <c r="H184" s="2">
        <f>IF(F184=0, G184, F184)</f>
        <v/>
      </c>
      <c r="I184" s="1">
        <f>E184+0</f>
        <v/>
      </c>
    </row>
    <row r="185">
      <c r="A185" t="inlineStr">
        <is>
          <t>Interest Paid - Investors @ 6.5%</t>
        </is>
      </c>
      <c r="B185" t="inlineStr">
        <is>
          <t>Operating Expenses</t>
        </is>
      </c>
      <c r="C185" t="inlineStr">
        <is>
          <t>Heron Fields</t>
        </is>
      </c>
      <c r="D185" t="inlineStr">
        <is>
          <t>Heron Fields</t>
        </is>
      </c>
      <c r="E185" s="1" t="inlineStr">
        <is>
          <t>2022-06-30</t>
        </is>
      </c>
      <c r="F185" t="n">
        <v>0</v>
      </c>
      <c r="G185" t="n">
        <v>0</v>
      </c>
      <c r="H185" s="2">
        <f>IF(F185=0, G185, F185)</f>
        <v/>
      </c>
      <c r="I185" s="1">
        <f>E185+0</f>
        <v/>
      </c>
    </row>
    <row r="186">
      <c r="A186" t="inlineStr">
        <is>
          <t>Interest Paid - Investors @ 6.75%</t>
        </is>
      </c>
      <c r="B186" t="inlineStr">
        <is>
          <t>Operating Expenses</t>
        </is>
      </c>
      <c r="C186" t="inlineStr">
        <is>
          <t>Heron Fields</t>
        </is>
      </c>
      <c r="D186" t="inlineStr">
        <is>
          <t>Heron Fields</t>
        </is>
      </c>
      <c r="E186" s="1" t="inlineStr">
        <is>
          <t>2022-06-30</t>
        </is>
      </c>
      <c r="F186" t="n">
        <v>0</v>
      </c>
      <c r="G186" t="n">
        <v>0</v>
      </c>
      <c r="H186" s="2">
        <f>IF(F186=0, G186, F186)</f>
        <v/>
      </c>
      <c r="I186" s="1">
        <f>E186+0</f>
        <v/>
      </c>
    </row>
    <row r="187">
      <c r="A187" t="inlineStr">
        <is>
          <t>Interest Paid - Investors @ 7%</t>
        </is>
      </c>
      <c r="B187" t="inlineStr">
        <is>
          <t>Operating Expenses</t>
        </is>
      </c>
      <c r="C187" t="inlineStr">
        <is>
          <t>Heron Fields</t>
        </is>
      </c>
      <c r="D187" t="inlineStr">
        <is>
          <t>Heron Fields</t>
        </is>
      </c>
      <c r="E187" s="1" t="inlineStr">
        <is>
          <t>2022-06-30</t>
        </is>
      </c>
      <c r="F187" t="n">
        <v>0</v>
      </c>
      <c r="G187" t="n">
        <v>0</v>
      </c>
      <c r="H187" s="2">
        <f>IF(F187=0, G187, F187)</f>
        <v/>
      </c>
      <c r="I187" s="1">
        <f>E187+0</f>
        <v/>
      </c>
    </row>
    <row r="188">
      <c r="A188" t="inlineStr">
        <is>
          <t>Interest Paid - Investors @ 7.5%</t>
        </is>
      </c>
      <c r="B188" t="inlineStr">
        <is>
          <t>Operating Expenses</t>
        </is>
      </c>
      <c r="C188" t="inlineStr">
        <is>
          <t>Heron Fields</t>
        </is>
      </c>
      <c r="D188" t="inlineStr">
        <is>
          <t>Heron Fields</t>
        </is>
      </c>
      <c r="E188" s="1" t="inlineStr">
        <is>
          <t>2022-06-30</t>
        </is>
      </c>
      <c r="F188" t="n">
        <v>0</v>
      </c>
      <c r="G188" t="n">
        <v>0</v>
      </c>
      <c r="H188" s="2">
        <f>IF(F188=0, G188, F188)</f>
        <v/>
      </c>
      <c r="I188" s="1">
        <f>E188+0</f>
        <v/>
      </c>
    </row>
    <row r="189">
      <c r="A189" t="inlineStr">
        <is>
          <t>Interest Paid - Investors @ 9.75%</t>
        </is>
      </c>
      <c r="B189" t="inlineStr">
        <is>
          <t>Operating Expenses</t>
        </is>
      </c>
      <c r="C189" t="inlineStr">
        <is>
          <t>Heron Fields</t>
        </is>
      </c>
      <c r="D189" t="inlineStr">
        <is>
          <t>Heron Fields</t>
        </is>
      </c>
      <c r="E189" s="1" t="inlineStr">
        <is>
          <t>2022-06-30</t>
        </is>
      </c>
      <c r="F189" t="n">
        <v>0</v>
      </c>
      <c r="G189" t="n">
        <v>0</v>
      </c>
      <c r="H189" s="2">
        <f>IF(F189=0, G189, F189)</f>
        <v/>
      </c>
      <c r="I189" s="1">
        <f>E189+0</f>
        <v/>
      </c>
    </row>
    <row r="190">
      <c r="A190" t="inlineStr">
        <is>
          <t>Interest Received - Momentum</t>
        </is>
      </c>
      <c r="B190" t="inlineStr">
        <is>
          <t>Other Income</t>
        </is>
      </c>
      <c r="C190" t="inlineStr">
        <is>
          <t>Heron Fields</t>
        </is>
      </c>
      <c r="D190" t="inlineStr">
        <is>
          <t>Heron Fields</t>
        </is>
      </c>
      <c r="E190" s="1" t="inlineStr">
        <is>
          <t>2022-06-30</t>
        </is>
      </c>
      <c r="F190" t="n">
        <v>59954.34</v>
      </c>
      <c r="G190" t="n">
        <v>59954.34</v>
      </c>
      <c r="H190" s="2">
        <f>IF(F190=0, G190, F190)</f>
        <v/>
      </c>
      <c r="I190" s="1">
        <f>E190+0</f>
        <v/>
      </c>
    </row>
    <row r="191">
      <c r="A191" t="inlineStr">
        <is>
          <t>Management fees - OMH</t>
        </is>
      </c>
      <c r="B191" t="inlineStr">
        <is>
          <t>Ignore per Deric</t>
        </is>
      </c>
      <c r="C191" t="inlineStr">
        <is>
          <t>Heron Fields</t>
        </is>
      </c>
      <c r="D191" t="inlineStr">
        <is>
          <t>Heron Fields</t>
        </is>
      </c>
      <c r="E191" s="1" t="inlineStr">
        <is>
          <t>2022-06-30</t>
        </is>
      </c>
      <c r="F191" t="n">
        <v>0</v>
      </c>
      <c r="G191" t="n">
        <v>0</v>
      </c>
      <c r="H191" s="2">
        <f>IF(F191=0, G191, F191)</f>
        <v/>
      </c>
      <c r="I191" s="1">
        <f>E191+0</f>
        <v/>
      </c>
    </row>
    <row r="192">
      <c r="A192" t="inlineStr">
        <is>
          <t>Momentum Admin Fee</t>
        </is>
      </c>
      <c r="B192" t="inlineStr">
        <is>
          <t>Operating Expenses</t>
        </is>
      </c>
      <c r="C192" t="inlineStr">
        <is>
          <t>Heron Fields</t>
        </is>
      </c>
      <c r="D192" t="inlineStr">
        <is>
          <t>Heron Fields</t>
        </is>
      </c>
      <c r="E192" s="1" t="inlineStr">
        <is>
          <t>2022-06-30</t>
        </is>
      </c>
      <c r="F192" t="n">
        <v>73214.48</v>
      </c>
      <c r="G192" t="n">
        <v>73214.48</v>
      </c>
      <c r="H192" s="2">
        <f>IF(F192=0, G192, F192)</f>
        <v/>
      </c>
      <c r="I192" s="1">
        <f>E192+0</f>
        <v/>
      </c>
    </row>
    <row r="193">
      <c r="A193" t="inlineStr">
        <is>
          <t>Rates - Heron</t>
        </is>
      </c>
      <c r="B193" t="inlineStr">
        <is>
          <t>Operating Expenses</t>
        </is>
      </c>
      <c r="C193" t="inlineStr">
        <is>
          <t>Heron Fields</t>
        </is>
      </c>
      <c r="D193" t="inlineStr">
        <is>
          <t>Heron Fields</t>
        </is>
      </c>
      <c r="E193" s="1" t="inlineStr">
        <is>
          <t>2022-06-30</t>
        </is>
      </c>
      <c r="F193" t="n">
        <v>3067.87</v>
      </c>
      <c r="G193" t="n">
        <v>3067.87</v>
      </c>
      <c r="H193" s="2">
        <f>IF(F193=0, G193, F193)</f>
        <v/>
      </c>
      <c r="I193" s="1">
        <f>E193+0</f>
        <v/>
      </c>
    </row>
    <row r="194">
      <c r="A194" t="inlineStr">
        <is>
          <t>Repairs _AND_ Maintenance</t>
        </is>
      </c>
      <c r="B194" t="inlineStr">
        <is>
          <t>Operating Expenses</t>
        </is>
      </c>
      <c r="C194" t="inlineStr">
        <is>
          <t>Heron Fields</t>
        </is>
      </c>
      <c r="D194" t="inlineStr">
        <is>
          <t>Heron Fields</t>
        </is>
      </c>
      <c r="E194" s="1" t="inlineStr">
        <is>
          <t>2022-06-30</t>
        </is>
      </c>
      <c r="F194" t="n">
        <v>0</v>
      </c>
      <c r="G194" t="n">
        <v>0</v>
      </c>
      <c r="H194" s="2">
        <f>IF(F194=0, G194, F194)</f>
        <v/>
      </c>
      <c r="I194" s="1">
        <f>E194+0</f>
        <v/>
      </c>
    </row>
    <row r="195">
      <c r="A195" t="inlineStr">
        <is>
          <t>Sales - Heron Fields</t>
        </is>
      </c>
      <c r="B195" t="inlineStr">
        <is>
          <t>Trading Income</t>
        </is>
      </c>
      <c r="C195" t="inlineStr">
        <is>
          <t>Heron Fields</t>
        </is>
      </c>
      <c r="D195" t="inlineStr">
        <is>
          <t>Heron Fields</t>
        </is>
      </c>
      <c r="E195" s="1" t="inlineStr">
        <is>
          <t>2022-06-30</t>
        </is>
      </c>
      <c r="F195" t="n">
        <v>0</v>
      </c>
      <c r="G195" t="n">
        <v>0</v>
      </c>
      <c r="H195" s="2">
        <f>IF(F195=0, G195, F195)</f>
        <v/>
      </c>
      <c r="I195" s="1">
        <f>E195+0</f>
        <v/>
      </c>
    </row>
    <row r="196">
      <c r="A196" t="inlineStr">
        <is>
          <t>Sales - Heron Fields occupational rent</t>
        </is>
      </c>
      <c r="B196" t="inlineStr">
        <is>
          <t>Trading Income</t>
        </is>
      </c>
      <c r="C196" t="inlineStr">
        <is>
          <t>Heron Fields</t>
        </is>
      </c>
      <c r="D196" t="inlineStr">
        <is>
          <t>Heron Fields</t>
        </is>
      </c>
      <c r="E196" s="1" t="inlineStr">
        <is>
          <t>2022-06-30</t>
        </is>
      </c>
      <c r="F196" t="n">
        <v>0</v>
      </c>
      <c r="G196" t="n">
        <v>0</v>
      </c>
      <c r="H196" s="2">
        <f>IF(F196=0, G196, F196)</f>
        <v/>
      </c>
      <c r="I196" s="1">
        <f>E196+0</f>
        <v/>
      </c>
    </row>
    <row r="197">
      <c r="A197" t="inlineStr">
        <is>
          <t>Security - ADT</t>
        </is>
      </c>
      <c r="B197" t="inlineStr">
        <is>
          <t>Operating Expenses</t>
        </is>
      </c>
      <c r="C197" t="inlineStr">
        <is>
          <t>Heron Fields</t>
        </is>
      </c>
      <c r="D197" t="inlineStr">
        <is>
          <t>Heron Fields</t>
        </is>
      </c>
      <c r="E197" s="1" t="inlineStr">
        <is>
          <t>2022-06-30</t>
        </is>
      </c>
      <c r="F197" t="n">
        <v>1723.38</v>
      </c>
      <c r="G197" t="n">
        <v>1723.38</v>
      </c>
      <c r="H197" s="2">
        <f>IF(F197=0, G197, F197)</f>
        <v/>
      </c>
      <c r="I197" s="1">
        <f>E197+0</f>
        <v/>
      </c>
    </row>
    <row r="198">
      <c r="A198" t="inlineStr">
        <is>
          <t>Subscription - NHBRC</t>
        </is>
      </c>
      <c r="B198" t="inlineStr">
        <is>
          <t>Operating Expenses</t>
        </is>
      </c>
      <c r="C198" t="inlineStr">
        <is>
          <t>Heron Fields</t>
        </is>
      </c>
      <c r="D198" t="inlineStr">
        <is>
          <t>Heron Fields</t>
        </is>
      </c>
      <c r="E198" s="1" t="inlineStr">
        <is>
          <t>2022-06-30</t>
        </is>
      </c>
      <c r="F198" t="n">
        <v>0</v>
      </c>
      <c r="G198" t="n">
        <v>0</v>
      </c>
      <c r="H198" s="2">
        <f>IF(F198=0, G198, F198)</f>
        <v/>
      </c>
      <c r="I198" s="1">
        <f>E198+0</f>
        <v/>
      </c>
    </row>
    <row r="199">
      <c r="A199" t="inlineStr">
        <is>
          <t>Subscriptions - Xero</t>
        </is>
      </c>
      <c r="B199" t="inlineStr">
        <is>
          <t>Operating Expenses</t>
        </is>
      </c>
      <c r="C199" t="inlineStr">
        <is>
          <t>Heron Fields</t>
        </is>
      </c>
      <c r="D199" t="inlineStr">
        <is>
          <t>Heron Fields</t>
        </is>
      </c>
      <c r="E199" s="1" t="inlineStr">
        <is>
          <t>2022-06-30</t>
        </is>
      </c>
      <c r="F199" t="n">
        <v>600</v>
      </c>
      <c r="G199" t="n">
        <v>600</v>
      </c>
      <c r="H199" s="2">
        <f>IF(F199=0, G199, F199)</f>
        <v/>
      </c>
      <c r="I199" s="1">
        <f>E199+0</f>
        <v/>
      </c>
    </row>
    <row r="200">
      <c r="A200" t="inlineStr">
        <is>
          <t>COS - Heron Projects insurance</t>
        </is>
      </c>
      <c r="B200" t="inlineStr">
        <is>
          <t>COS</t>
        </is>
      </c>
      <c r="C200" t="inlineStr">
        <is>
          <t>CPC</t>
        </is>
      </c>
      <c r="D200" t="inlineStr">
        <is>
          <t>Heron View</t>
        </is>
      </c>
      <c r="E200" s="1" t="inlineStr">
        <is>
          <t>2022-06-30</t>
        </is>
      </c>
      <c r="F200" t="n">
        <v>0</v>
      </c>
      <c r="G200" t="n">
        <v>0</v>
      </c>
      <c r="H200" s="2">
        <f>IF(F200=0, G200, F200)</f>
        <v/>
      </c>
      <c r="I200" s="1">
        <f>E200+0</f>
        <v/>
      </c>
    </row>
    <row r="201">
      <c r="A201" t="inlineStr">
        <is>
          <t>COS - Heron View - Construction</t>
        </is>
      </c>
      <c r="B201" t="inlineStr">
        <is>
          <t>COS</t>
        </is>
      </c>
      <c r="C201" t="inlineStr">
        <is>
          <t>CPC</t>
        </is>
      </c>
      <c r="D201" t="inlineStr">
        <is>
          <t>Heron View</t>
        </is>
      </c>
      <c r="E201" s="1" t="inlineStr">
        <is>
          <t>2022-06-30</t>
        </is>
      </c>
      <c r="F201" t="n">
        <v>0</v>
      </c>
      <c r="G201" t="n">
        <v>0</v>
      </c>
      <c r="H201" s="2">
        <f>IF(F201=0, G201, F201)</f>
        <v/>
      </c>
      <c r="I201" s="1">
        <f>E201+0</f>
        <v/>
      </c>
    </row>
    <row r="202">
      <c r="A202" t="inlineStr">
        <is>
          <t>COS - Heron View - P&amp;G</t>
        </is>
      </c>
      <c r="B202" t="inlineStr">
        <is>
          <t>COS</t>
        </is>
      </c>
      <c r="C202" t="inlineStr">
        <is>
          <t>CPC</t>
        </is>
      </c>
      <c r="D202" t="inlineStr">
        <is>
          <t>Heron View</t>
        </is>
      </c>
      <c r="E202" s="1" t="inlineStr">
        <is>
          <t>2022-06-30</t>
        </is>
      </c>
      <c r="F202" t="n">
        <v>0</v>
      </c>
      <c r="G202" t="n">
        <v>0</v>
      </c>
      <c r="H202" s="2">
        <f>IF(F202=0, G202, F202)</f>
        <v/>
      </c>
      <c r="I202" s="1">
        <f>E202+0</f>
        <v/>
      </c>
    </row>
    <row r="203">
      <c r="A203" t="inlineStr">
        <is>
          <t>COS - Heron View - Printing &amp; Stationary</t>
        </is>
      </c>
      <c r="B203" t="inlineStr">
        <is>
          <t>COS</t>
        </is>
      </c>
      <c r="C203" t="inlineStr">
        <is>
          <t>CPC</t>
        </is>
      </c>
      <c r="D203" t="inlineStr">
        <is>
          <t>Heron View</t>
        </is>
      </c>
      <c r="E203" s="1" t="inlineStr">
        <is>
          <t>2022-06-30</t>
        </is>
      </c>
      <c r="F203" t="n">
        <v>0</v>
      </c>
      <c r="G203" t="n">
        <v>0</v>
      </c>
      <c r="H203" s="2">
        <f>IF(F203=0, G203, F203)</f>
        <v/>
      </c>
      <c r="I203" s="1">
        <f>E203+0</f>
        <v/>
      </c>
    </row>
    <row r="204">
      <c r="A204" t="inlineStr">
        <is>
          <t>Subscriptions - Xero</t>
        </is>
      </c>
      <c r="B204" t="inlineStr">
        <is>
          <t>Operating Expenses</t>
        </is>
      </c>
      <c r="C204" t="inlineStr">
        <is>
          <t>Heron View</t>
        </is>
      </c>
      <c r="D204" t="inlineStr">
        <is>
          <t>Heron View</t>
        </is>
      </c>
      <c r="E204" s="1" t="inlineStr">
        <is>
          <t>2022-06-30</t>
        </is>
      </c>
      <c r="F204" t="n">
        <v>600</v>
      </c>
      <c r="G204" t="n">
        <v>600</v>
      </c>
      <c r="H204" s="2">
        <f>IF(F204=0, G204, F204)</f>
        <v/>
      </c>
      <c r="I204" s="1">
        <f>E204+0</f>
        <v/>
      </c>
    </row>
    <row r="205">
      <c r="A205" t="inlineStr">
        <is>
          <t>Accounting - CIPC</t>
        </is>
      </c>
      <c r="B205" t="inlineStr">
        <is>
          <t>Operating Expenses</t>
        </is>
      </c>
      <c r="C205" t="inlineStr">
        <is>
          <t>Heron Fields</t>
        </is>
      </c>
      <c r="D205" t="inlineStr">
        <is>
          <t>Heron Fields</t>
        </is>
      </c>
      <c r="E205" s="1" t="inlineStr">
        <is>
          <t>2022-07-31</t>
        </is>
      </c>
      <c r="F205" t="n">
        <v>0</v>
      </c>
      <c r="G205" t="n">
        <v>0</v>
      </c>
      <c r="H205" s="2">
        <f>IF(F205=0, G205, F205)</f>
        <v/>
      </c>
      <c r="I205" s="1">
        <f>E205+0</f>
        <v/>
      </c>
    </row>
    <row r="206">
      <c r="A206" t="inlineStr">
        <is>
          <t>Advertising - Property24</t>
        </is>
      </c>
      <c r="B206" t="inlineStr">
        <is>
          <t>Operating Expenses</t>
        </is>
      </c>
      <c r="C206" t="inlineStr">
        <is>
          <t>Heron Fields</t>
        </is>
      </c>
      <c r="D206" t="inlineStr">
        <is>
          <t>Heron Fields</t>
        </is>
      </c>
      <c r="E206" s="1" t="inlineStr">
        <is>
          <t>2022-07-31</t>
        </is>
      </c>
      <c r="F206" t="n">
        <v>11556</v>
      </c>
      <c r="G206" t="n">
        <v>11556</v>
      </c>
      <c r="H206" s="2">
        <f>IF(F206=0, G206, F206)</f>
        <v/>
      </c>
      <c r="I206" s="1">
        <f>E206+0</f>
        <v/>
      </c>
    </row>
    <row r="207">
      <c r="A207" t="inlineStr">
        <is>
          <t>Advertising _AND_ Promotions</t>
        </is>
      </c>
      <c r="B207" t="inlineStr">
        <is>
          <t>Operating Expenses</t>
        </is>
      </c>
      <c r="C207" t="inlineStr">
        <is>
          <t>Heron Fields</t>
        </is>
      </c>
      <c r="D207" t="inlineStr">
        <is>
          <t>Heron Fields</t>
        </is>
      </c>
      <c r="E207" s="1" t="inlineStr">
        <is>
          <t>2022-07-31</t>
        </is>
      </c>
      <c r="F207" t="n">
        <v>0</v>
      </c>
      <c r="G207" t="n">
        <v>0</v>
      </c>
      <c r="H207" s="2">
        <f>IF(F207=0, G207, F207)</f>
        <v/>
      </c>
      <c r="I207" s="1">
        <f>E207+0</f>
        <v/>
      </c>
    </row>
    <row r="208">
      <c r="A208" t="inlineStr">
        <is>
          <t>Bank Charges</t>
        </is>
      </c>
      <c r="B208" t="inlineStr">
        <is>
          <t>Operating Expenses</t>
        </is>
      </c>
      <c r="C208" t="inlineStr">
        <is>
          <t>Heron Fields</t>
        </is>
      </c>
      <c r="D208" t="inlineStr">
        <is>
          <t>Heron Fields</t>
        </is>
      </c>
      <c r="E208" s="1" t="inlineStr">
        <is>
          <t>2022-07-31</t>
        </is>
      </c>
      <c r="F208" t="n">
        <v>1218.08</v>
      </c>
      <c r="G208" t="n">
        <v>1218.08</v>
      </c>
      <c r="H208" s="2">
        <f>IF(F208=0, G208, F208)</f>
        <v/>
      </c>
      <c r="I208" s="1">
        <f>E208+0</f>
        <v/>
      </c>
    </row>
    <row r="209">
      <c r="A209" t="inlineStr">
        <is>
          <t>Bond Origination</t>
        </is>
      </c>
      <c r="B209" t="inlineStr">
        <is>
          <t>Trading Income</t>
        </is>
      </c>
      <c r="C209" t="inlineStr">
        <is>
          <t>Heron Fields</t>
        </is>
      </c>
      <c r="D209" t="inlineStr">
        <is>
          <t>Heron Fields</t>
        </is>
      </c>
      <c r="E209" s="1" t="inlineStr">
        <is>
          <t>2022-07-31</t>
        </is>
      </c>
      <c r="F209" t="n">
        <v>0</v>
      </c>
      <c r="G209" t="n">
        <v>0</v>
      </c>
      <c r="H209" s="2">
        <f>IF(F209=0, G209, F209)</f>
        <v/>
      </c>
      <c r="I209" s="1">
        <f>E209+0</f>
        <v/>
      </c>
    </row>
    <row r="210">
      <c r="A210" t="inlineStr">
        <is>
          <t>COS - Commission HF Units</t>
        </is>
      </c>
      <c r="B210" t="inlineStr">
        <is>
          <t>COS</t>
        </is>
      </c>
      <c r="C210" t="inlineStr">
        <is>
          <t>Heron Fields</t>
        </is>
      </c>
      <c r="D210" t="inlineStr">
        <is>
          <t>Heron Fields</t>
        </is>
      </c>
      <c r="E210" s="1" t="inlineStr">
        <is>
          <t>2022-07-31</t>
        </is>
      </c>
      <c r="F210" t="n">
        <v>0</v>
      </c>
      <c r="G210" t="n">
        <v>0</v>
      </c>
      <c r="H210" s="2">
        <f>IF(F210=0, G210, F210)</f>
        <v/>
      </c>
      <c r="I210" s="1">
        <f>E210+0</f>
        <v/>
      </c>
    </row>
    <row r="211">
      <c r="A211" t="inlineStr">
        <is>
          <t>COS - Commission Heron Fields investors</t>
        </is>
      </c>
      <c r="B211" t="inlineStr">
        <is>
          <t>COS</t>
        </is>
      </c>
      <c r="C211" t="inlineStr">
        <is>
          <t>Heron Fields</t>
        </is>
      </c>
      <c r="D211" t="inlineStr">
        <is>
          <t>Heron Fields</t>
        </is>
      </c>
      <c r="E211" s="1" t="inlineStr">
        <is>
          <t>2022-07-31</t>
        </is>
      </c>
      <c r="F211" t="n">
        <v>0</v>
      </c>
      <c r="G211" t="n">
        <v>0</v>
      </c>
      <c r="H211" s="2">
        <f>IF(F211=0, G211, F211)</f>
        <v/>
      </c>
      <c r="I211" s="1">
        <f>E211+0</f>
        <v/>
      </c>
    </row>
    <row r="212">
      <c r="A212" t="inlineStr">
        <is>
          <t>COS - Construction</t>
        </is>
      </c>
      <c r="B212" t="inlineStr">
        <is>
          <t>COS</t>
        </is>
      </c>
      <c r="C212" t="inlineStr">
        <is>
          <t>Heron Fields</t>
        </is>
      </c>
      <c r="D212" t="inlineStr">
        <is>
          <t>Heron Fields</t>
        </is>
      </c>
      <c r="E212" s="1" t="inlineStr">
        <is>
          <t>2022-07-31</t>
        </is>
      </c>
      <c r="F212" t="n">
        <v>0</v>
      </c>
      <c r="G212" t="n">
        <v>0</v>
      </c>
      <c r="H212" s="2">
        <f>IF(F212=0, G212, F212)</f>
        <v/>
      </c>
      <c r="I212" s="1">
        <f>E212+0</f>
        <v/>
      </c>
    </row>
    <row r="213">
      <c r="A213" t="inlineStr">
        <is>
          <t>COS - Heron - Internet</t>
        </is>
      </c>
      <c r="B213" t="inlineStr">
        <is>
          <t>COS</t>
        </is>
      </c>
      <c r="C213" t="inlineStr">
        <is>
          <t>CPC</t>
        </is>
      </c>
      <c r="D213" t="inlineStr">
        <is>
          <t>Heron Fields</t>
        </is>
      </c>
      <c r="E213" s="1" t="inlineStr">
        <is>
          <t>2022-07-31</t>
        </is>
      </c>
      <c r="F213" t="n">
        <v>607.83</v>
      </c>
      <c r="G213" t="n">
        <v>0</v>
      </c>
      <c r="H213" s="2">
        <f>IF(F213=0, G213, F213)</f>
        <v/>
      </c>
      <c r="I213" s="1">
        <f>E213+0</f>
        <v/>
      </c>
    </row>
    <row r="214">
      <c r="A214" t="inlineStr">
        <is>
          <t>COS - Heron Fields - Construction</t>
        </is>
      </c>
      <c r="B214" t="inlineStr">
        <is>
          <t>COS</t>
        </is>
      </c>
      <c r="C214" t="inlineStr">
        <is>
          <t>CPC</t>
        </is>
      </c>
      <c r="D214" t="inlineStr">
        <is>
          <t>Heron Fields</t>
        </is>
      </c>
      <c r="E214" s="1" t="inlineStr">
        <is>
          <t>2022-07-31</t>
        </is>
      </c>
      <c r="F214" t="n">
        <v>3666477.2</v>
      </c>
      <c r="G214" t="n">
        <v>0</v>
      </c>
      <c r="H214" s="2">
        <f>IF(F214=0, G214, F214)</f>
        <v/>
      </c>
      <c r="I214" s="1">
        <f>E214+0</f>
        <v/>
      </c>
    </row>
    <row r="215">
      <c r="A215" t="inlineStr">
        <is>
          <t>COS - Heron Fields - Health &amp; Safety</t>
        </is>
      </c>
      <c r="B215" t="inlineStr">
        <is>
          <t>COS</t>
        </is>
      </c>
      <c r="C215" t="inlineStr">
        <is>
          <t>CPC</t>
        </is>
      </c>
      <c r="D215" t="inlineStr">
        <is>
          <t>Heron Fields</t>
        </is>
      </c>
      <c r="E215" s="1" t="inlineStr">
        <is>
          <t>2022-07-31</t>
        </is>
      </c>
      <c r="F215" t="n">
        <v>4000</v>
      </c>
      <c r="G215" t="n">
        <v>0</v>
      </c>
      <c r="H215" s="2">
        <f>IF(F215=0, G215, F215)</f>
        <v/>
      </c>
      <c r="I215" s="1">
        <f>E215+0</f>
        <v/>
      </c>
    </row>
    <row r="216">
      <c r="A216" t="inlineStr">
        <is>
          <t>COS - Heron Fields - P &amp; G</t>
        </is>
      </c>
      <c r="B216" t="inlineStr">
        <is>
          <t>COS</t>
        </is>
      </c>
      <c r="C216" t="inlineStr">
        <is>
          <t>CPC</t>
        </is>
      </c>
      <c r="D216" t="inlineStr">
        <is>
          <t>Heron Fields</t>
        </is>
      </c>
      <c r="E216" s="1" t="inlineStr">
        <is>
          <t>2022-07-31</t>
        </is>
      </c>
      <c r="F216" t="n">
        <v>355948.88</v>
      </c>
      <c r="G216" t="n">
        <v>0</v>
      </c>
      <c r="H216" s="2">
        <f>IF(F216=0, G216, F216)</f>
        <v/>
      </c>
      <c r="I216" s="1">
        <f>E216+0</f>
        <v/>
      </c>
    </row>
    <row r="217">
      <c r="A217" t="inlineStr">
        <is>
          <t>COS - Heron Fields - Printing &amp; Stationary</t>
        </is>
      </c>
      <c r="B217" t="inlineStr">
        <is>
          <t>COS</t>
        </is>
      </c>
      <c r="C217" t="inlineStr">
        <is>
          <t>CPC</t>
        </is>
      </c>
      <c r="D217" t="inlineStr">
        <is>
          <t>Heron Fields</t>
        </is>
      </c>
      <c r="E217" s="1" t="inlineStr">
        <is>
          <t>2022-07-31</t>
        </is>
      </c>
      <c r="F217" t="n">
        <v>0</v>
      </c>
      <c r="G217" t="n">
        <v>0</v>
      </c>
      <c r="H217" s="2">
        <f>IF(F217=0, G217, F217)</f>
        <v/>
      </c>
      <c r="I217" s="1">
        <f>E217+0</f>
        <v/>
      </c>
    </row>
    <row r="218">
      <c r="A218" t="inlineStr">
        <is>
          <t>COS - Heron Fields - Security</t>
        </is>
      </c>
      <c r="B218" t="inlineStr">
        <is>
          <t>COS</t>
        </is>
      </c>
      <c r="C218" t="inlineStr">
        <is>
          <t>CPC</t>
        </is>
      </c>
      <c r="D218" t="inlineStr">
        <is>
          <t>Heron Fields</t>
        </is>
      </c>
      <c r="E218" s="1" t="inlineStr">
        <is>
          <t>2022-07-31</t>
        </is>
      </c>
      <c r="F218" t="n">
        <v>11000</v>
      </c>
      <c r="G218" t="n">
        <v>0</v>
      </c>
      <c r="H218" s="2">
        <f>IF(F218=0, G218, F218)</f>
        <v/>
      </c>
      <c r="I218" s="1">
        <f>E218+0</f>
        <v/>
      </c>
    </row>
    <row r="219">
      <c r="A219" t="inlineStr">
        <is>
          <t>COS - Legal Fees</t>
        </is>
      </c>
      <c r="B219" t="inlineStr">
        <is>
          <t>COS</t>
        </is>
      </c>
      <c r="C219" t="inlineStr">
        <is>
          <t>Heron Fields</t>
        </is>
      </c>
      <c r="D219" t="inlineStr">
        <is>
          <t>Heron Fields</t>
        </is>
      </c>
      <c r="E219" s="1" t="inlineStr">
        <is>
          <t>2022-07-31</t>
        </is>
      </c>
      <c r="F219" t="n">
        <v>0</v>
      </c>
      <c r="G219" t="n">
        <v>0</v>
      </c>
      <c r="H219" s="2">
        <f>IF(F219=0, G219, F219)</f>
        <v/>
      </c>
      <c r="I219" s="1">
        <f>E219+0</f>
        <v/>
      </c>
    </row>
    <row r="220">
      <c r="A220" t="inlineStr">
        <is>
          <t>COS - Legal Fees Opening of Sec Title Scheme</t>
        </is>
      </c>
      <c r="B220" t="inlineStr">
        <is>
          <t>COS</t>
        </is>
      </c>
      <c r="C220" t="inlineStr">
        <is>
          <t>Heron Fields</t>
        </is>
      </c>
      <c r="D220" t="inlineStr">
        <is>
          <t>Heron Fields</t>
        </is>
      </c>
      <c r="E220" s="1" t="inlineStr">
        <is>
          <t>2022-07-31</t>
        </is>
      </c>
      <c r="F220" t="n">
        <v>0</v>
      </c>
      <c r="G220" t="n">
        <v>0</v>
      </c>
      <c r="H220" s="2">
        <f>IF(F220=0, G220, F220)</f>
        <v/>
      </c>
      <c r="I220" s="1">
        <f>E220+0</f>
        <v/>
      </c>
    </row>
    <row r="221">
      <c r="A221" t="inlineStr">
        <is>
          <t>COS - Levies</t>
        </is>
      </c>
      <c r="B221" t="inlineStr">
        <is>
          <t>COS</t>
        </is>
      </c>
      <c r="C221" t="inlineStr">
        <is>
          <t>Heron Fields</t>
        </is>
      </c>
      <c r="D221" t="inlineStr">
        <is>
          <t>Heron Fields</t>
        </is>
      </c>
      <c r="E221" s="1" t="inlineStr">
        <is>
          <t>2022-07-31</t>
        </is>
      </c>
      <c r="F221" t="n">
        <v>0</v>
      </c>
      <c r="G221" t="n">
        <v>0</v>
      </c>
      <c r="H221" s="2">
        <f>IF(F221=0, G221, F221)</f>
        <v/>
      </c>
      <c r="I221" s="1">
        <f>E221+0</f>
        <v/>
      </c>
    </row>
    <row r="222">
      <c r="A222" t="inlineStr">
        <is>
          <t>COS - Rates clearance</t>
        </is>
      </c>
      <c r="B222" t="inlineStr">
        <is>
          <t>COS</t>
        </is>
      </c>
      <c r="C222" t="inlineStr">
        <is>
          <t>Heron Fields</t>
        </is>
      </c>
      <c r="D222" t="inlineStr">
        <is>
          <t>Heron Fields</t>
        </is>
      </c>
      <c r="E222" s="1" t="inlineStr">
        <is>
          <t>2022-07-31</t>
        </is>
      </c>
      <c r="F222" t="n">
        <v>0</v>
      </c>
      <c r="G222" t="n">
        <v>0</v>
      </c>
      <c r="H222" s="2">
        <f>IF(F222=0, G222, F222)</f>
        <v/>
      </c>
      <c r="I222" s="1">
        <f>E222+0</f>
        <v/>
      </c>
    </row>
    <row r="223">
      <c r="A223" t="inlineStr">
        <is>
          <t>COS - Showhouse - HF</t>
        </is>
      </c>
      <c r="B223" t="inlineStr">
        <is>
          <t>COS</t>
        </is>
      </c>
      <c r="C223" t="inlineStr">
        <is>
          <t>Heron Fields</t>
        </is>
      </c>
      <c r="D223" t="inlineStr">
        <is>
          <t>Heron Fields</t>
        </is>
      </c>
      <c r="E223" s="1" t="inlineStr">
        <is>
          <t>2022-07-31</t>
        </is>
      </c>
      <c r="F223" t="n">
        <v>0</v>
      </c>
      <c r="G223" t="n">
        <v>0</v>
      </c>
      <c r="H223" s="2">
        <f>IF(F223=0, G223, F223)</f>
        <v/>
      </c>
      <c r="I223" s="1">
        <f>E223+0</f>
        <v/>
      </c>
    </row>
    <row r="224">
      <c r="A224" t="inlineStr">
        <is>
          <t>CoCT - Electricity</t>
        </is>
      </c>
      <c r="B224" t="inlineStr">
        <is>
          <t>Operating Expenses</t>
        </is>
      </c>
      <c r="C224" t="inlineStr">
        <is>
          <t>Heron Fields</t>
        </is>
      </c>
      <c r="D224" t="inlineStr">
        <is>
          <t>Heron Fields</t>
        </is>
      </c>
      <c r="E224" s="1" t="inlineStr">
        <is>
          <t>2022-07-31</t>
        </is>
      </c>
      <c r="F224" t="n">
        <v>3534.69</v>
      </c>
      <c r="G224" t="n">
        <v>3534.69</v>
      </c>
      <c r="H224" s="2">
        <f>IF(F224=0, G224, F224)</f>
        <v/>
      </c>
      <c r="I224" s="1">
        <f>E224+0</f>
        <v/>
      </c>
    </row>
    <row r="225">
      <c r="A225" t="inlineStr">
        <is>
          <t>CoCT - Refuse</t>
        </is>
      </c>
      <c r="B225" t="inlineStr">
        <is>
          <t>Operating Expenses</t>
        </is>
      </c>
      <c r="C225" t="inlineStr">
        <is>
          <t>Heron Fields</t>
        </is>
      </c>
      <c r="D225" t="inlineStr">
        <is>
          <t>Heron Fields</t>
        </is>
      </c>
      <c r="E225" s="1" t="inlineStr">
        <is>
          <t>2022-07-31</t>
        </is>
      </c>
      <c r="F225" t="n">
        <v>0</v>
      </c>
      <c r="G225" t="n">
        <v>0</v>
      </c>
      <c r="H225" s="2">
        <f>IF(F225=0, G225, F225)</f>
        <v/>
      </c>
      <c r="I225" s="1">
        <f>E225+0</f>
        <v/>
      </c>
    </row>
    <row r="226">
      <c r="A226" t="inlineStr">
        <is>
          <t>CoCT - Water</t>
        </is>
      </c>
      <c r="B226" t="inlineStr">
        <is>
          <t>Operating Expenses</t>
        </is>
      </c>
      <c r="C226" t="inlineStr">
        <is>
          <t>Heron Fields</t>
        </is>
      </c>
      <c r="D226" t="inlineStr">
        <is>
          <t>Heron Fields</t>
        </is>
      </c>
      <c r="E226" s="1" t="inlineStr">
        <is>
          <t>2022-07-31</t>
        </is>
      </c>
      <c r="F226" t="n">
        <v>4380.79</v>
      </c>
      <c r="G226" t="n">
        <v>4380.79</v>
      </c>
      <c r="H226" s="2">
        <f>IF(F226=0, G226, F226)</f>
        <v/>
      </c>
      <c r="I226" s="1">
        <f>E226+0</f>
        <v/>
      </c>
    </row>
    <row r="227">
      <c r="A227" t="inlineStr">
        <is>
          <t>Consulting Fees - Admin and Finance</t>
        </is>
      </c>
      <c r="B227" t="inlineStr">
        <is>
          <t>Ignore per Deric</t>
        </is>
      </c>
      <c r="C227" t="inlineStr">
        <is>
          <t>Heron Fields</t>
        </is>
      </c>
      <c r="D227" t="inlineStr">
        <is>
          <t>Heron Fields</t>
        </is>
      </c>
      <c r="E227" s="1" t="inlineStr">
        <is>
          <t>2022-07-31</t>
        </is>
      </c>
      <c r="F227" t="n">
        <v>86425</v>
      </c>
      <c r="G227" t="n">
        <v>86425</v>
      </c>
      <c r="H227" s="2">
        <f>IF(F227=0, G227, F227)</f>
        <v/>
      </c>
      <c r="I227" s="1">
        <f>E227+0</f>
        <v/>
      </c>
    </row>
    <row r="228">
      <c r="A228" t="inlineStr">
        <is>
          <t>Consulting fees - Trustee</t>
        </is>
      </c>
      <c r="B228" t="inlineStr">
        <is>
          <t>Operating Expenses</t>
        </is>
      </c>
      <c r="C228" t="inlineStr">
        <is>
          <t>Heron Fields</t>
        </is>
      </c>
      <c r="D228" t="inlineStr">
        <is>
          <t>Heron Fields</t>
        </is>
      </c>
      <c r="E228" s="1" t="inlineStr">
        <is>
          <t>2022-07-31</t>
        </is>
      </c>
      <c r="F228" t="n">
        <v>4000</v>
      </c>
      <c r="G228" t="n">
        <v>4000</v>
      </c>
      <c r="H228" s="2">
        <f>IF(F228=0, G228, F228)</f>
        <v/>
      </c>
      <c r="I228" s="1">
        <f>E228+0</f>
        <v/>
      </c>
    </row>
    <row r="229">
      <c r="A229" t="inlineStr">
        <is>
          <t>Insurance</t>
        </is>
      </c>
      <c r="B229" t="inlineStr">
        <is>
          <t>Operating Expenses</t>
        </is>
      </c>
      <c r="C229" t="inlineStr">
        <is>
          <t>Heron Fields</t>
        </is>
      </c>
      <c r="D229" t="inlineStr">
        <is>
          <t>Heron Fields</t>
        </is>
      </c>
      <c r="E229" s="1" t="inlineStr">
        <is>
          <t>2022-07-31</t>
        </is>
      </c>
      <c r="F229" t="n">
        <v>0</v>
      </c>
      <c r="G229" t="n">
        <v>0</v>
      </c>
      <c r="H229" s="2">
        <f>IF(F229=0, G229, F229)</f>
        <v/>
      </c>
      <c r="I229" s="1">
        <f>E229+0</f>
        <v/>
      </c>
    </row>
    <row r="230">
      <c r="A230" t="inlineStr">
        <is>
          <t>Interest Paid</t>
        </is>
      </c>
      <c r="B230" t="inlineStr">
        <is>
          <t>Operating Expenses</t>
        </is>
      </c>
      <c r="C230" t="inlineStr">
        <is>
          <t>Heron Fields</t>
        </is>
      </c>
      <c r="D230" t="inlineStr">
        <is>
          <t>Heron Fields</t>
        </is>
      </c>
      <c r="E230" s="1" t="inlineStr">
        <is>
          <t>2022-07-31</t>
        </is>
      </c>
      <c r="F230" t="n">
        <v>11.22</v>
      </c>
      <c r="G230" t="n">
        <v>11.22</v>
      </c>
      <c r="H230" s="2">
        <f>IF(F230=0, G230, F230)</f>
        <v/>
      </c>
      <c r="I230" s="1">
        <f>E230+0</f>
        <v/>
      </c>
    </row>
    <row r="231">
      <c r="A231" t="inlineStr">
        <is>
          <t>Interest Paid - Investors @ 14%</t>
        </is>
      </c>
      <c r="B231" t="inlineStr">
        <is>
          <t>Operating Expenses</t>
        </is>
      </c>
      <c r="C231" t="inlineStr">
        <is>
          <t>Heron Fields</t>
        </is>
      </c>
      <c r="D231" t="inlineStr">
        <is>
          <t>Heron Fields</t>
        </is>
      </c>
      <c r="E231" s="1" t="inlineStr">
        <is>
          <t>2022-07-31</t>
        </is>
      </c>
      <c r="F231" t="n">
        <v>0</v>
      </c>
      <c r="G231" t="n">
        <v>0</v>
      </c>
      <c r="H231" s="2">
        <f>IF(F231=0, G231, F231)</f>
        <v/>
      </c>
      <c r="I231" s="1">
        <f>E231+0</f>
        <v/>
      </c>
    </row>
    <row r="232">
      <c r="A232" t="inlineStr">
        <is>
          <t>Interest Paid - Investors @ 15%</t>
        </is>
      </c>
      <c r="B232" t="inlineStr">
        <is>
          <t>Operating Expenses</t>
        </is>
      </c>
      <c r="C232" t="inlineStr">
        <is>
          <t>Heron Fields</t>
        </is>
      </c>
      <c r="D232" t="inlineStr">
        <is>
          <t>Heron Fields</t>
        </is>
      </c>
      <c r="E232" s="1" t="inlineStr">
        <is>
          <t>2022-07-31</t>
        </is>
      </c>
      <c r="F232" t="n">
        <v>0</v>
      </c>
      <c r="G232" t="n">
        <v>0</v>
      </c>
      <c r="H232" s="2">
        <f>IF(F232=0, G232, F232)</f>
        <v/>
      </c>
      <c r="I232" s="1">
        <f>E232+0</f>
        <v/>
      </c>
    </row>
    <row r="233">
      <c r="A233" t="inlineStr">
        <is>
          <t>Interest Paid - Investors @ 16%</t>
        </is>
      </c>
      <c r="B233" t="inlineStr">
        <is>
          <t>Operating Expenses</t>
        </is>
      </c>
      <c r="C233" t="inlineStr">
        <is>
          <t>Heron Fields</t>
        </is>
      </c>
      <c r="D233" t="inlineStr">
        <is>
          <t>Heron Fields</t>
        </is>
      </c>
      <c r="E233" s="1" t="inlineStr">
        <is>
          <t>2022-07-31</t>
        </is>
      </c>
      <c r="F233" t="n">
        <v>0</v>
      </c>
      <c r="G233" t="n">
        <v>0</v>
      </c>
      <c r="H233" s="2">
        <f>IF(F233=0, G233, F233)</f>
        <v/>
      </c>
      <c r="I233" s="1">
        <f>E233+0</f>
        <v/>
      </c>
    </row>
    <row r="234">
      <c r="A234" t="inlineStr">
        <is>
          <t>Interest Paid - Investors @ 18%</t>
        </is>
      </c>
      <c r="B234" t="inlineStr">
        <is>
          <t>Operating Expenses</t>
        </is>
      </c>
      <c r="C234" t="inlineStr">
        <is>
          <t>Heron Fields</t>
        </is>
      </c>
      <c r="D234" t="inlineStr">
        <is>
          <t>Heron Fields</t>
        </is>
      </c>
      <c r="E234" s="1" t="inlineStr">
        <is>
          <t>2022-07-31</t>
        </is>
      </c>
      <c r="F234" t="n">
        <v>0</v>
      </c>
      <c r="G234" t="n">
        <v>0</v>
      </c>
      <c r="H234" s="2">
        <f>IF(F234=0, G234, F234)</f>
        <v/>
      </c>
      <c r="I234" s="1">
        <f>E234+0</f>
        <v/>
      </c>
    </row>
    <row r="235">
      <c r="A235" t="inlineStr">
        <is>
          <t>Interest Paid - Investors @ 6.25%</t>
        </is>
      </c>
      <c r="B235" t="inlineStr">
        <is>
          <t>Operating Expenses</t>
        </is>
      </c>
      <c r="C235" t="inlineStr">
        <is>
          <t>Heron Fields</t>
        </is>
      </c>
      <c r="D235" t="inlineStr">
        <is>
          <t>Heron Fields</t>
        </is>
      </c>
      <c r="E235" s="1" t="inlineStr">
        <is>
          <t>2022-07-31</t>
        </is>
      </c>
      <c r="F235" t="n">
        <v>0</v>
      </c>
      <c r="G235" t="n">
        <v>0</v>
      </c>
      <c r="H235" s="2">
        <f>IF(F235=0, G235, F235)</f>
        <v/>
      </c>
      <c r="I235" s="1">
        <f>E235+0</f>
        <v/>
      </c>
    </row>
    <row r="236">
      <c r="A236" t="inlineStr">
        <is>
          <t>Interest Paid - Investors @ 6.5%</t>
        </is>
      </c>
      <c r="B236" t="inlineStr">
        <is>
          <t>Operating Expenses</t>
        </is>
      </c>
      <c r="C236" t="inlineStr">
        <is>
          <t>Heron Fields</t>
        </is>
      </c>
      <c r="D236" t="inlineStr">
        <is>
          <t>Heron Fields</t>
        </is>
      </c>
      <c r="E236" s="1" t="inlineStr">
        <is>
          <t>2022-07-31</t>
        </is>
      </c>
      <c r="F236" t="n">
        <v>0</v>
      </c>
      <c r="G236" t="n">
        <v>0</v>
      </c>
      <c r="H236" s="2">
        <f>IF(F236=0, G236, F236)</f>
        <v/>
      </c>
      <c r="I236" s="1">
        <f>E236+0</f>
        <v/>
      </c>
    </row>
    <row r="237">
      <c r="A237" t="inlineStr">
        <is>
          <t>Interest Paid - Investors @ 6.75%</t>
        </is>
      </c>
      <c r="B237" t="inlineStr">
        <is>
          <t>Operating Expenses</t>
        </is>
      </c>
      <c r="C237" t="inlineStr">
        <is>
          <t>Heron Fields</t>
        </is>
      </c>
      <c r="D237" t="inlineStr">
        <is>
          <t>Heron Fields</t>
        </is>
      </c>
      <c r="E237" s="1" t="inlineStr">
        <is>
          <t>2022-07-31</t>
        </is>
      </c>
      <c r="F237" t="n">
        <v>0</v>
      </c>
      <c r="G237" t="n">
        <v>0</v>
      </c>
      <c r="H237" s="2">
        <f>IF(F237=0, G237, F237)</f>
        <v/>
      </c>
      <c r="I237" s="1">
        <f>E237+0</f>
        <v/>
      </c>
    </row>
    <row r="238">
      <c r="A238" t="inlineStr">
        <is>
          <t>Interest Paid - Investors @ 7%</t>
        </is>
      </c>
      <c r="B238" t="inlineStr">
        <is>
          <t>Operating Expenses</t>
        </is>
      </c>
      <c r="C238" t="inlineStr">
        <is>
          <t>Heron Fields</t>
        </is>
      </c>
      <c r="D238" t="inlineStr">
        <is>
          <t>Heron Fields</t>
        </is>
      </c>
      <c r="E238" s="1" t="inlineStr">
        <is>
          <t>2022-07-31</t>
        </is>
      </c>
      <c r="F238" t="n">
        <v>0</v>
      </c>
      <c r="G238" t="n">
        <v>0</v>
      </c>
      <c r="H238" s="2">
        <f>IF(F238=0, G238, F238)</f>
        <v/>
      </c>
      <c r="I238" s="1">
        <f>E238+0</f>
        <v/>
      </c>
    </row>
    <row r="239">
      <c r="A239" t="inlineStr">
        <is>
          <t>Interest Paid - Investors @ 7.5%</t>
        </is>
      </c>
      <c r="B239" t="inlineStr">
        <is>
          <t>Operating Expenses</t>
        </is>
      </c>
      <c r="C239" t="inlineStr">
        <is>
          <t>Heron Fields</t>
        </is>
      </c>
      <c r="D239" t="inlineStr">
        <is>
          <t>Heron Fields</t>
        </is>
      </c>
      <c r="E239" s="1" t="inlineStr">
        <is>
          <t>2022-07-31</t>
        </is>
      </c>
      <c r="F239" t="n">
        <v>0</v>
      </c>
      <c r="G239" t="n">
        <v>0</v>
      </c>
      <c r="H239" s="2">
        <f>IF(F239=0, G239, F239)</f>
        <v/>
      </c>
      <c r="I239" s="1">
        <f>E239+0</f>
        <v/>
      </c>
    </row>
    <row r="240">
      <c r="A240" t="inlineStr">
        <is>
          <t>Interest Paid - Investors @ 9.75%</t>
        </is>
      </c>
      <c r="B240" t="inlineStr">
        <is>
          <t>Operating Expenses</t>
        </is>
      </c>
      <c r="C240" t="inlineStr">
        <is>
          <t>Heron Fields</t>
        </is>
      </c>
      <c r="D240" t="inlineStr">
        <is>
          <t>Heron Fields</t>
        </is>
      </c>
      <c r="E240" s="1" t="inlineStr">
        <is>
          <t>2022-07-31</t>
        </is>
      </c>
      <c r="F240" t="n">
        <v>0</v>
      </c>
      <c r="G240" t="n">
        <v>0</v>
      </c>
      <c r="H240" s="2">
        <f>IF(F240=0, G240, F240)</f>
        <v/>
      </c>
      <c r="I240" s="1">
        <f>E240+0</f>
        <v/>
      </c>
    </row>
    <row r="241">
      <c r="A241" t="inlineStr">
        <is>
          <t>Interest Received - Momentum</t>
        </is>
      </c>
      <c r="B241" t="inlineStr">
        <is>
          <t>Other Income</t>
        </is>
      </c>
      <c r="C241" t="inlineStr">
        <is>
          <t>Heron Fields</t>
        </is>
      </c>
      <c r="D241" t="inlineStr">
        <is>
          <t>Heron Fields</t>
        </is>
      </c>
      <c r="E241" s="1" t="inlineStr">
        <is>
          <t>2022-07-31</t>
        </is>
      </c>
      <c r="F241" t="n">
        <v>50001.11</v>
      </c>
      <c r="G241" t="n">
        <v>50001.11</v>
      </c>
      <c r="H241" s="2">
        <f>IF(F241=0, G241, F241)</f>
        <v/>
      </c>
      <c r="I241" s="1">
        <f>E241+0</f>
        <v/>
      </c>
    </row>
    <row r="242">
      <c r="A242" t="inlineStr">
        <is>
          <t>Management fees - OMH</t>
        </is>
      </c>
      <c r="B242" t="inlineStr">
        <is>
          <t>Ignore per Deric</t>
        </is>
      </c>
      <c r="C242" t="inlineStr">
        <is>
          <t>Heron Fields</t>
        </is>
      </c>
      <c r="D242" t="inlineStr">
        <is>
          <t>Heron Fields</t>
        </is>
      </c>
      <c r="E242" s="1" t="inlineStr">
        <is>
          <t>2022-07-31</t>
        </is>
      </c>
      <c r="F242" t="n">
        <v>0</v>
      </c>
      <c r="G242" t="n">
        <v>0</v>
      </c>
      <c r="H242" s="2">
        <f>IF(F242=0, G242, F242)</f>
        <v/>
      </c>
      <c r="I242" s="1">
        <f>E242+0</f>
        <v/>
      </c>
    </row>
    <row r="243">
      <c r="A243" t="inlineStr">
        <is>
          <t>Momentum Admin Fee</t>
        </is>
      </c>
      <c r="B243" t="inlineStr">
        <is>
          <t>Operating Expenses</t>
        </is>
      </c>
      <c r="C243" t="inlineStr">
        <is>
          <t>Heron Fields</t>
        </is>
      </c>
      <c r="D243" t="inlineStr">
        <is>
          <t>Heron Fields</t>
        </is>
      </c>
      <c r="E243" s="1" t="inlineStr">
        <is>
          <t>2022-07-31</t>
        </is>
      </c>
      <c r="F243" t="n">
        <v>52251.97</v>
      </c>
      <c r="G243" t="n">
        <v>52251.97</v>
      </c>
      <c r="H243" s="2">
        <f>IF(F243=0, G243, F243)</f>
        <v/>
      </c>
      <c r="I243" s="1">
        <f>E243+0</f>
        <v/>
      </c>
    </row>
    <row r="244">
      <c r="A244" t="inlineStr">
        <is>
          <t>Rates - Heron</t>
        </is>
      </c>
      <c r="B244" t="inlineStr">
        <is>
          <t>Operating Expenses</t>
        </is>
      </c>
      <c r="C244" t="inlineStr">
        <is>
          <t>Heron Fields</t>
        </is>
      </c>
      <c r="D244" t="inlineStr">
        <is>
          <t>Heron Fields</t>
        </is>
      </c>
      <c r="E244" s="1" t="inlineStr">
        <is>
          <t>2022-07-31</t>
        </is>
      </c>
      <c r="F244" t="n">
        <v>3114.7</v>
      </c>
      <c r="G244" t="n">
        <v>3114.7</v>
      </c>
      <c r="H244" s="2">
        <f>IF(F244=0, G244, F244)</f>
        <v/>
      </c>
      <c r="I244" s="1">
        <f>E244+0</f>
        <v/>
      </c>
    </row>
    <row r="245">
      <c r="A245" t="inlineStr">
        <is>
          <t>Repairs _AND_ Maintenance</t>
        </is>
      </c>
      <c r="B245" t="inlineStr">
        <is>
          <t>Operating Expenses</t>
        </is>
      </c>
      <c r="C245" t="inlineStr">
        <is>
          <t>Heron Fields</t>
        </is>
      </c>
      <c r="D245" t="inlineStr">
        <is>
          <t>Heron Fields</t>
        </is>
      </c>
      <c r="E245" s="1" t="inlineStr">
        <is>
          <t>2022-07-31</t>
        </is>
      </c>
      <c r="F245" t="n">
        <v>0</v>
      </c>
      <c r="G245" t="n">
        <v>0</v>
      </c>
      <c r="H245" s="2">
        <f>IF(F245=0, G245, F245)</f>
        <v/>
      </c>
      <c r="I245" s="1">
        <f>E245+0</f>
        <v/>
      </c>
    </row>
    <row r="246">
      <c r="A246" t="inlineStr">
        <is>
          <t>Sales - Heron Fields</t>
        </is>
      </c>
      <c r="B246" t="inlineStr">
        <is>
          <t>Trading Income</t>
        </is>
      </c>
      <c r="C246" t="inlineStr">
        <is>
          <t>Heron Fields</t>
        </is>
      </c>
      <c r="D246" t="inlineStr">
        <is>
          <t>Heron Fields</t>
        </is>
      </c>
      <c r="E246" s="1" t="inlineStr">
        <is>
          <t>2022-07-31</t>
        </is>
      </c>
      <c r="F246" t="n">
        <v>0</v>
      </c>
      <c r="G246" t="n">
        <v>0</v>
      </c>
      <c r="H246" s="2">
        <f>IF(F246=0, G246, F246)</f>
        <v/>
      </c>
      <c r="I246" s="1">
        <f>E246+0</f>
        <v/>
      </c>
    </row>
    <row r="247">
      <c r="A247" t="inlineStr">
        <is>
          <t>Sales - Heron Fields occupational rent</t>
        </is>
      </c>
      <c r="B247" t="inlineStr">
        <is>
          <t>Trading Income</t>
        </is>
      </c>
      <c r="C247" t="inlineStr">
        <is>
          <t>Heron Fields</t>
        </is>
      </c>
      <c r="D247" t="inlineStr">
        <is>
          <t>Heron Fields</t>
        </is>
      </c>
      <c r="E247" s="1" t="inlineStr">
        <is>
          <t>2022-07-31</t>
        </is>
      </c>
      <c r="F247" t="n">
        <v>0</v>
      </c>
      <c r="G247" t="n">
        <v>0</v>
      </c>
      <c r="H247" s="2">
        <f>IF(F247=0, G247, F247)</f>
        <v/>
      </c>
      <c r="I247" s="1">
        <f>E247+0</f>
        <v/>
      </c>
    </row>
    <row r="248">
      <c r="A248" t="inlineStr">
        <is>
          <t>Security - ADT</t>
        </is>
      </c>
      <c r="B248" t="inlineStr">
        <is>
          <t>Operating Expenses</t>
        </is>
      </c>
      <c r="C248" t="inlineStr">
        <is>
          <t>Heron Fields</t>
        </is>
      </c>
      <c r="D248" t="inlineStr">
        <is>
          <t>Heron Fields</t>
        </is>
      </c>
      <c r="E248" s="1" t="inlineStr">
        <is>
          <t>2022-07-31</t>
        </is>
      </c>
      <c r="F248" t="n">
        <v>328.38</v>
      </c>
      <c r="G248" t="n">
        <v>328.38</v>
      </c>
      <c r="H248" s="2">
        <f>IF(F248=0, G248, F248)</f>
        <v/>
      </c>
      <c r="I248" s="1">
        <f>E248+0</f>
        <v/>
      </c>
    </row>
    <row r="249">
      <c r="A249" t="inlineStr">
        <is>
          <t>Subscription - NHBRC</t>
        </is>
      </c>
      <c r="B249" t="inlineStr">
        <is>
          <t>Operating Expenses</t>
        </is>
      </c>
      <c r="C249" t="inlineStr">
        <is>
          <t>Heron Fields</t>
        </is>
      </c>
      <c r="D249" t="inlineStr">
        <is>
          <t>Heron Fields</t>
        </is>
      </c>
      <c r="E249" s="1" t="inlineStr">
        <is>
          <t>2022-07-31</t>
        </is>
      </c>
      <c r="F249" t="n">
        <v>0</v>
      </c>
      <c r="G249" t="n">
        <v>0</v>
      </c>
      <c r="H249" s="2">
        <f>IF(F249=0, G249, F249)</f>
        <v/>
      </c>
      <c r="I249" s="1">
        <f>E249+0</f>
        <v/>
      </c>
    </row>
    <row r="250">
      <c r="A250" t="inlineStr">
        <is>
          <t>Subscriptions - Xero</t>
        </is>
      </c>
      <c r="B250" t="inlineStr">
        <is>
          <t>Operating Expenses</t>
        </is>
      </c>
      <c r="C250" t="inlineStr">
        <is>
          <t>Heron Fields</t>
        </is>
      </c>
      <c r="D250" t="inlineStr">
        <is>
          <t>Heron Fields</t>
        </is>
      </c>
      <c r="E250" s="1" t="inlineStr">
        <is>
          <t>2022-07-31</t>
        </is>
      </c>
      <c r="F250" t="n">
        <v>600</v>
      </c>
      <c r="G250" t="n">
        <v>600</v>
      </c>
      <c r="H250" s="2">
        <f>IF(F250=0, G250, F250)</f>
        <v/>
      </c>
      <c r="I250" s="1">
        <f>E250+0</f>
        <v/>
      </c>
    </row>
    <row r="251">
      <c r="A251" t="inlineStr">
        <is>
          <t>COS - Heron Projects insurance</t>
        </is>
      </c>
      <c r="B251" t="inlineStr">
        <is>
          <t>COS</t>
        </is>
      </c>
      <c r="C251" t="inlineStr">
        <is>
          <t>CPC</t>
        </is>
      </c>
      <c r="D251" t="inlineStr">
        <is>
          <t>Heron View</t>
        </is>
      </c>
      <c r="E251" s="1" t="inlineStr">
        <is>
          <t>2022-07-31</t>
        </is>
      </c>
      <c r="F251" t="n">
        <v>0</v>
      </c>
      <c r="G251" t="n">
        <v>0</v>
      </c>
      <c r="H251" s="2">
        <f>IF(F251=0, G251, F251)</f>
        <v/>
      </c>
      <c r="I251" s="1">
        <f>E251+0</f>
        <v/>
      </c>
    </row>
    <row r="252">
      <c r="A252" t="inlineStr">
        <is>
          <t>COS - Heron View - Construction</t>
        </is>
      </c>
      <c r="B252" t="inlineStr">
        <is>
          <t>COS</t>
        </is>
      </c>
      <c r="C252" t="inlineStr">
        <is>
          <t>CPC</t>
        </is>
      </c>
      <c r="D252" t="inlineStr">
        <is>
          <t>Heron View</t>
        </is>
      </c>
      <c r="E252" s="1" t="inlineStr">
        <is>
          <t>2022-07-31</t>
        </is>
      </c>
      <c r="F252" t="n">
        <v>0</v>
      </c>
      <c r="G252" t="n">
        <v>0</v>
      </c>
      <c r="H252" s="2">
        <f>IF(F252=0, G252, F252)</f>
        <v/>
      </c>
      <c r="I252" s="1">
        <f>E252+0</f>
        <v/>
      </c>
    </row>
    <row r="253">
      <c r="A253" t="inlineStr">
        <is>
          <t>COS - Heron View - P&amp;G</t>
        </is>
      </c>
      <c r="B253" t="inlineStr">
        <is>
          <t>COS</t>
        </is>
      </c>
      <c r="C253" t="inlineStr">
        <is>
          <t>CPC</t>
        </is>
      </c>
      <c r="D253" t="inlineStr">
        <is>
          <t>Heron View</t>
        </is>
      </c>
      <c r="E253" s="1" t="inlineStr">
        <is>
          <t>2022-07-31</t>
        </is>
      </c>
      <c r="F253" t="n">
        <v>5914.78</v>
      </c>
      <c r="G253" t="n">
        <v>0</v>
      </c>
      <c r="H253" s="2">
        <f>IF(F253=0, G253, F253)</f>
        <v/>
      </c>
      <c r="I253" s="1">
        <f>E253+0</f>
        <v/>
      </c>
    </row>
    <row r="254">
      <c r="A254" t="inlineStr">
        <is>
          <t>COS - Heron View - Printing &amp; Stationary</t>
        </is>
      </c>
      <c r="B254" t="inlineStr">
        <is>
          <t>COS</t>
        </is>
      </c>
      <c r="C254" t="inlineStr">
        <is>
          <t>CPC</t>
        </is>
      </c>
      <c r="D254" t="inlineStr">
        <is>
          <t>Heron View</t>
        </is>
      </c>
      <c r="E254" s="1" t="inlineStr">
        <is>
          <t>2022-07-31</t>
        </is>
      </c>
      <c r="F254" t="n">
        <v>0</v>
      </c>
      <c r="G254" t="n">
        <v>0</v>
      </c>
      <c r="H254" s="2">
        <f>IF(F254=0, G254, F254)</f>
        <v/>
      </c>
      <c r="I254" s="1">
        <f>E254+0</f>
        <v/>
      </c>
    </row>
    <row r="255">
      <c r="A255" t="inlineStr">
        <is>
          <t>Subscriptions - Xero</t>
        </is>
      </c>
      <c r="B255" t="inlineStr">
        <is>
          <t>Operating Expenses</t>
        </is>
      </c>
      <c r="C255" t="inlineStr">
        <is>
          <t>Heron View</t>
        </is>
      </c>
      <c r="D255" t="inlineStr">
        <is>
          <t>Heron View</t>
        </is>
      </c>
      <c r="E255" s="1" t="inlineStr">
        <is>
          <t>2022-07-31</t>
        </is>
      </c>
      <c r="F255" t="n">
        <v>600</v>
      </c>
      <c r="G255" t="n">
        <v>600</v>
      </c>
      <c r="H255" s="2">
        <f>IF(F255=0, G255, F255)</f>
        <v/>
      </c>
      <c r="I255" s="1">
        <f>E255+0</f>
        <v/>
      </c>
    </row>
    <row r="256">
      <c r="A256" t="inlineStr">
        <is>
          <t>Accounting - CIPC</t>
        </is>
      </c>
      <c r="B256" t="inlineStr">
        <is>
          <t>Operating Expenses</t>
        </is>
      </c>
      <c r="C256" t="inlineStr">
        <is>
          <t>Heron Fields</t>
        </is>
      </c>
      <c r="D256" t="inlineStr">
        <is>
          <t>Heron Fields</t>
        </is>
      </c>
      <c r="E256" s="1" t="inlineStr">
        <is>
          <t>2022-08-31</t>
        </is>
      </c>
      <c r="F256" t="n">
        <v>0</v>
      </c>
      <c r="G256" t="n">
        <v>0</v>
      </c>
      <c r="H256" s="2">
        <f>IF(F256=0, G256, F256)</f>
        <v/>
      </c>
      <c r="I256" s="1">
        <f>E256+0</f>
        <v/>
      </c>
    </row>
    <row r="257">
      <c r="A257" t="inlineStr">
        <is>
          <t>Advertising - Property24</t>
        </is>
      </c>
      <c r="B257" t="inlineStr">
        <is>
          <t>Operating Expenses</t>
        </is>
      </c>
      <c r="C257" t="inlineStr">
        <is>
          <t>Heron Fields</t>
        </is>
      </c>
      <c r="D257" t="inlineStr">
        <is>
          <t>Heron Fields</t>
        </is>
      </c>
      <c r="E257" s="1" t="inlineStr">
        <is>
          <t>2022-08-31</t>
        </is>
      </c>
      <c r="F257" t="n">
        <v>11556</v>
      </c>
      <c r="G257" t="n">
        <v>11556</v>
      </c>
      <c r="H257" s="2">
        <f>IF(F257=0, G257, F257)</f>
        <v/>
      </c>
      <c r="I257" s="1">
        <f>E257+0</f>
        <v/>
      </c>
    </row>
    <row r="258">
      <c r="A258" t="inlineStr">
        <is>
          <t>Advertising _AND_ Promotions</t>
        </is>
      </c>
      <c r="B258" t="inlineStr">
        <is>
          <t>Operating Expenses</t>
        </is>
      </c>
      <c r="C258" t="inlineStr">
        <is>
          <t>Heron Fields</t>
        </is>
      </c>
      <c r="D258" t="inlineStr">
        <is>
          <t>Heron Fields</t>
        </is>
      </c>
      <c r="E258" s="1" t="inlineStr">
        <is>
          <t>2022-08-31</t>
        </is>
      </c>
      <c r="F258" t="n">
        <v>31550</v>
      </c>
      <c r="G258" t="n">
        <v>31550</v>
      </c>
      <c r="H258" s="2">
        <f>IF(F258=0, G258, F258)</f>
        <v/>
      </c>
      <c r="I258" s="1">
        <f>E258+0</f>
        <v/>
      </c>
    </row>
    <row r="259">
      <c r="A259" t="inlineStr">
        <is>
          <t>Bank Charges</t>
        </is>
      </c>
      <c r="B259" t="inlineStr">
        <is>
          <t>Operating Expenses</t>
        </is>
      </c>
      <c r="C259" t="inlineStr">
        <is>
          <t>Heron Fields</t>
        </is>
      </c>
      <c r="D259" t="inlineStr">
        <is>
          <t>Heron Fields</t>
        </is>
      </c>
      <c r="E259" s="1" t="inlineStr">
        <is>
          <t>2022-08-31</t>
        </is>
      </c>
      <c r="F259" t="n">
        <v>832.4299999999999</v>
      </c>
      <c r="G259" t="n">
        <v>832.4299999999999</v>
      </c>
      <c r="H259" s="2">
        <f>IF(F259=0, G259, F259)</f>
        <v/>
      </c>
      <c r="I259" s="1">
        <f>E259+0</f>
        <v/>
      </c>
    </row>
    <row r="260">
      <c r="A260" t="inlineStr">
        <is>
          <t>Bond Origination</t>
        </is>
      </c>
      <c r="B260" t="inlineStr">
        <is>
          <t>Trading Income</t>
        </is>
      </c>
      <c r="C260" t="inlineStr">
        <is>
          <t>Heron Fields</t>
        </is>
      </c>
      <c r="D260" t="inlineStr">
        <is>
          <t>Heron Fields</t>
        </is>
      </c>
      <c r="E260" s="1" t="inlineStr">
        <is>
          <t>2022-08-31</t>
        </is>
      </c>
      <c r="F260" t="n">
        <v>0</v>
      </c>
      <c r="G260" t="n">
        <v>0</v>
      </c>
      <c r="H260" s="2">
        <f>IF(F260=0, G260, F260)</f>
        <v/>
      </c>
      <c r="I260" s="1">
        <f>E260+0</f>
        <v/>
      </c>
    </row>
    <row r="261">
      <c r="A261" t="inlineStr">
        <is>
          <t>COS - Commission HF Units</t>
        </is>
      </c>
      <c r="B261" t="inlineStr">
        <is>
          <t>COS</t>
        </is>
      </c>
      <c r="C261" t="inlineStr">
        <is>
          <t>Heron Fields</t>
        </is>
      </c>
      <c r="D261" t="inlineStr">
        <is>
          <t>Heron Fields</t>
        </is>
      </c>
      <c r="E261" s="1" t="inlineStr">
        <is>
          <t>2022-08-31</t>
        </is>
      </c>
      <c r="F261" t="n">
        <v>0</v>
      </c>
      <c r="G261" t="n">
        <v>0</v>
      </c>
      <c r="H261" s="2">
        <f>IF(F261=0, G261, F261)</f>
        <v/>
      </c>
      <c r="I261" s="1">
        <f>E261+0</f>
        <v/>
      </c>
    </row>
    <row r="262">
      <c r="A262" t="inlineStr">
        <is>
          <t>COS - Commission Heron Fields investors</t>
        </is>
      </c>
      <c r="B262" t="inlineStr">
        <is>
          <t>COS</t>
        </is>
      </c>
      <c r="C262" t="inlineStr">
        <is>
          <t>Heron Fields</t>
        </is>
      </c>
      <c r="D262" t="inlineStr">
        <is>
          <t>Heron Fields</t>
        </is>
      </c>
      <c r="E262" s="1" t="inlineStr">
        <is>
          <t>2022-08-31</t>
        </is>
      </c>
      <c r="F262" t="n">
        <v>0</v>
      </c>
      <c r="G262" t="n">
        <v>0</v>
      </c>
      <c r="H262" s="2">
        <f>IF(F262=0, G262, F262)</f>
        <v/>
      </c>
      <c r="I262" s="1">
        <f>E262+0</f>
        <v/>
      </c>
    </row>
    <row r="263">
      <c r="A263" t="inlineStr">
        <is>
          <t>COS - Construction</t>
        </is>
      </c>
      <c r="B263" t="inlineStr">
        <is>
          <t>COS</t>
        </is>
      </c>
      <c r="C263" t="inlineStr">
        <is>
          <t>Heron Fields</t>
        </is>
      </c>
      <c r="D263" t="inlineStr">
        <is>
          <t>Heron Fields</t>
        </is>
      </c>
      <c r="E263" s="1" t="inlineStr">
        <is>
          <t>2022-08-31</t>
        </is>
      </c>
      <c r="F263" t="n">
        <v>0</v>
      </c>
      <c r="G263" t="n">
        <v>0</v>
      </c>
      <c r="H263" s="2">
        <f>IF(F263=0, G263, F263)</f>
        <v/>
      </c>
      <c r="I263" s="1">
        <f>E263+0</f>
        <v/>
      </c>
    </row>
    <row r="264">
      <c r="A264" t="inlineStr">
        <is>
          <t>COS - Heron - Internet</t>
        </is>
      </c>
      <c r="B264" t="inlineStr">
        <is>
          <t>COS</t>
        </is>
      </c>
      <c r="C264" t="inlineStr">
        <is>
          <t>CPC</t>
        </is>
      </c>
      <c r="D264" t="inlineStr">
        <is>
          <t>Heron Fields</t>
        </is>
      </c>
      <c r="E264" s="1" t="inlineStr">
        <is>
          <t>2022-08-31</t>
        </is>
      </c>
      <c r="F264" t="n">
        <v>607.83</v>
      </c>
      <c r="G264" t="n">
        <v>0</v>
      </c>
      <c r="H264" s="2">
        <f>IF(F264=0, G264, F264)</f>
        <v/>
      </c>
      <c r="I264" s="1">
        <f>E264+0</f>
        <v/>
      </c>
    </row>
    <row r="265">
      <c r="A265" t="inlineStr">
        <is>
          <t>COS - Heron Fields - Construction</t>
        </is>
      </c>
      <c r="B265" t="inlineStr">
        <is>
          <t>COS</t>
        </is>
      </c>
      <c r="C265" t="inlineStr">
        <is>
          <t>CPC</t>
        </is>
      </c>
      <c r="D265" t="inlineStr">
        <is>
          <t>Heron Fields</t>
        </is>
      </c>
      <c r="E265" s="1" t="inlineStr">
        <is>
          <t>2022-08-31</t>
        </is>
      </c>
      <c r="F265" t="n">
        <v>4430835.97</v>
      </c>
      <c r="G265" t="n">
        <v>0</v>
      </c>
      <c r="H265" s="2">
        <f>IF(F265=0, G265, F265)</f>
        <v/>
      </c>
      <c r="I265" s="1">
        <f>E265+0</f>
        <v/>
      </c>
    </row>
    <row r="266">
      <c r="A266" t="inlineStr">
        <is>
          <t>COS - Heron Fields - Health &amp; Safety</t>
        </is>
      </c>
      <c r="B266" t="inlineStr">
        <is>
          <t>COS</t>
        </is>
      </c>
      <c r="C266" t="inlineStr">
        <is>
          <t>CPC</t>
        </is>
      </c>
      <c r="D266" t="inlineStr">
        <is>
          <t>Heron Fields</t>
        </is>
      </c>
      <c r="E266" s="1" t="inlineStr">
        <is>
          <t>2022-08-31</t>
        </is>
      </c>
      <c r="F266" t="n">
        <v>0</v>
      </c>
      <c r="G266" t="n">
        <v>0</v>
      </c>
      <c r="H266" s="2">
        <f>IF(F266=0, G266, F266)</f>
        <v/>
      </c>
      <c r="I266" s="1">
        <f>E266+0</f>
        <v/>
      </c>
    </row>
    <row r="267">
      <c r="A267" t="inlineStr">
        <is>
          <t>COS - Heron Fields - P &amp; G</t>
        </is>
      </c>
      <c r="B267" t="inlineStr">
        <is>
          <t>COS</t>
        </is>
      </c>
      <c r="C267" t="inlineStr">
        <is>
          <t>CPC</t>
        </is>
      </c>
      <c r="D267" t="inlineStr">
        <is>
          <t>Heron Fields</t>
        </is>
      </c>
      <c r="E267" s="1" t="inlineStr">
        <is>
          <t>2022-08-31</t>
        </is>
      </c>
      <c r="F267" t="n">
        <v>195931.27</v>
      </c>
      <c r="G267" t="n">
        <v>0</v>
      </c>
      <c r="H267" s="2">
        <f>IF(F267=0, G267, F267)</f>
        <v/>
      </c>
      <c r="I267" s="1">
        <f>E267+0</f>
        <v/>
      </c>
    </row>
    <row r="268">
      <c r="A268" t="inlineStr">
        <is>
          <t>COS - Heron Fields - Printing &amp; Stationary</t>
        </is>
      </c>
      <c r="B268" t="inlineStr">
        <is>
          <t>COS</t>
        </is>
      </c>
      <c r="C268" t="inlineStr">
        <is>
          <t>CPC</t>
        </is>
      </c>
      <c r="D268" t="inlineStr">
        <is>
          <t>Heron Fields</t>
        </is>
      </c>
      <c r="E268" s="1" t="inlineStr">
        <is>
          <t>2022-08-31</t>
        </is>
      </c>
      <c r="F268" t="n">
        <v>0</v>
      </c>
      <c r="G268" t="n">
        <v>0</v>
      </c>
      <c r="H268" s="2">
        <f>IF(F268=0, G268, F268)</f>
        <v/>
      </c>
      <c r="I268" s="1">
        <f>E268+0</f>
        <v/>
      </c>
    </row>
    <row r="269">
      <c r="A269" t="inlineStr">
        <is>
          <t>COS - Heron Fields - Security</t>
        </is>
      </c>
      <c r="B269" t="inlineStr">
        <is>
          <t>COS</t>
        </is>
      </c>
      <c r="C269" t="inlineStr">
        <is>
          <t>CPC</t>
        </is>
      </c>
      <c r="D269" t="inlineStr">
        <is>
          <t>Heron Fields</t>
        </is>
      </c>
      <c r="E269" s="1" t="inlineStr">
        <is>
          <t>2022-08-31</t>
        </is>
      </c>
      <c r="F269" t="n">
        <v>0</v>
      </c>
      <c r="G269" t="n">
        <v>0</v>
      </c>
      <c r="H269" s="2">
        <f>IF(F269=0, G269, F269)</f>
        <v/>
      </c>
      <c r="I269" s="1">
        <f>E269+0</f>
        <v/>
      </c>
    </row>
    <row r="270">
      <c r="A270" t="inlineStr">
        <is>
          <t>COS - Legal Fees</t>
        </is>
      </c>
      <c r="B270" t="inlineStr">
        <is>
          <t>COS</t>
        </is>
      </c>
      <c r="C270" t="inlineStr">
        <is>
          <t>Heron Fields</t>
        </is>
      </c>
      <c r="D270" t="inlineStr">
        <is>
          <t>Heron Fields</t>
        </is>
      </c>
      <c r="E270" s="1" t="inlineStr">
        <is>
          <t>2022-08-31</t>
        </is>
      </c>
      <c r="F270" t="n">
        <v>20693</v>
      </c>
      <c r="G270" t="n">
        <v>20693</v>
      </c>
      <c r="H270" s="2">
        <f>IF(F270=0, G270, F270)</f>
        <v/>
      </c>
      <c r="I270" s="1">
        <f>E270+0</f>
        <v/>
      </c>
    </row>
    <row r="271">
      <c r="A271" t="inlineStr">
        <is>
          <t>COS - Legal Fees Opening of Sec Title Scheme</t>
        </is>
      </c>
      <c r="B271" t="inlineStr">
        <is>
          <t>COS</t>
        </is>
      </c>
      <c r="C271" t="inlineStr">
        <is>
          <t>Heron Fields</t>
        </is>
      </c>
      <c r="D271" t="inlineStr">
        <is>
          <t>Heron Fields</t>
        </is>
      </c>
      <c r="E271" s="1" t="inlineStr">
        <is>
          <t>2022-08-31</t>
        </is>
      </c>
      <c r="F271" t="n">
        <v>0</v>
      </c>
      <c r="G271" t="n">
        <v>0</v>
      </c>
      <c r="H271" s="2">
        <f>IF(F271=0, G271, F271)</f>
        <v/>
      </c>
      <c r="I271" s="1">
        <f>E271+0</f>
        <v/>
      </c>
    </row>
    <row r="272">
      <c r="A272" t="inlineStr">
        <is>
          <t>COS - Levies</t>
        </is>
      </c>
      <c r="B272" t="inlineStr">
        <is>
          <t>COS</t>
        </is>
      </c>
      <c r="C272" t="inlineStr">
        <is>
          <t>Heron Fields</t>
        </is>
      </c>
      <c r="D272" t="inlineStr">
        <is>
          <t>Heron Fields</t>
        </is>
      </c>
      <c r="E272" s="1" t="inlineStr">
        <is>
          <t>2022-08-31</t>
        </is>
      </c>
      <c r="F272" t="n">
        <v>0</v>
      </c>
      <c r="G272" t="n">
        <v>0</v>
      </c>
      <c r="H272" s="2">
        <f>IF(F272=0, G272, F272)</f>
        <v/>
      </c>
      <c r="I272" s="1">
        <f>E272+0</f>
        <v/>
      </c>
    </row>
    <row r="273">
      <c r="A273" t="inlineStr">
        <is>
          <t>COS - Rates clearance</t>
        </is>
      </c>
      <c r="B273" t="inlineStr">
        <is>
          <t>COS</t>
        </is>
      </c>
      <c r="C273" t="inlineStr">
        <is>
          <t>Heron Fields</t>
        </is>
      </c>
      <c r="D273" t="inlineStr">
        <is>
          <t>Heron Fields</t>
        </is>
      </c>
      <c r="E273" s="1" t="inlineStr">
        <is>
          <t>2022-08-31</t>
        </is>
      </c>
      <c r="F273" t="n">
        <v>0</v>
      </c>
      <c r="G273" t="n">
        <v>0</v>
      </c>
      <c r="H273" s="2">
        <f>IF(F273=0, G273, F273)</f>
        <v/>
      </c>
      <c r="I273" s="1">
        <f>E273+0</f>
        <v/>
      </c>
    </row>
    <row r="274">
      <c r="A274" t="inlineStr">
        <is>
          <t>COS - Showhouse - HF</t>
        </is>
      </c>
      <c r="B274" t="inlineStr">
        <is>
          <t>COS</t>
        </is>
      </c>
      <c r="C274" t="inlineStr">
        <is>
          <t>Heron Fields</t>
        </is>
      </c>
      <c r="D274" t="inlineStr">
        <is>
          <t>Heron Fields</t>
        </is>
      </c>
      <c r="E274" s="1" t="inlineStr">
        <is>
          <t>2022-08-31</t>
        </is>
      </c>
      <c r="F274" t="n">
        <v>0</v>
      </c>
      <c r="G274" t="n">
        <v>0</v>
      </c>
      <c r="H274" s="2">
        <f>IF(F274=0, G274, F274)</f>
        <v/>
      </c>
      <c r="I274" s="1">
        <f>E274+0</f>
        <v/>
      </c>
    </row>
    <row r="275">
      <c r="A275" t="inlineStr">
        <is>
          <t>CoCT - Electricity</t>
        </is>
      </c>
      <c r="B275" t="inlineStr">
        <is>
          <t>Operating Expenses</t>
        </is>
      </c>
      <c r="C275" t="inlineStr">
        <is>
          <t>Heron Fields</t>
        </is>
      </c>
      <c r="D275" t="inlineStr">
        <is>
          <t>Heron Fields</t>
        </is>
      </c>
      <c r="E275" s="1" t="inlineStr">
        <is>
          <t>2022-08-31</t>
        </is>
      </c>
      <c r="F275" t="n">
        <v>4119.96</v>
      </c>
      <c r="G275" t="n">
        <v>4119.96</v>
      </c>
      <c r="H275" s="2">
        <f>IF(F275=0, G275, F275)</f>
        <v/>
      </c>
      <c r="I275" s="1">
        <f>E275+0</f>
        <v/>
      </c>
    </row>
    <row r="276">
      <c r="A276" t="inlineStr">
        <is>
          <t>CoCT - Refuse</t>
        </is>
      </c>
      <c r="B276" t="inlineStr">
        <is>
          <t>Operating Expenses</t>
        </is>
      </c>
      <c r="C276" t="inlineStr">
        <is>
          <t>Heron Fields</t>
        </is>
      </c>
      <c r="D276" t="inlineStr">
        <is>
          <t>Heron Fields</t>
        </is>
      </c>
      <c r="E276" s="1" t="inlineStr">
        <is>
          <t>2022-08-31</t>
        </is>
      </c>
      <c r="F276" t="n">
        <v>0</v>
      </c>
      <c r="G276" t="n">
        <v>0</v>
      </c>
      <c r="H276" s="2">
        <f>IF(F276=0, G276, F276)</f>
        <v/>
      </c>
      <c r="I276" s="1">
        <f>E276+0</f>
        <v/>
      </c>
    </row>
    <row r="277">
      <c r="A277" t="inlineStr">
        <is>
          <t>CoCT - Water</t>
        </is>
      </c>
      <c r="B277" t="inlineStr">
        <is>
          <t>Operating Expenses</t>
        </is>
      </c>
      <c r="C277" t="inlineStr">
        <is>
          <t>Heron Fields</t>
        </is>
      </c>
      <c r="D277" t="inlineStr">
        <is>
          <t>Heron Fields</t>
        </is>
      </c>
      <c r="E277" s="1" t="inlineStr">
        <is>
          <t>2022-08-31</t>
        </is>
      </c>
      <c r="F277" t="n">
        <v>4775.06</v>
      </c>
      <c r="G277" t="n">
        <v>4775.06</v>
      </c>
      <c r="H277" s="2">
        <f>IF(F277=0, G277, F277)</f>
        <v/>
      </c>
      <c r="I277" s="1">
        <f>E277+0</f>
        <v/>
      </c>
    </row>
    <row r="278">
      <c r="A278" t="inlineStr">
        <is>
          <t>Consulting Fees - Admin and Finance</t>
        </is>
      </c>
      <c r="B278" t="inlineStr">
        <is>
          <t>Ignore per Deric</t>
        </is>
      </c>
      <c r="C278" t="inlineStr">
        <is>
          <t>Heron Fields</t>
        </is>
      </c>
      <c r="D278" t="inlineStr">
        <is>
          <t>Heron Fields</t>
        </is>
      </c>
      <c r="E278" s="1" t="inlineStr">
        <is>
          <t>2022-08-31</t>
        </is>
      </c>
      <c r="F278" t="n">
        <v>83750</v>
      </c>
      <c r="G278" t="n">
        <v>83750</v>
      </c>
      <c r="H278" s="2">
        <f>IF(F278=0, G278, F278)</f>
        <v/>
      </c>
      <c r="I278" s="1">
        <f>E278+0</f>
        <v/>
      </c>
    </row>
    <row r="279">
      <c r="A279" t="inlineStr">
        <is>
          <t>Consulting fees - Trustee</t>
        </is>
      </c>
      <c r="B279" t="inlineStr">
        <is>
          <t>Operating Expenses</t>
        </is>
      </c>
      <c r="C279" t="inlineStr">
        <is>
          <t>Heron Fields</t>
        </is>
      </c>
      <c r="D279" t="inlineStr">
        <is>
          <t>Heron Fields</t>
        </is>
      </c>
      <c r="E279" s="1" t="inlineStr">
        <is>
          <t>2022-08-31</t>
        </is>
      </c>
      <c r="F279" t="n">
        <v>4000</v>
      </c>
      <c r="G279" t="n">
        <v>4000</v>
      </c>
      <c r="H279" s="2">
        <f>IF(F279=0, G279, F279)</f>
        <v/>
      </c>
      <c r="I279" s="1">
        <f>E279+0</f>
        <v/>
      </c>
    </row>
    <row r="280">
      <c r="A280" t="inlineStr">
        <is>
          <t>Insurance</t>
        </is>
      </c>
      <c r="B280" t="inlineStr">
        <is>
          <t>Operating Expenses</t>
        </is>
      </c>
      <c r="C280" t="inlineStr">
        <is>
          <t>Heron Fields</t>
        </is>
      </c>
      <c r="D280" t="inlineStr">
        <is>
          <t>Heron Fields</t>
        </is>
      </c>
      <c r="E280" s="1" t="inlineStr">
        <is>
          <t>2022-08-31</t>
        </is>
      </c>
      <c r="F280" t="n">
        <v>0</v>
      </c>
      <c r="G280" t="n">
        <v>0</v>
      </c>
      <c r="H280" s="2">
        <f>IF(F280=0, G280, F280)</f>
        <v/>
      </c>
      <c r="I280" s="1">
        <f>E280+0</f>
        <v/>
      </c>
    </row>
    <row r="281">
      <c r="A281" t="inlineStr">
        <is>
          <t>Interest Paid</t>
        </is>
      </c>
      <c r="B281" t="inlineStr">
        <is>
          <t>Operating Expenses</t>
        </is>
      </c>
      <c r="C281" t="inlineStr">
        <is>
          <t>Heron Fields</t>
        </is>
      </c>
      <c r="D281" t="inlineStr">
        <is>
          <t>Heron Fields</t>
        </is>
      </c>
      <c r="E281" s="1" t="inlineStr">
        <is>
          <t>2022-08-31</t>
        </is>
      </c>
      <c r="F281" t="n">
        <v>92.64</v>
      </c>
      <c r="G281" t="n">
        <v>92.64</v>
      </c>
      <c r="H281" s="2">
        <f>IF(F281=0, G281, F281)</f>
        <v/>
      </c>
      <c r="I281" s="1">
        <f>E281+0</f>
        <v/>
      </c>
    </row>
    <row r="282">
      <c r="A282" t="inlineStr">
        <is>
          <t>Interest Paid - Investors @ 14%</t>
        </is>
      </c>
      <c r="B282" t="inlineStr">
        <is>
          <t>Operating Expenses</t>
        </is>
      </c>
      <c r="C282" t="inlineStr">
        <is>
          <t>Heron Fields</t>
        </is>
      </c>
      <c r="D282" t="inlineStr">
        <is>
          <t>Heron Fields</t>
        </is>
      </c>
      <c r="E282" s="1" t="inlineStr">
        <is>
          <t>2022-08-31</t>
        </is>
      </c>
      <c r="F282" t="n">
        <v>0</v>
      </c>
      <c r="G282" t="n">
        <v>0</v>
      </c>
      <c r="H282" s="2">
        <f>IF(F282=0, G282, F282)</f>
        <v/>
      </c>
      <c r="I282" s="1">
        <f>E282+0</f>
        <v/>
      </c>
    </row>
    <row r="283">
      <c r="A283" t="inlineStr">
        <is>
          <t>Interest Paid - Investors @ 15%</t>
        </is>
      </c>
      <c r="B283" t="inlineStr">
        <is>
          <t>Operating Expenses</t>
        </is>
      </c>
      <c r="C283" t="inlineStr">
        <is>
          <t>Heron Fields</t>
        </is>
      </c>
      <c r="D283" t="inlineStr">
        <is>
          <t>Heron Fields</t>
        </is>
      </c>
      <c r="E283" s="1" t="inlineStr">
        <is>
          <t>2022-08-31</t>
        </is>
      </c>
      <c r="F283" t="n">
        <v>0</v>
      </c>
      <c r="G283" t="n">
        <v>0</v>
      </c>
      <c r="H283" s="2">
        <f>IF(F283=0, G283, F283)</f>
        <v/>
      </c>
      <c r="I283" s="1">
        <f>E283+0</f>
        <v/>
      </c>
    </row>
    <row r="284">
      <c r="A284" t="inlineStr">
        <is>
          <t>Interest Paid - Investors @ 16%</t>
        </is>
      </c>
      <c r="B284" t="inlineStr">
        <is>
          <t>Operating Expenses</t>
        </is>
      </c>
      <c r="C284" t="inlineStr">
        <is>
          <t>Heron Fields</t>
        </is>
      </c>
      <c r="D284" t="inlineStr">
        <is>
          <t>Heron Fields</t>
        </is>
      </c>
      <c r="E284" s="1" t="inlineStr">
        <is>
          <t>2022-08-31</t>
        </is>
      </c>
      <c r="F284" t="n">
        <v>0</v>
      </c>
      <c r="G284" t="n">
        <v>0</v>
      </c>
      <c r="H284" s="2">
        <f>IF(F284=0, G284, F284)</f>
        <v/>
      </c>
      <c r="I284" s="1">
        <f>E284+0</f>
        <v/>
      </c>
    </row>
    <row r="285">
      <c r="A285" t="inlineStr">
        <is>
          <t>Interest Paid - Investors @ 18%</t>
        </is>
      </c>
      <c r="B285" t="inlineStr">
        <is>
          <t>Operating Expenses</t>
        </is>
      </c>
      <c r="C285" t="inlineStr">
        <is>
          <t>Heron Fields</t>
        </is>
      </c>
      <c r="D285" t="inlineStr">
        <is>
          <t>Heron Fields</t>
        </is>
      </c>
      <c r="E285" s="1" t="inlineStr">
        <is>
          <t>2022-08-31</t>
        </is>
      </c>
      <c r="F285" t="n">
        <v>0</v>
      </c>
      <c r="G285" t="n">
        <v>0</v>
      </c>
      <c r="H285" s="2">
        <f>IF(F285=0, G285, F285)</f>
        <v/>
      </c>
      <c r="I285" s="1">
        <f>E285+0</f>
        <v/>
      </c>
    </row>
    <row r="286">
      <c r="A286" t="inlineStr">
        <is>
          <t>Interest Paid - Investors @ 6.25%</t>
        </is>
      </c>
      <c r="B286" t="inlineStr">
        <is>
          <t>Operating Expenses</t>
        </is>
      </c>
      <c r="C286" t="inlineStr">
        <is>
          <t>Heron Fields</t>
        </is>
      </c>
      <c r="D286" t="inlineStr">
        <is>
          <t>Heron Fields</t>
        </is>
      </c>
      <c r="E286" s="1" t="inlineStr">
        <is>
          <t>2022-08-31</t>
        </is>
      </c>
      <c r="F286" t="n">
        <v>0</v>
      </c>
      <c r="G286" t="n">
        <v>0</v>
      </c>
      <c r="H286" s="2">
        <f>IF(F286=0, G286, F286)</f>
        <v/>
      </c>
      <c r="I286" s="1">
        <f>E286+0</f>
        <v/>
      </c>
    </row>
    <row r="287">
      <c r="A287" t="inlineStr">
        <is>
          <t>Interest Paid - Investors @ 6.5%</t>
        </is>
      </c>
      <c r="B287" t="inlineStr">
        <is>
          <t>Operating Expenses</t>
        </is>
      </c>
      <c r="C287" t="inlineStr">
        <is>
          <t>Heron Fields</t>
        </is>
      </c>
      <c r="D287" t="inlineStr">
        <is>
          <t>Heron Fields</t>
        </is>
      </c>
      <c r="E287" s="1" t="inlineStr">
        <is>
          <t>2022-08-31</t>
        </is>
      </c>
      <c r="F287" t="n">
        <v>0</v>
      </c>
      <c r="G287" t="n">
        <v>0</v>
      </c>
      <c r="H287" s="2">
        <f>IF(F287=0, G287, F287)</f>
        <v/>
      </c>
      <c r="I287" s="1">
        <f>E287+0</f>
        <v/>
      </c>
    </row>
    <row r="288">
      <c r="A288" t="inlineStr">
        <is>
          <t>Interest Paid - Investors @ 6.75%</t>
        </is>
      </c>
      <c r="B288" t="inlineStr">
        <is>
          <t>Operating Expenses</t>
        </is>
      </c>
      <c r="C288" t="inlineStr">
        <is>
          <t>Heron Fields</t>
        </is>
      </c>
      <c r="D288" t="inlineStr">
        <is>
          <t>Heron Fields</t>
        </is>
      </c>
      <c r="E288" s="1" t="inlineStr">
        <is>
          <t>2022-08-31</t>
        </is>
      </c>
      <c r="F288" t="n">
        <v>0</v>
      </c>
      <c r="G288" t="n">
        <v>0</v>
      </c>
      <c r="H288" s="2">
        <f>IF(F288=0, G288, F288)</f>
        <v/>
      </c>
      <c r="I288" s="1">
        <f>E288+0</f>
        <v/>
      </c>
    </row>
    <row r="289">
      <c r="A289" t="inlineStr">
        <is>
          <t>Interest Paid - Investors @ 7%</t>
        </is>
      </c>
      <c r="B289" t="inlineStr">
        <is>
          <t>Operating Expenses</t>
        </is>
      </c>
      <c r="C289" t="inlineStr">
        <is>
          <t>Heron Fields</t>
        </is>
      </c>
      <c r="D289" t="inlineStr">
        <is>
          <t>Heron Fields</t>
        </is>
      </c>
      <c r="E289" s="1" t="inlineStr">
        <is>
          <t>2022-08-31</t>
        </is>
      </c>
      <c r="F289" t="n">
        <v>0</v>
      </c>
      <c r="G289" t="n">
        <v>0</v>
      </c>
      <c r="H289" s="2">
        <f>IF(F289=0, G289, F289)</f>
        <v/>
      </c>
      <c r="I289" s="1">
        <f>E289+0</f>
        <v/>
      </c>
    </row>
    <row r="290">
      <c r="A290" t="inlineStr">
        <is>
          <t>Interest Paid - Investors @ 7.5%</t>
        </is>
      </c>
      <c r="B290" t="inlineStr">
        <is>
          <t>Operating Expenses</t>
        </is>
      </c>
      <c r="C290" t="inlineStr">
        <is>
          <t>Heron Fields</t>
        </is>
      </c>
      <c r="D290" t="inlineStr">
        <is>
          <t>Heron Fields</t>
        </is>
      </c>
      <c r="E290" s="1" t="inlineStr">
        <is>
          <t>2022-08-31</t>
        </is>
      </c>
      <c r="F290" t="n">
        <v>0</v>
      </c>
      <c r="G290" t="n">
        <v>0</v>
      </c>
      <c r="H290" s="2">
        <f>IF(F290=0, G290, F290)</f>
        <v/>
      </c>
      <c r="I290" s="1">
        <f>E290+0</f>
        <v/>
      </c>
    </row>
    <row r="291">
      <c r="A291" t="inlineStr">
        <is>
          <t>Interest Paid - Investors @ 9.75%</t>
        </is>
      </c>
      <c r="B291" t="inlineStr">
        <is>
          <t>Operating Expenses</t>
        </is>
      </c>
      <c r="C291" t="inlineStr">
        <is>
          <t>Heron Fields</t>
        </is>
      </c>
      <c r="D291" t="inlineStr">
        <is>
          <t>Heron Fields</t>
        </is>
      </c>
      <c r="E291" s="1" t="inlineStr">
        <is>
          <t>2022-08-31</t>
        </is>
      </c>
      <c r="F291" t="n">
        <v>0</v>
      </c>
      <c r="G291" t="n">
        <v>0</v>
      </c>
      <c r="H291" s="2">
        <f>IF(F291=0, G291, F291)</f>
        <v/>
      </c>
      <c r="I291" s="1">
        <f>E291+0</f>
        <v/>
      </c>
    </row>
    <row r="292">
      <c r="A292" t="inlineStr">
        <is>
          <t>Interest Received - Momentum</t>
        </is>
      </c>
      <c r="B292" t="inlineStr">
        <is>
          <t>Other Income</t>
        </is>
      </c>
      <c r="C292" t="inlineStr">
        <is>
          <t>Heron Fields</t>
        </is>
      </c>
      <c r="D292" t="inlineStr">
        <is>
          <t>Heron Fields</t>
        </is>
      </c>
      <c r="E292" s="1" t="inlineStr">
        <is>
          <t>2022-08-31</t>
        </is>
      </c>
      <c r="F292" t="n">
        <v>49013.7</v>
      </c>
      <c r="G292" t="n">
        <v>49013.7</v>
      </c>
      <c r="H292" s="2">
        <f>IF(F292=0, G292, F292)</f>
        <v/>
      </c>
      <c r="I292" s="1">
        <f>E292+0</f>
        <v/>
      </c>
    </row>
    <row r="293">
      <c r="A293" t="inlineStr">
        <is>
          <t>Management fees - OMH</t>
        </is>
      </c>
      <c r="B293" t="inlineStr">
        <is>
          <t>Ignore per Deric</t>
        </is>
      </c>
      <c r="C293" t="inlineStr">
        <is>
          <t>Heron Fields</t>
        </is>
      </c>
      <c r="D293" t="inlineStr">
        <is>
          <t>Heron Fields</t>
        </is>
      </c>
      <c r="E293" s="1" t="inlineStr">
        <is>
          <t>2022-08-31</t>
        </is>
      </c>
      <c r="F293" t="n">
        <v>0</v>
      </c>
      <c r="G293" t="n">
        <v>0</v>
      </c>
      <c r="H293" s="2">
        <f>IF(F293=0, G293, F293)</f>
        <v/>
      </c>
      <c r="I293" s="1">
        <f>E293+0</f>
        <v/>
      </c>
    </row>
    <row r="294">
      <c r="A294" t="inlineStr">
        <is>
          <t>Momentum Admin Fee</t>
        </is>
      </c>
      <c r="B294" t="inlineStr">
        <is>
          <t>Operating Expenses</t>
        </is>
      </c>
      <c r="C294" t="inlineStr">
        <is>
          <t>Heron Fields</t>
        </is>
      </c>
      <c r="D294" t="inlineStr">
        <is>
          <t>Heron Fields</t>
        </is>
      </c>
      <c r="E294" s="1" t="inlineStr">
        <is>
          <t>2022-08-31</t>
        </is>
      </c>
      <c r="F294" t="n">
        <v>30848.71</v>
      </c>
      <c r="G294" t="n">
        <v>30848.71</v>
      </c>
      <c r="H294" s="2">
        <f>IF(F294=0, G294, F294)</f>
        <v/>
      </c>
      <c r="I294" s="1">
        <f>E294+0</f>
        <v/>
      </c>
    </row>
    <row r="295">
      <c r="A295" t="inlineStr">
        <is>
          <t>Rates - Heron</t>
        </is>
      </c>
      <c r="B295" t="inlineStr">
        <is>
          <t>Operating Expenses</t>
        </is>
      </c>
      <c r="C295" t="inlineStr">
        <is>
          <t>Heron Fields</t>
        </is>
      </c>
      <c r="D295" t="inlineStr">
        <is>
          <t>Heron Fields</t>
        </is>
      </c>
      <c r="E295" s="1" t="inlineStr">
        <is>
          <t>2022-08-31</t>
        </is>
      </c>
      <c r="F295" t="n">
        <v>3442.8</v>
      </c>
      <c r="G295" t="n">
        <v>3442.8</v>
      </c>
      <c r="H295" s="2">
        <f>IF(F295=0, G295, F295)</f>
        <v/>
      </c>
      <c r="I295" s="1">
        <f>E295+0</f>
        <v/>
      </c>
    </row>
    <row r="296">
      <c r="A296" t="inlineStr">
        <is>
          <t>Repairs _AND_ Maintenance</t>
        </is>
      </c>
      <c r="B296" t="inlineStr">
        <is>
          <t>Operating Expenses</t>
        </is>
      </c>
      <c r="C296" t="inlineStr">
        <is>
          <t>Heron Fields</t>
        </is>
      </c>
      <c r="D296" t="inlineStr">
        <is>
          <t>Heron Fields</t>
        </is>
      </c>
      <c r="E296" s="1" t="inlineStr">
        <is>
          <t>2022-08-31</t>
        </is>
      </c>
      <c r="F296" t="n">
        <v>0</v>
      </c>
      <c r="G296" t="n">
        <v>0</v>
      </c>
      <c r="H296" s="2">
        <f>IF(F296=0, G296, F296)</f>
        <v/>
      </c>
      <c r="I296" s="1">
        <f>E296+0</f>
        <v/>
      </c>
    </row>
    <row r="297">
      <c r="A297" t="inlineStr">
        <is>
          <t>Sales - Heron Fields</t>
        </is>
      </c>
      <c r="B297" t="inlineStr">
        <is>
          <t>Trading Income</t>
        </is>
      </c>
      <c r="C297" t="inlineStr">
        <is>
          <t>Heron Fields</t>
        </is>
      </c>
      <c r="D297" t="inlineStr">
        <is>
          <t>Heron Fields</t>
        </is>
      </c>
      <c r="E297" s="1" t="inlineStr">
        <is>
          <t>2022-08-31</t>
        </is>
      </c>
      <c r="F297" t="n">
        <v>0</v>
      </c>
      <c r="G297" t="n">
        <v>0</v>
      </c>
      <c r="H297" s="2">
        <f>IF(F297=0, G297, F297)</f>
        <v/>
      </c>
      <c r="I297" s="1">
        <f>E297+0</f>
        <v/>
      </c>
    </row>
    <row r="298">
      <c r="A298" t="inlineStr">
        <is>
          <t>Sales - Heron Fields occupational rent</t>
        </is>
      </c>
      <c r="B298" t="inlineStr">
        <is>
          <t>Trading Income</t>
        </is>
      </c>
      <c r="C298" t="inlineStr">
        <is>
          <t>Heron Fields</t>
        </is>
      </c>
      <c r="D298" t="inlineStr">
        <is>
          <t>Heron Fields</t>
        </is>
      </c>
      <c r="E298" s="1" t="inlineStr">
        <is>
          <t>2022-08-31</t>
        </is>
      </c>
      <c r="F298" t="n">
        <v>0</v>
      </c>
      <c r="G298" t="n">
        <v>0</v>
      </c>
      <c r="H298" s="2">
        <f>IF(F298=0, G298, F298)</f>
        <v/>
      </c>
      <c r="I298" s="1">
        <f>E298+0</f>
        <v/>
      </c>
    </row>
    <row r="299">
      <c r="A299" t="inlineStr">
        <is>
          <t>Security - ADT</t>
        </is>
      </c>
      <c r="B299" t="inlineStr">
        <is>
          <t>Operating Expenses</t>
        </is>
      </c>
      <c r="C299" t="inlineStr">
        <is>
          <t>Heron Fields</t>
        </is>
      </c>
      <c r="D299" t="inlineStr">
        <is>
          <t>Heron Fields</t>
        </is>
      </c>
      <c r="E299" s="1" t="inlineStr">
        <is>
          <t>2022-08-31</t>
        </is>
      </c>
      <c r="F299" t="n">
        <v>328.38</v>
      </c>
      <c r="G299" t="n">
        <v>328.38</v>
      </c>
      <c r="H299" s="2">
        <f>IF(F299=0, G299, F299)</f>
        <v/>
      </c>
      <c r="I299" s="1">
        <f>E299+0</f>
        <v/>
      </c>
    </row>
    <row r="300">
      <c r="A300" t="inlineStr">
        <is>
          <t>Subscription - NHBRC</t>
        </is>
      </c>
      <c r="B300" t="inlineStr">
        <is>
          <t>Operating Expenses</t>
        </is>
      </c>
      <c r="C300" t="inlineStr">
        <is>
          <t>Heron Fields</t>
        </is>
      </c>
      <c r="D300" t="inlineStr">
        <is>
          <t>Heron Fields</t>
        </is>
      </c>
      <c r="E300" s="1" t="inlineStr">
        <is>
          <t>2022-08-31</t>
        </is>
      </c>
      <c r="F300" t="n">
        <v>0</v>
      </c>
      <c r="G300" t="n">
        <v>0</v>
      </c>
      <c r="H300" s="2">
        <f>IF(F300=0, G300, F300)</f>
        <v/>
      </c>
      <c r="I300" s="1">
        <f>E300+0</f>
        <v/>
      </c>
    </row>
    <row r="301">
      <c r="A301" t="inlineStr">
        <is>
          <t>Subscriptions - Xero</t>
        </is>
      </c>
      <c r="B301" t="inlineStr">
        <is>
          <t>Operating Expenses</t>
        </is>
      </c>
      <c r="C301" t="inlineStr">
        <is>
          <t>Heron Fields</t>
        </is>
      </c>
      <c r="D301" t="inlineStr">
        <is>
          <t>Heron Fields</t>
        </is>
      </c>
      <c r="E301" s="1" t="inlineStr">
        <is>
          <t>2022-08-31</t>
        </is>
      </c>
      <c r="F301" t="n">
        <v>600</v>
      </c>
      <c r="G301" t="n">
        <v>600</v>
      </c>
      <c r="H301" s="2">
        <f>IF(F301=0, G301, F301)</f>
        <v/>
      </c>
      <c r="I301" s="1">
        <f>E301+0</f>
        <v/>
      </c>
    </row>
    <row r="302">
      <c r="A302" t="inlineStr">
        <is>
          <t>COS - Heron Projects insurance</t>
        </is>
      </c>
      <c r="B302" t="inlineStr">
        <is>
          <t>COS</t>
        </is>
      </c>
      <c r="C302" t="inlineStr">
        <is>
          <t>CPC</t>
        </is>
      </c>
      <c r="D302" t="inlineStr">
        <is>
          <t>Heron View</t>
        </is>
      </c>
      <c r="E302" s="1" t="inlineStr">
        <is>
          <t>2022-08-31</t>
        </is>
      </c>
      <c r="F302" t="n">
        <v>0</v>
      </c>
      <c r="G302" t="n">
        <v>0</v>
      </c>
      <c r="H302" s="2">
        <f>IF(F302=0, G302, F302)</f>
        <v/>
      </c>
      <c r="I302" s="1">
        <f>E302+0</f>
        <v/>
      </c>
    </row>
    <row r="303">
      <c r="A303" t="inlineStr">
        <is>
          <t>COS - Heron View - Construction</t>
        </is>
      </c>
      <c r="B303" t="inlineStr">
        <is>
          <t>COS</t>
        </is>
      </c>
      <c r="C303" t="inlineStr">
        <is>
          <t>CPC</t>
        </is>
      </c>
      <c r="D303" t="inlineStr">
        <is>
          <t>Heron View</t>
        </is>
      </c>
      <c r="E303" s="1" t="inlineStr">
        <is>
          <t>2022-08-31</t>
        </is>
      </c>
      <c r="F303" t="n">
        <v>0</v>
      </c>
      <c r="G303" t="n">
        <v>0</v>
      </c>
      <c r="H303" s="2">
        <f>IF(F303=0, G303, F303)</f>
        <v/>
      </c>
      <c r="I303" s="1">
        <f>E303+0</f>
        <v/>
      </c>
    </row>
    <row r="304">
      <c r="A304" t="inlineStr">
        <is>
          <t>COS - Heron View - P&amp;G</t>
        </is>
      </c>
      <c r="B304" t="inlineStr">
        <is>
          <t>COS</t>
        </is>
      </c>
      <c r="C304" t="inlineStr">
        <is>
          <t>CPC</t>
        </is>
      </c>
      <c r="D304" t="inlineStr">
        <is>
          <t>Heron View</t>
        </is>
      </c>
      <c r="E304" s="1" t="inlineStr">
        <is>
          <t>2022-08-31</t>
        </is>
      </c>
      <c r="F304" t="n">
        <v>13772.72</v>
      </c>
      <c r="G304" t="n">
        <v>0</v>
      </c>
      <c r="H304" s="2">
        <f>IF(F304=0, G304, F304)</f>
        <v/>
      </c>
      <c r="I304" s="1">
        <f>E304+0</f>
        <v/>
      </c>
    </row>
    <row r="305">
      <c r="A305" t="inlineStr">
        <is>
          <t>COS - Heron View - Printing &amp; Stationary</t>
        </is>
      </c>
      <c r="B305" t="inlineStr">
        <is>
          <t>COS</t>
        </is>
      </c>
      <c r="C305" t="inlineStr">
        <is>
          <t>CPC</t>
        </is>
      </c>
      <c r="D305" t="inlineStr">
        <is>
          <t>Heron View</t>
        </is>
      </c>
      <c r="E305" s="1" t="inlineStr">
        <is>
          <t>2022-08-31</t>
        </is>
      </c>
      <c r="F305" t="n">
        <v>0</v>
      </c>
      <c r="G305" t="n">
        <v>0</v>
      </c>
      <c r="H305" s="2">
        <f>IF(F305=0, G305, F305)</f>
        <v/>
      </c>
      <c r="I305" s="1">
        <f>E305+0</f>
        <v/>
      </c>
    </row>
    <row r="306">
      <c r="A306" t="inlineStr">
        <is>
          <t>Subscriptions - Xero</t>
        </is>
      </c>
      <c r="B306" t="inlineStr">
        <is>
          <t>Operating Expenses</t>
        </is>
      </c>
      <c r="C306" t="inlineStr">
        <is>
          <t>Heron View</t>
        </is>
      </c>
      <c r="D306" t="inlineStr">
        <is>
          <t>Heron View</t>
        </is>
      </c>
      <c r="E306" s="1" t="inlineStr">
        <is>
          <t>2022-08-31</t>
        </is>
      </c>
      <c r="F306" t="n">
        <v>4200</v>
      </c>
      <c r="G306" t="n">
        <v>4200</v>
      </c>
      <c r="H306" s="2">
        <f>IF(F306=0, G306, F306)</f>
        <v/>
      </c>
      <c r="I306" s="1">
        <f>E306+0</f>
        <v/>
      </c>
    </row>
    <row r="307">
      <c r="A307" t="inlineStr">
        <is>
          <t>Accounting - CIPC</t>
        </is>
      </c>
      <c r="B307" t="inlineStr">
        <is>
          <t>Operating Expenses</t>
        </is>
      </c>
      <c r="C307" t="inlineStr">
        <is>
          <t>Heron Fields</t>
        </is>
      </c>
      <c r="D307" t="inlineStr">
        <is>
          <t>Heron Fields</t>
        </is>
      </c>
      <c r="E307" s="1" t="inlineStr">
        <is>
          <t>2022-09-30</t>
        </is>
      </c>
      <c r="F307" t="n">
        <v>0</v>
      </c>
      <c r="G307" t="n">
        <v>0</v>
      </c>
      <c r="H307" s="2">
        <f>IF(F307=0, G307, F307)</f>
        <v/>
      </c>
      <c r="I307" s="1">
        <f>E307+0</f>
        <v/>
      </c>
    </row>
    <row r="308">
      <c r="A308" t="inlineStr">
        <is>
          <t>Advertising - Property24</t>
        </is>
      </c>
      <c r="B308" t="inlineStr">
        <is>
          <t>Operating Expenses</t>
        </is>
      </c>
      <c r="C308" t="inlineStr">
        <is>
          <t>Heron Fields</t>
        </is>
      </c>
      <c r="D308" t="inlineStr">
        <is>
          <t>Heron Fields</t>
        </is>
      </c>
      <c r="E308" s="1" t="inlineStr">
        <is>
          <t>2022-09-30</t>
        </is>
      </c>
      <c r="F308" t="n">
        <v>11556</v>
      </c>
      <c r="G308" t="n">
        <v>11556</v>
      </c>
      <c r="H308" s="2">
        <f>IF(F308=0, G308, F308)</f>
        <v/>
      </c>
      <c r="I308" s="1">
        <f>E308+0</f>
        <v/>
      </c>
    </row>
    <row r="309">
      <c r="A309" t="inlineStr">
        <is>
          <t>Advertising _AND_ Promotions</t>
        </is>
      </c>
      <c r="B309" t="inlineStr">
        <is>
          <t>Operating Expenses</t>
        </is>
      </c>
      <c r="C309" t="inlineStr">
        <is>
          <t>Heron Fields</t>
        </is>
      </c>
      <c r="D309" t="inlineStr">
        <is>
          <t>Heron Fields</t>
        </is>
      </c>
      <c r="E309" s="1" t="inlineStr">
        <is>
          <t>2022-09-30</t>
        </is>
      </c>
      <c r="F309" t="n">
        <v>4746</v>
      </c>
      <c r="G309" t="n">
        <v>4746</v>
      </c>
      <c r="H309" s="2">
        <f>IF(F309=0, G309, F309)</f>
        <v/>
      </c>
      <c r="I309" s="1">
        <f>E309+0</f>
        <v/>
      </c>
    </row>
    <row r="310">
      <c r="A310" t="inlineStr">
        <is>
          <t>Bank Charges</t>
        </is>
      </c>
      <c r="B310" t="inlineStr">
        <is>
          <t>Operating Expenses</t>
        </is>
      </c>
      <c r="C310" t="inlineStr">
        <is>
          <t>Heron Fields</t>
        </is>
      </c>
      <c r="D310" t="inlineStr">
        <is>
          <t>Heron Fields</t>
        </is>
      </c>
      <c r="E310" s="1" t="inlineStr">
        <is>
          <t>2022-09-30</t>
        </is>
      </c>
      <c r="F310" t="n">
        <v>726.9</v>
      </c>
      <c r="G310" t="n">
        <v>726.9</v>
      </c>
      <c r="H310" s="2">
        <f>IF(F310=0, G310, F310)</f>
        <v/>
      </c>
      <c r="I310" s="1">
        <f>E310+0</f>
        <v/>
      </c>
    </row>
    <row r="311">
      <c r="A311" t="inlineStr">
        <is>
          <t>Bond Origination</t>
        </is>
      </c>
      <c r="B311" t="inlineStr">
        <is>
          <t>Trading Income</t>
        </is>
      </c>
      <c r="C311" t="inlineStr">
        <is>
          <t>Heron Fields</t>
        </is>
      </c>
      <c r="D311" t="inlineStr">
        <is>
          <t>Heron Fields</t>
        </is>
      </c>
      <c r="E311" s="1" t="inlineStr">
        <is>
          <t>2022-09-30</t>
        </is>
      </c>
      <c r="F311" t="n">
        <v>0</v>
      </c>
      <c r="G311" t="n">
        <v>0</v>
      </c>
      <c r="H311" s="2">
        <f>IF(F311=0, G311, F311)</f>
        <v/>
      </c>
      <c r="I311" s="1">
        <f>E311+0</f>
        <v/>
      </c>
    </row>
    <row r="312">
      <c r="A312" t="inlineStr">
        <is>
          <t>COS - Commission HF Units</t>
        </is>
      </c>
      <c r="B312" t="inlineStr">
        <is>
          <t>COS</t>
        </is>
      </c>
      <c r="C312" t="inlineStr">
        <is>
          <t>Heron Fields</t>
        </is>
      </c>
      <c r="D312" t="inlineStr">
        <is>
          <t>Heron Fields</t>
        </is>
      </c>
      <c r="E312" s="1" t="inlineStr">
        <is>
          <t>2022-09-30</t>
        </is>
      </c>
      <c r="F312" t="n">
        <v>0</v>
      </c>
      <c r="G312" t="n">
        <v>0</v>
      </c>
      <c r="H312" s="2">
        <f>IF(F312=0, G312, F312)</f>
        <v/>
      </c>
      <c r="I312" s="1">
        <f>E312+0</f>
        <v/>
      </c>
    </row>
    <row r="313">
      <c r="A313" t="inlineStr">
        <is>
          <t>COS - Commission Heron Fields investors</t>
        </is>
      </c>
      <c r="B313" t="inlineStr">
        <is>
          <t>COS</t>
        </is>
      </c>
      <c r="C313" t="inlineStr">
        <is>
          <t>Heron Fields</t>
        </is>
      </c>
      <c r="D313" t="inlineStr">
        <is>
          <t>Heron Fields</t>
        </is>
      </c>
      <c r="E313" s="1" t="inlineStr">
        <is>
          <t>2022-09-30</t>
        </is>
      </c>
      <c r="F313" t="n">
        <v>0</v>
      </c>
      <c r="G313" t="n">
        <v>0</v>
      </c>
      <c r="H313" s="2">
        <f>IF(F313=0, G313, F313)</f>
        <v/>
      </c>
      <c r="I313" s="1">
        <f>E313+0</f>
        <v/>
      </c>
    </row>
    <row r="314">
      <c r="A314" t="inlineStr">
        <is>
          <t>COS - Construction</t>
        </is>
      </c>
      <c r="B314" t="inlineStr">
        <is>
          <t>COS</t>
        </is>
      </c>
      <c r="C314" t="inlineStr">
        <is>
          <t>Heron Fields</t>
        </is>
      </c>
      <c r="D314" t="inlineStr">
        <is>
          <t>Heron Fields</t>
        </is>
      </c>
      <c r="E314" s="1" t="inlineStr">
        <is>
          <t>2022-09-30</t>
        </is>
      </c>
      <c r="F314" t="n">
        <v>0</v>
      </c>
      <c r="G314" t="n">
        <v>0</v>
      </c>
      <c r="H314" s="2">
        <f>IF(F314=0, G314, F314)</f>
        <v/>
      </c>
      <c r="I314" s="1">
        <f>E314+0</f>
        <v/>
      </c>
    </row>
    <row r="315">
      <c r="A315" t="inlineStr">
        <is>
          <t>COS - Heron - Internet</t>
        </is>
      </c>
      <c r="B315" t="inlineStr">
        <is>
          <t>COS</t>
        </is>
      </c>
      <c r="C315" t="inlineStr">
        <is>
          <t>CPC</t>
        </is>
      </c>
      <c r="D315" t="inlineStr">
        <is>
          <t>Heron Fields</t>
        </is>
      </c>
      <c r="E315" s="1" t="inlineStr">
        <is>
          <t>2022-09-30</t>
        </is>
      </c>
      <c r="F315" t="n">
        <v>607.83</v>
      </c>
      <c r="G315" t="n">
        <v>0</v>
      </c>
      <c r="H315" s="2">
        <f>IF(F315=0, G315, F315)</f>
        <v/>
      </c>
      <c r="I315" s="1">
        <f>E315+0</f>
        <v/>
      </c>
    </row>
    <row r="316">
      <c r="A316" t="inlineStr">
        <is>
          <t>COS - Heron Fields - Construction</t>
        </is>
      </c>
      <c r="B316" t="inlineStr">
        <is>
          <t>COS</t>
        </is>
      </c>
      <c r="C316" t="inlineStr">
        <is>
          <t>CPC</t>
        </is>
      </c>
      <c r="D316" t="inlineStr">
        <is>
          <t>Heron Fields</t>
        </is>
      </c>
      <c r="E316" s="1" t="inlineStr">
        <is>
          <t>2022-09-30</t>
        </is>
      </c>
      <c r="F316" t="n">
        <v>5226462.46</v>
      </c>
      <c r="G316" t="n">
        <v>0</v>
      </c>
      <c r="H316" s="2">
        <f>IF(F316=0, G316, F316)</f>
        <v/>
      </c>
      <c r="I316" s="1">
        <f>E316+0</f>
        <v/>
      </c>
    </row>
    <row r="317">
      <c r="A317" t="inlineStr">
        <is>
          <t>COS - Heron Fields - Health &amp; Safety</t>
        </is>
      </c>
      <c r="B317" t="inlineStr">
        <is>
          <t>COS</t>
        </is>
      </c>
      <c r="C317" t="inlineStr">
        <is>
          <t>CPC</t>
        </is>
      </c>
      <c r="D317" t="inlineStr">
        <is>
          <t>Heron Fields</t>
        </is>
      </c>
      <c r="E317" s="1" t="inlineStr">
        <is>
          <t>2022-09-30</t>
        </is>
      </c>
      <c r="F317" t="n">
        <v>0</v>
      </c>
      <c r="G317" t="n">
        <v>0</v>
      </c>
      <c r="H317" s="2">
        <f>IF(F317=0, G317, F317)</f>
        <v/>
      </c>
      <c r="I317" s="1">
        <f>E317+0</f>
        <v/>
      </c>
    </row>
    <row r="318">
      <c r="A318" t="inlineStr">
        <is>
          <t>COS - Heron Fields - P &amp; G</t>
        </is>
      </c>
      <c r="B318" t="inlineStr">
        <is>
          <t>COS</t>
        </is>
      </c>
      <c r="C318" t="inlineStr">
        <is>
          <t>CPC</t>
        </is>
      </c>
      <c r="D318" t="inlineStr">
        <is>
          <t>Heron Fields</t>
        </is>
      </c>
      <c r="E318" s="1" t="inlineStr">
        <is>
          <t>2022-09-30</t>
        </is>
      </c>
      <c r="F318" t="n">
        <v>408108.91</v>
      </c>
      <c r="G318" t="n">
        <v>0</v>
      </c>
      <c r="H318" s="2">
        <f>IF(F318=0, G318, F318)</f>
        <v/>
      </c>
      <c r="I318" s="1">
        <f>E318+0</f>
        <v/>
      </c>
    </row>
    <row r="319">
      <c r="A319" t="inlineStr">
        <is>
          <t>COS - Heron Fields - Printing &amp; Stationary</t>
        </is>
      </c>
      <c r="B319" t="inlineStr">
        <is>
          <t>COS</t>
        </is>
      </c>
      <c r="C319" t="inlineStr">
        <is>
          <t>CPC</t>
        </is>
      </c>
      <c r="D319" t="inlineStr">
        <is>
          <t>Heron Fields</t>
        </is>
      </c>
      <c r="E319" s="1" t="inlineStr">
        <is>
          <t>2022-09-30</t>
        </is>
      </c>
      <c r="F319" t="n">
        <v>0</v>
      </c>
      <c r="G319" t="n">
        <v>0</v>
      </c>
      <c r="H319" s="2">
        <f>IF(F319=0, G319, F319)</f>
        <v/>
      </c>
      <c r="I319" s="1">
        <f>E319+0</f>
        <v/>
      </c>
    </row>
    <row r="320">
      <c r="A320" t="inlineStr">
        <is>
          <t>COS - Heron Fields - Security</t>
        </is>
      </c>
      <c r="B320" t="inlineStr">
        <is>
          <t>COS</t>
        </is>
      </c>
      <c r="C320" t="inlineStr">
        <is>
          <t>CPC</t>
        </is>
      </c>
      <c r="D320" t="inlineStr">
        <is>
          <t>Heron Fields</t>
        </is>
      </c>
      <c r="E320" s="1" t="inlineStr">
        <is>
          <t>2022-09-30</t>
        </is>
      </c>
      <c r="F320" t="n">
        <v>0</v>
      </c>
      <c r="G320" t="n">
        <v>0</v>
      </c>
      <c r="H320" s="2">
        <f>IF(F320=0, G320, F320)</f>
        <v/>
      </c>
      <c r="I320" s="1">
        <f>E320+0</f>
        <v/>
      </c>
    </row>
    <row r="321">
      <c r="A321" t="inlineStr">
        <is>
          <t>COS - Legal Fees</t>
        </is>
      </c>
      <c r="B321" t="inlineStr">
        <is>
          <t>COS</t>
        </is>
      </c>
      <c r="C321" t="inlineStr">
        <is>
          <t>Heron Fields</t>
        </is>
      </c>
      <c r="D321" t="inlineStr">
        <is>
          <t>Heron Fields</t>
        </is>
      </c>
      <c r="E321" s="1" t="inlineStr">
        <is>
          <t>2022-09-30</t>
        </is>
      </c>
      <c r="F321" t="n">
        <v>0</v>
      </c>
      <c r="G321" t="n">
        <v>0</v>
      </c>
      <c r="H321" s="2">
        <f>IF(F321=0, G321, F321)</f>
        <v/>
      </c>
      <c r="I321" s="1">
        <f>E321+0</f>
        <v/>
      </c>
    </row>
    <row r="322">
      <c r="A322" t="inlineStr">
        <is>
          <t>COS - Legal Fees Opening of Sec Title Scheme</t>
        </is>
      </c>
      <c r="B322" t="inlineStr">
        <is>
          <t>COS</t>
        </is>
      </c>
      <c r="C322" t="inlineStr">
        <is>
          <t>Heron Fields</t>
        </is>
      </c>
      <c r="D322" t="inlineStr">
        <is>
          <t>Heron Fields</t>
        </is>
      </c>
      <c r="E322" s="1" t="inlineStr">
        <is>
          <t>2022-09-30</t>
        </is>
      </c>
      <c r="F322" t="n">
        <v>0</v>
      </c>
      <c r="G322" t="n">
        <v>0</v>
      </c>
      <c r="H322" s="2">
        <f>IF(F322=0, G322, F322)</f>
        <v/>
      </c>
      <c r="I322" s="1">
        <f>E322+0</f>
        <v/>
      </c>
    </row>
    <row r="323">
      <c r="A323" t="inlineStr">
        <is>
          <t>COS - Levies</t>
        </is>
      </c>
      <c r="B323" t="inlineStr">
        <is>
          <t>COS</t>
        </is>
      </c>
      <c r="C323" t="inlineStr">
        <is>
          <t>Heron Fields</t>
        </is>
      </c>
      <c r="D323" t="inlineStr">
        <is>
          <t>Heron Fields</t>
        </is>
      </c>
      <c r="E323" s="1" t="inlineStr">
        <is>
          <t>2022-09-30</t>
        </is>
      </c>
      <c r="F323" t="n">
        <v>0</v>
      </c>
      <c r="G323" t="n">
        <v>0</v>
      </c>
      <c r="H323" s="2">
        <f>IF(F323=0, G323, F323)</f>
        <v/>
      </c>
      <c r="I323" s="1">
        <f>E323+0</f>
        <v/>
      </c>
    </row>
    <row r="324">
      <c r="A324" t="inlineStr">
        <is>
          <t>COS - Rates clearance</t>
        </is>
      </c>
      <c r="B324" t="inlineStr">
        <is>
          <t>COS</t>
        </is>
      </c>
      <c r="C324" t="inlineStr">
        <is>
          <t>Heron Fields</t>
        </is>
      </c>
      <c r="D324" t="inlineStr">
        <is>
          <t>Heron Fields</t>
        </is>
      </c>
      <c r="E324" s="1" t="inlineStr">
        <is>
          <t>2022-09-30</t>
        </is>
      </c>
      <c r="F324" t="n">
        <v>9738.91</v>
      </c>
      <c r="G324" t="n">
        <v>9738.91</v>
      </c>
      <c r="H324" s="2">
        <f>IF(F324=0, G324, F324)</f>
        <v/>
      </c>
      <c r="I324" s="1">
        <f>E324+0</f>
        <v/>
      </c>
    </row>
    <row r="325">
      <c r="A325" t="inlineStr">
        <is>
          <t>COS - Showhouse - HF</t>
        </is>
      </c>
      <c r="B325" t="inlineStr">
        <is>
          <t>COS</t>
        </is>
      </c>
      <c r="C325" t="inlineStr">
        <is>
          <t>Heron Fields</t>
        </is>
      </c>
      <c r="D325" t="inlineStr">
        <is>
          <t>Heron Fields</t>
        </is>
      </c>
      <c r="E325" s="1" t="inlineStr">
        <is>
          <t>2022-09-30</t>
        </is>
      </c>
      <c r="F325" t="n">
        <v>0</v>
      </c>
      <c r="G325" t="n">
        <v>0</v>
      </c>
      <c r="H325" s="2">
        <f>IF(F325=0, G325, F325)</f>
        <v/>
      </c>
      <c r="I325" s="1">
        <f>E325+0</f>
        <v/>
      </c>
    </row>
    <row r="326">
      <c r="A326" t="inlineStr">
        <is>
          <t>CoCT - Electricity</t>
        </is>
      </c>
      <c r="B326" t="inlineStr">
        <is>
          <t>Operating Expenses</t>
        </is>
      </c>
      <c r="C326" t="inlineStr">
        <is>
          <t>Heron Fields</t>
        </is>
      </c>
      <c r="D326" t="inlineStr">
        <is>
          <t>Heron Fields</t>
        </is>
      </c>
      <c r="E326" s="1" t="inlineStr">
        <is>
          <t>2022-09-30</t>
        </is>
      </c>
      <c r="F326" t="n">
        <v>3237.68</v>
      </c>
      <c r="G326" t="n">
        <v>3237.68</v>
      </c>
      <c r="H326" s="2">
        <f>IF(F326=0, G326, F326)</f>
        <v/>
      </c>
      <c r="I326" s="1">
        <f>E326+0</f>
        <v/>
      </c>
    </row>
    <row r="327">
      <c r="A327" t="inlineStr">
        <is>
          <t>CoCT - Refuse</t>
        </is>
      </c>
      <c r="B327" t="inlineStr">
        <is>
          <t>Operating Expenses</t>
        </is>
      </c>
      <c r="C327" t="inlineStr">
        <is>
          <t>Heron Fields</t>
        </is>
      </c>
      <c r="D327" t="inlineStr">
        <is>
          <t>Heron Fields</t>
        </is>
      </c>
      <c r="E327" s="1" t="inlineStr">
        <is>
          <t>2022-09-30</t>
        </is>
      </c>
      <c r="F327" t="n">
        <v>0</v>
      </c>
      <c r="G327" t="n">
        <v>0</v>
      </c>
      <c r="H327" s="2">
        <f>IF(F327=0, G327, F327)</f>
        <v/>
      </c>
      <c r="I327" s="1">
        <f>E327+0</f>
        <v/>
      </c>
    </row>
    <row r="328">
      <c r="A328" t="inlineStr">
        <is>
          <t>CoCT - Water</t>
        </is>
      </c>
      <c r="B328" t="inlineStr">
        <is>
          <t>Operating Expenses</t>
        </is>
      </c>
      <c r="C328" t="inlineStr">
        <is>
          <t>Heron Fields</t>
        </is>
      </c>
      <c r="D328" t="inlineStr">
        <is>
          <t>Heron Fields</t>
        </is>
      </c>
      <c r="E328" s="1" t="inlineStr">
        <is>
          <t>2022-09-30</t>
        </is>
      </c>
      <c r="F328" t="n">
        <v>4998.5</v>
      </c>
      <c r="G328" t="n">
        <v>4998.5</v>
      </c>
      <c r="H328" s="2">
        <f>IF(F328=0, G328, F328)</f>
        <v/>
      </c>
      <c r="I328" s="1">
        <f>E328+0</f>
        <v/>
      </c>
    </row>
    <row r="329">
      <c r="A329" t="inlineStr">
        <is>
          <t>Consulting Fees - Admin and Finance</t>
        </is>
      </c>
      <c r="B329" t="inlineStr">
        <is>
          <t>Ignore per Deric</t>
        </is>
      </c>
      <c r="C329" t="inlineStr">
        <is>
          <t>Heron Fields</t>
        </is>
      </c>
      <c r="D329" t="inlineStr">
        <is>
          <t>Heron Fields</t>
        </is>
      </c>
      <c r="E329" s="1" t="inlineStr">
        <is>
          <t>2022-09-30</t>
        </is>
      </c>
      <c r="F329" t="n">
        <v>90550</v>
      </c>
      <c r="G329" t="n">
        <v>90550</v>
      </c>
      <c r="H329" s="2">
        <f>IF(F329=0, G329, F329)</f>
        <v/>
      </c>
      <c r="I329" s="1">
        <f>E329+0</f>
        <v/>
      </c>
    </row>
    <row r="330">
      <c r="A330" t="inlineStr">
        <is>
          <t>Consulting fees - Trustee</t>
        </is>
      </c>
      <c r="B330" t="inlineStr">
        <is>
          <t>Operating Expenses</t>
        </is>
      </c>
      <c r="C330" t="inlineStr">
        <is>
          <t>Heron Fields</t>
        </is>
      </c>
      <c r="D330" t="inlineStr">
        <is>
          <t>Heron Fields</t>
        </is>
      </c>
      <c r="E330" s="1" t="inlineStr">
        <is>
          <t>2022-09-30</t>
        </is>
      </c>
      <c r="F330" t="n">
        <v>8000</v>
      </c>
      <c r="G330" t="n">
        <v>8000</v>
      </c>
      <c r="H330" s="2">
        <f>IF(F330=0, G330, F330)</f>
        <v/>
      </c>
      <c r="I330" s="1">
        <f>E330+0</f>
        <v/>
      </c>
    </row>
    <row r="331">
      <c r="A331" t="inlineStr">
        <is>
          <t>Insurance</t>
        </is>
      </c>
      <c r="B331" t="inlineStr">
        <is>
          <t>Operating Expenses</t>
        </is>
      </c>
      <c r="C331" t="inlineStr">
        <is>
          <t>Heron Fields</t>
        </is>
      </c>
      <c r="D331" t="inlineStr">
        <is>
          <t>Heron Fields</t>
        </is>
      </c>
      <c r="E331" s="1" t="inlineStr">
        <is>
          <t>2022-09-30</t>
        </is>
      </c>
      <c r="F331" t="n">
        <v>4142.3</v>
      </c>
      <c r="G331" t="n">
        <v>4142.3</v>
      </c>
      <c r="H331" s="2">
        <f>IF(F331=0, G331, F331)</f>
        <v/>
      </c>
      <c r="I331" s="1">
        <f>E331+0</f>
        <v/>
      </c>
    </row>
    <row r="332">
      <c r="A332" t="inlineStr">
        <is>
          <t>Interest Paid</t>
        </is>
      </c>
      <c r="B332" t="inlineStr">
        <is>
          <t>Operating Expenses</t>
        </is>
      </c>
      <c r="C332" t="inlineStr">
        <is>
          <t>Heron Fields</t>
        </is>
      </c>
      <c r="D332" t="inlineStr">
        <is>
          <t>Heron Fields</t>
        </is>
      </c>
      <c r="E332" s="1" t="inlineStr">
        <is>
          <t>2022-09-30</t>
        </is>
      </c>
      <c r="F332" t="n">
        <v>89.72</v>
      </c>
      <c r="G332" t="n">
        <v>89.72</v>
      </c>
      <c r="H332" s="2">
        <f>IF(F332=0, G332, F332)</f>
        <v/>
      </c>
      <c r="I332" s="1">
        <f>E332+0</f>
        <v/>
      </c>
    </row>
    <row r="333">
      <c r="A333" t="inlineStr">
        <is>
          <t>Interest Paid - Investors @ 14%</t>
        </is>
      </c>
      <c r="B333" t="inlineStr">
        <is>
          <t>Operating Expenses</t>
        </is>
      </c>
      <c r="C333" t="inlineStr">
        <is>
          <t>Heron Fields</t>
        </is>
      </c>
      <c r="D333" t="inlineStr">
        <is>
          <t>Heron Fields</t>
        </is>
      </c>
      <c r="E333" s="1" t="inlineStr">
        <is>
          <t>2022-09-30</t>
        </is>
      </c>
      <c r="F333" t="n">
        <v>0</v>
      </c>
      <c r="G333" t="n">
        <v>0</v>
      </c>
      <c r="H333" s="2">
        <f>IF(F333=0, G333, F333)</f>
        <v/>
      </c>
      <c r="I333" s="1">
        <f>E333+0</f>
        <v/>
      </c>
    </row>
    <row r="334">
      <c r="A334" t="inlineStr">
        <is>
          <t>Interest Paid - Investors @ 15%</t>
        </is>
      </c>
      <c r="B334" t="inlineStr">
        <is>
          <t>Operating Expenses</t>
        </is>
      </c>
      <c r="C334" t="inlineStr">
        <is>
          <t>Heron Fields</t>
        </is>
      </c>
      <c r="D334" t="inlineStr">
        <is>
          <t>Heron Fields</t>
        </is>
      </c>
      <c r="E334" s="1" t="inlineStr">
        <is>
          <t>2022-09-30</t>
        </is>
      </c>
      <c r="F334" t="n">
        <v>0</v>
      </c>
      <c r="G334" t="n">
        <v>0</v>
      </c>
      <c r="H334" s="2">
        <f>IF(F334=0, G334, F334)</f>
        <v/>
      </c>
      <c r="I334" s="1">
        <f>E334+0</f>
        <v/>
      </c>
    </row>
    <row r="335">
      <c r="A335" t="inlineStr">
        <is>
          <t>Interest Paid - Investors @ 16%</t>
        </is>
      </c>
      <c r="B335" t="inlineStr">
        <is>
          <t>Operating Expenses</t>
        </is>
      </c>
      <c r="C335" t="inlineStr">
        <is>
          <t>Heron Fields</t>
        </is>
      </c>
      <c r="D335" t="inlineStr">
        <is>
          <t>Heron Fields</t>
        </is>
      </c>
      <c r="E335" s="1" t="inlineStr">
        <is>
          <t>2022-09-30</t>
        </is>
      </c>
      <c r="F335" t="n">
        <v>0</v>
      </c>
      <c r="G335" t="n">
        <v>0</v>
      </c>
      <c r="H335" s="2">
        <f>IF(F335=0, G335, F335)</f>
        <v/>
      </c>
      <c r="I335" s="1">
        <f>E335+0</f>
        <v/>
      </c>
    </row>
    <row r="336">
      <c r="A336" t="inlineStr">
        <is>
          <t>Interest Paid - Investors @ 18%</t>
        </is>
      </c>
      <c r="B336" t="inlineStr">
        <is>
          <t>Operating Expenses</t>
        </is>
      </c>
      <c r="C336" t="inlineStr">
        <is>
          <t>Heron Fields</t>
        </is>
      </c>
      <c r="D336" t="inlineStr">
        <is>
          <t>Heron Fields</t>
        </is>
      </c>
      <c r="E336" s="1" t="inlineStr">
        <is>
          <t>2022-09-30</t>
        </is>
      </c>
      <c r="F336" t="n">
        <v>0</v>
      </c>
      <c r="G336" t="n">
        <v>0</v>
      </c>
      <c r="H336" s="2">
        <f>IF(F336=0, G336, F336)</f>
        <v/>
      </c>
      <c r="I336" s="1">
        <f>E336+0</f>
        <v/>
      </c>
    </row>
    <row r="337">
      <c r="A337" t="inlineStr">
        <is>
          <t>Interest Paid - Investors @ 6.25%</t>
        </is>
      </c>
      <c r="B337" t="inlineStr">
        <is>
          <t>Operating Expenses</t>
        </is>
      </c>
      <c r="C337" t="inlineStr">
        <is>
          <t>Heron Fields</t>
        </is>
      </c>
      <c r="D337" t="inlineStr">
        <is>
          <t>Heron Fields</t>
        </is>
      </c>
      <c r="E337" s="1" t="inlineStr">
        <is>
          <t>2022-09-30</t>
        </is>
      </c>
      <c r="F337" t="n">
        <v>0</v>
      </c>
      <c r="G337" t="n">
        <v>0</v>
      </c>
      <c r="H337" s="2">
        <f>IF(F337=0, G337, F337)</f>
        <v/>
      </c>
      <c r="I337" s="1">
        <f>E337+0</f>
        <v/>
      </c>
    </row>
    <row r="338">
      <c r="A338" t="inlineStr">
        <is>
          <t>Interest Paid - Investors @ 6.5%</t>
        </is>
      </c>
      <c r="B338" t="inlineStr">
        <is>
          <t>Operating Expenses</t>
        </is>
      </c>
      <c r="C338" t="inlineStr">
        <is>
          <t>Heron Fields</t>
        </is>
      </c>
      <c r="D338" t="inlineStr">
        <is>
          <t>Heron Fields</t>
        </is>
      </c>
      <c r="E338" s="1" t="inlineStr">
        <is>
          <t>2022-09-30</t>
        </is>
      </c>
      <c r="F338" t="n">
        <v>0</v>
      </c>
      <c r="G338" t="n">
        <v>0</v>
      </c>
      <c r="H338" s="2">
        <f>IF(F338=0, G338, F338)</f>
        <v/>
      </c>
      <c r="I338" s="1">
        <f>E338+0</f>
        <v/>
      </c>
    </row>
    <row r="339">
      <c r="A339" t="inlineStr">
        <is>
          <t>Interest Paid - Investors @ 6.75%</t>
        </is>
      </c>
      <c r="B339" t="inlineStr">
        <is>
          <t>Operating Expenses</t>
        </is>
      </c>
      <c r="C339" t="inlineStr">
        <is>
          <t>Heron Fields</t>
        </is>
      </c>
      <c r="D339" t="inlineStr">
        <is>
          <t>Heron Fields</t>
        </is>
      </c>
      <c r="E339" s="1" t="inlineStr">
        <is>
          <t>2022-09-30</t>
        </is>
      </c>
      <c r="F339" t="n">
        <v>0</v>
      </c>
      <c r="G339" t="n">
        <v>0</v>
      </c>
      <c r="H339" s="2">
        <f>IF(F339=0, G339, F339)</f>
        <v/>
      </c>
      <c r="I339" s="1">
        <f>E339+0</f>
        <v/>
      </c>
    </row>
    <row r="340">
      <c r="A340" t="inlineStr">
        <is>
          <t>Interest Paid - Investors @ 7%</t>
        </is>
      </c>
      <c r="B340" t="inlineStr">
        <is>
          <t>Operating Expenses</t>
        </is>
      </c>
      <c r="C340" t="inlineStr">
        <is>
          <t>Heron Fields</t>
        </is>
      </c>
      <c r="D340" t="inlineStr">
        <is>
          <t>Heron Fields</t>
        </is>
      </c>
      <c r="E340" s="1" t="inlineStr">
        <is>
          <t>2022-09-30</t>
        </is>
      </c>
      <c r="F340" t="n">
        <v>0</v>
      </c>
      <c r="G340" t="n">
        <v>0</v>
      </c>
      <c r="H340" s="2">
        <f>IF(F340=0, G340, F340)</f>
        <v/>
      </c>
      <c r="I340" s="1">
        <f>E340+0</f>
        <v/>
      </c>
    </row>
    <row r="341">
      <c r="A341" t="inlineStr">
        <is>
          <t>Interest Paid - Investors @ 7.5%</t>
        </is>
      </c>
      <c r="B341" t="inlineStr">
        <is>
          <t>Operating Expenses</t>
        </is>
      </c>
      <c r="C341" t="inlineStr">
        <is>
          <t>Heron Fields</t>
        </is>
      </c>
      <c r="D341" t="inlineStr">
        <is>
          <t>Heron Fields</t>
        </is>
      </c>
      <c r="E341" s="1" t="inlineStr">
        <is>
          <t>2022-09-30</t>
        </is>
      </c>
      <c r="F341" t="n">
        <v>0</v>
      </c>
      <c r="G341" t="n">
        <v>0</v>
      </c>
      <c r="H341" s="2">
        <f>IF(F341=0, G341, F341)</f>
        <v/>
      </c>
      <c r="I341" s="1">
        <f>E341+0</f>
        <v/>
      </c>
    </row>
    <row r="342">
      <c r="A342" t="inlineStr">
        <is>
          <t>Interest Paid - Investors @ 9.75%</t>
        </is>
      </c>
      <c r="B342" t="inlineStr">
        <is>
          <t>Operating Expenses</t>
        </is>
      </c>
      <c r="C342" t="inlineStr">
        <is>
          <t>Heron Fields</t>
        </is>
      </c>
      <c r="D342" t="inlineStr">
        <is>
          <t>Heron Fields</t>
        </is>
      </c>
      <c r="E342" s="1" t="inlineStr">
        <is>
          <t>2022-09-30</t>
        </is>
      </c>
      <c r="F342" t="n">
        <v>0</v>
      </c>
      <c r="G342" t="n">
        <v>0</v>
      </c>
      <c r="H342" s="2">
        <f>IF(F342=0, G342, F342)</f>
        <v/>
      </c>
      <c r="I342" s="1">
        <f>E342+0</f>
        <v/>
      </c>
    </row>
    <row r="343">
      <c r="A343" t="inlineStr">
        <is>
          <t>Interest Received - Momentum</t>
        </is>
      </c>
      <c r="B343" t="inlineStr">
        <is>
          <t>Other Income</t>
        </is>
      </c>
      <c r="C343" t="inlineStr">
        <is>
          <t>Heron Fields</t>
        </is>
      </c>
      <c r="D343" t="inlineStr">
        <is>
          <t>Heron Fields</t>
        </is>
      </c>
      <c r="E343" s="1" t="inlineStr">
        <is>
          <t>2022-09-30</t>
        </is>
      </c>
      <c r="F343" t="n">
        <v>30938.77</v>
      </c>
      <c r="G343" t="n">
        <v>30938.77</v>
      </c>
      <c r="H343" s="2">
        <f>IF(F343=0, G343, F343)</f>
        <v/>
      </c>
      <c r="I343" s="1">
        <f>E343+0</f>
        <v/>
      </c>
    </row>
    <row r="344">
      <c r="A344" t="inlineStr">
        <is>
          <t>Management fees - OMH</t>
        </is>
      </c>
      <c r="B344" t="inlineStr">
        <is>
          <t>Ignore per Deric</t>
        </is>
      </c>
      <c r="C344" t="inlineStr">
        <is>
          <t>Heron Fields</t>
        </is>
      </c>
      <c r="D344" t="inlineStr">
        <is>
          <t>Heron Fields</t>
        </is>
      </c>
      <c r="E344" s="1" t="inlineStr">
        <is>
          <t>2022-09-30</t>
        </is>
      </c>
      <c r="F344" t="n">
        <v>0</v>
      </c>
      <c r="G344" t="n">
        <v>0</v>
      </c>
      <c r="H344" s="2">
        <f>IF(F344=0, G344, F344)</f>
        <v/>
      </c>
      <c r="I344" s="1">
        <f>E344+0</f>
        <v/>
      </c>
    </row>
    <row r="345">
      <c r="A345" t="inlineStr">
        <is>
          <t>Momentum Admin Fee</t>
        </is>
      </c>
      <c r="B345" t="inlineStr">
        <is>
          <t>Operating Expenses</t>
        </is>
      </c>
      <c r="C345" t="inlineStr">
        <is>
          <t>Heron Fields</t>
        </is>
      </c>
      <c r="D345" t="inlineStr">
        <is>
          <t>Heron Fields</t>
        </is>
      </c>
      <c r="E345" s="1" t="inlineStr">
        <is>
          <t>2022-09-30</t>
        </is>
      </c>
      <c r="F345" t="n">
        <v>11978.61</v>
      </c>
      <c r="G345" t="n">
        <v>11978.61</v>
      </c>
      <c r="H345" s="2">
        <f>IF(F345=0, G345, F345)</f>
        <v/>
      </c>
      <c r="I345" s="1">
        <f>E345+0</f>
        <v/>
      </c>
    </row>
    <row r="346">
      <c r="A346" t="inlineStr">
        <is>
          <t>Rates - Heron</t>
        </is>
      </c>
      <c r="B346" t="inlineStr">
        <is>
          <t>Operating Expenses</t>
        </is>
      </c>
      <c r="C346" t="inlineStr">
        <is>
          <t>Heron Fields</t>
        </is>
      </c>
      <c r="D346" t="inlineStr">
        <is>
          <t>Heron Fields</t>
        </is>
      </c>
      <c r="E346" s="1" t="inlineStr">
        <is>
          <t>2022-09-30</t>
        </is>
      </c>
      <c r="F346" t="n">
        <v>3227.61</v>
      </c>
      <c r="G346" t="n">
        <v>3227.61</v>
      </c>
      <c r="H346" s="2">
        <f>IF(F346=0, G346, F346)</f>
        <v/>
      </c>
      <c r="I346" s="1">
        <f>E346+0</f>
        <v/>
      </c>
    </row>
    <row r="347">
      <c r="A347" t="inlineStr">
        <is>
          <t>Repairs _AND_ Maintenance</t>
        </is>
      </c>
      <c r="B347" t="inlineStr">
        <is>
          <t>Operating Expenses</t>
        </is>
      </c>
      <c r="C347" t="inlineStr">
        <is>
          <t>Heron Fields</t>
        </is>
      </c>
      <c r="D347" t="inlineStr">
        <is>
          <t>Heron Fields</t>
        </is>
      </c>
      <c r="E347" s="1" t="inlineStr">
        <is>
          <t>2022-09-30</t>
        </is>
      </c>
      <c r="F347" t="n">
        <v>4347.83</v>
      </c>
      <c r="G347" t="n">
        <v>4347.83</v>
      </c>
      <c r="H347" s="2">
        <f>IF(F347=0, G347, F347)</f>
        <v/>
      </c>
      <c r="I347" s="1">
        <f>E347+0</f>
        <v/>
      </c>
    </row>
    <row r="348">
      <c r="A348" t="inlineStr">
        <is>
          <t>Sales - Heron Fields</t>
        </is>
      </c>
      <c r="B348" t="inlineStr">
        <is>
          <t>Trading Income</t>
        </is>
      </c>
      <c r="C348" t="inlineStr">
        <is>
          <t>Heron Fields</t>
        </is>
      </c>
      <c r="D348" t="inlineStr">
        <is>
          <t>Heron Fields</t>
        </is>
      </c>
      <c r="E348" s="1" t="inlineStr">
        <is>
          <t>2022-09-30</t>
        </is>
      </c>
      <c r="F348" t="n">
        <v>0</v>
      </c>
      <c r="G348" t="n">
        <v>0</v>
      </c>
      <c r="H348" s="2">
        <f>IF(F348=0, G348, F348)</f>
        <v/>
      </c>
      <c r="I348" s="1">
        <f>E348+0</f>
        <v/>
      </c>
    </row>
    <row r="349">
      <c r="A349" t="inlineStr">
        <is>
          <t>Sales - Heron Fields occupational rent</t>
        </is>
      </c>
      <c r="B349" t="inlineStr">
        <is>
          <t>Trading Income</t>
        </is>
      </c>
      <c r="C349" t="inlineStr">
        <is>
          <t>Heron Fields</t>
        </is>
      </c>
      <c r="D349" t="inlineStr">
        <is>
          <t>Heron Fields</t>
        </is>
      </c>
      <c r="E349" s="1" t="inlineStr">
        <is>
          <t>2022-09-30</t>
        </is>
      </c>
      <c r="F349" t="n">
        <v>0</v>
      </c>
      <c r="G349" t="n">
        <v>0</v>
      </c>
      <c r="H349" s="2">
        <f>IF(F349=0, G349, F349)</f>
        <v/>
      </c>
      <c r="I349" s="1">
        <f>E349+0</f>
        <v/>
      </c>
    </row>
    <row r="350">
      <c r="A350" t="inlineStr">
        <is>
          <t>Security - ADT</t>
        </is>
      </c>
      <c r="B350" t="inlineStr">
        <is>
          <t>Operating Expenses</t>
        </is>
      </c>
      <c r="C350" t="inlineStr">
        <is>
          <t>Heron Fields</t>
        </is>
      </c>
      <c r="D350" t="inlineStr">
        <is>
          <t>Heron Fields</t>
        </is>
      </c>
      <c r="E350" s="1" t="inlineStr">
        <is>
          <t>2022-09-30</t>
        </is>
      </c>
      <c r="F350" t="n">
        <v>328.38</v>
      </c>
      <c r="G350" t="n">
        <v>328.38</v>
      </c>
      <c r="H350" s="2">
        <f>IF(F350=0, G350, F350)</f>
        <v/>
      </c>
      <c r="I350" s="1">
        <f>E350+0</f>
        <v/>
      </c>
    </row>
    <row r="351">
      <c r="A351" t="inlineStr">
        <is>
          <t>Subscription - NHBRC</t>
        </is>
      </c>
      <c r="B351" t="inlineStr">
        <is>
          <t>Operating Expenses</t>
        </is>
      </c>
      <c r="C351" t="inlineStr">
        <is>
          <t>Heron Fields</t>
        </is>
      </c>
      <c r="D351" t="inlineStr">
        <is>
          <t>Heron Fields</t>
        </is>
      </c>
      <c r="E351" s="1" t="inlineStr">
        <is>
          <t>2022-09-30</t>
        </is>
      </c>
      <c r="F351" t="n">
        <v>0</v>
      </c>
      <c r="G351" t="n">
        <v>0</v>
      </c>
      <c r="H351" s="2">
        <f>IF(F351=0, G351, F351)</f>
        <v/>
      </c>
      <c r="I351" s="1">
        <f>E351+0</f>
        <v/>
      </c>
    </row>
    <row r="352">
      <c r="A352" t="inlineStr">
        <is>
          <t>Subscriptions - Xero</t>
        </is>
      </c>
      <c r="B352" t="inlineStr">
        <is>
          <t>Operating Expenses</t>
        </is>
      </c>
      <c r="C352" t="inlineStr">
        <is>
          <t>Heron Fields</t>
        </is>
      </c>
      <c r="D352" t="inlineStr">
        <is>
          <t>Heron Fields</t>
        </is>
      </c>
      <c r="E352" s="1" t="inlineStr">
        <is>
          <t>2022-09-30</t>
        </is>
      </c>
      <c r="F352" t="n">
        <v>600</v>
      </c>
      <c r="G352" t="n">
        <v>600</v>
      </c>
      <c r="H352" s="2">
        <f>IF(F352=0, G352, F352)</f>
        <v/>
      </c>
      <c r="I352" s="1">
        <f>E352+0</f>
        <v/>
      </c>
    </row>
    <row r="353">
      <c r="A353" t="inlineStr">
        <is>
          <t>Advertising _AND_ Promotions</t>
        </is>
      </c>
      <c r="B353" t="inlineStr">
        <is>
          <t>Operating Expenses</t>
        </is>
      </c>
      <c r="C353" t="inlineStr">
        <is>
          <t>Heron View</t>
        </is>
      </c>
      <c r="D353" t="inlineStr">
        <is>
          <t>Heron View</t>
        </is>
      </c>
      <c r="E353" s="1" t="inlineStr">
        <is>
          <t>2022-09-30</t>
        </is>
      </c>
      <c r="F353" t="n">
        <v>2500</v>
      </c>
      <c r="G353" t="n">
        <v>2500</v>
      </c>
      <c r="H353" s="2">
        <f>IF(F353=0, G353, F353)</f>
        <v/>
      </c>
      <c r="I353" s="1">
        <f>E353+0</f>
        <v/>
      </c>
    </row>
    <row r="354">
      <c r="A354" t="inlineStr">
        <is>
          <t>COS - Heron Projects insurance</t>
        </is>
      </c>
      <c r="B354" t="inlineStr">
        <is>
          <t>COS</t>
        </is>
      </c>
      <c r="C354" t="inlineStr">
        <is>
          <t>CPC</t>
        </is>
      </c>
      <c r="D354" t="inlineStr">
        <is>
          <t>Heron View</t>
        </is>
      </c>
      <c r="E354" s="1" t="inlineStr">
        <is>
          <t>2022-09-30</t>
        </is>
      </c>
      <c r="F354" t="n">
        <v>0</v>
      </c>
      <c r="G354" t="n">
        <v>0</v>
      </c>
      <c r="H354" s="2">
        <f>IF(F354=0, G354, F354)</f>
        <v/>
      </c>
      <c r="I354" s="1">
        <f>E354+0</f>
        <v/>
      </c>
    </row>
    <row r="355">
      <c r="A355" t="inlineStr">
        <is>
          <t>COS - Heron View</t>
        </is>
      </c>
      <c r="B355" t="inlineStr">
        <is>
          <t>COS</t>
        </is>
      </c>
      <c r="C355" t="inlineStr">
        <is>
          <t>Heron View</t>
        </is>
      </c>
      <c r="D355" t="inlineStr">
        <is>
          <t>Heron View</t>
        </is>
      </c>
      <c r="E355" s="1" t="inlineStr">
        <is>
          <t>2022-09-30</t>
        </is>
      </c>
      <c r="F355" t="n">
        <v>678.59</v>
      </c>
      <c r="G355" t="n">
        <v>678.59</v>
      </c>
      <c r="H355" s="2">
        <f>IF(F355=0, G355, F355)</f>
        <v/>
      </c>
      <c r="I355" s="1">
        <f>E355+0</f>
        <v/>
      </c>
    </row>
    <row r="356">
      <c r="A356" t="inlineStr">
        <is>
          <t>COS - Heron View - Construction</t>
        </is>
      </c>
      <c r="B356" t="inlineStr">
        <is>
          <t>COS</t>
        </is>
      </c>
      <c r="C356" t="inlineStr">
        <is>
          <t>CPC</t>
        </is>
      </c>
      <c r="D356" t="inlineStr">
        <is>
          <t>Heron View</t>
        </is>
      </c>
      <c r="E356" s="1" t="inlineStr">
        <is>
          <t>2022-09-30</t>
        </is>
      </c>
      <c r="F356" t="n">
        <v>512835.64</v>
      </c>
      <c r="G356" t="n">
        <v>0</v>
      </c>
      <c r="H356" s="2">
        <f>IF(F356=0, G356, F356)</f>
        <v/>
      </c>
      <c r="I356" s="1">
        <f>E356+0</f>
        <v/>
      </c>
    </row>
    <row r="357">
      <c r="A357" t="inlineStr">
        <is>
          <t>COS - Heron View - P&amp;G</t>
        </is>
      </c>
      <c r="B357" t="inlineStr">
        <is>
          <t>COS</t>
        </is>
      </c>
      <c r="C357" t="inlineStr">
        <is>
          <t>CPC</t>
        </is>
      </c>
      <c r="D357" t="inlineStr">
        <is>
          <t>Heron View</t>
        </is>
      </c>
      <c r="E357" s="1" t="inlineStr">
        <is>
          <t>2022-09-30</t>
        </is>
      </c>
      <c r="F357" t="n">
        <v>72905.28</v>
      </c>
      <c r="G357" t="n">
        <v>0</v>
      </c>
      <c r="H357" s="2">
        <f>IF(F357=0, G357, F357)</f>
        <v/>
      </c>
      <c r="I357" s="1">
        <f>E357+0</f>
        <v/>
      </c>
    </row>
    <row r="358">
      <c r="A358" t="inlineStr">
        <is>
          <t>COS - Heron View - Printing &amp; Stationary</t>
        </is>
      </c>
      <c r="B358" t="inlineStr">
        <is>
          <t>COS</t>
        </is>
      </c>
      <c r="C358" t="inlineStr">
        <is>
          <t>CPC</t>
        </is>
      </c>
      <c r="D358" t="inlineStr">
        <is>
          <t>Heron View</t>
        </is>
      </c>
      <c r="E358" s="1" t="inlineStr">
        <is>
          <t>2022-09-30</t>
        </is>
      </c>
      <c r="F358" t="n">
        <v>0</v>
      </c>
      <c r="G358" t="n">
        <v>0</v>
      </c>
      <c r="H358" s="2">
        <f>IF(F358=0, G358, F358)</f>
        <v/>
      </c>
      <c r="I358" s="1">
        <f>E358+0</f>
        <v/>
      </c>
    </row>
    <row r="359">
      <c r="A359" t="inlineStr">
        <is>
          <t>Printing _AND_ Stationery</t>
        </is>
      </c>
      <c r="B359" t="inlineStr">
        <is>
          <t>Operating Expenses</t>
        </is>
      </c>
      <c r="C359" t="inlineStr">
        <is>
          <t>Heron View</t>
        </is>
      </c>
      <c r="D359" t="inlineStr">
        <is>
          <t>Heron View</t>
        </is>
      </c>
      <c r="E359" s="1" t="inlineStr">
        <is>
          <t>2022-09-30</t>
        </is>
      </c>
      <c r="F359" t="n">
        <v>3404.62</v>
      </c>
      <c r="G359" t="n">
        <v>3404.62</v>
      </c>
      <c r="H359" s="2">
        <f>IF(F359=0, G359, F359)</f>
        <v/>
      </c>
      <c r="I359" s="1">
        <f>E359+0</f>
        <v/>
      </c>
    </row>
    <row r="360">
      <c r="A360" t="inlineStr">
        <is>
          <t>Subscriptions - Xero</t>
        </is>
      </c>
      <c r="B360" t="inlineStr">
        <is>
          <t>Operating Expenses</t>
        </is>
      </c>
      <c r="C360" t="inlineStr">
        <is>
          <t>Heron View</t>
        </is>
      </c>
      <c r="D360" t="inlineStr">
        <is>
          <t>Heron View</t>
        </is>
      </c>
      <c r="E360" s="1" t="inlineStr">
        <is>
          <t>2022-09-30</t>
        </is>
      </c>
      <c r="F360" t="n">
        <v>600</v>
      </c>
      <c r="G360" t="n">
        <v>600</v>
      </c>
      <c r="H360" s="2">
        <f>IF(F360=0, G360, F360)</f>
        <v/>
      </c>
      <c r="I360" s="1">
        <f>E360+0</f>
        <v/>
      </c>
    </row>
    <row r="361">
      <c r="A361" t="inlineStr">
        <is>
          <t>Accounting - CIPC</t>
        </is>
      </c>
      <c r="B361" t="inlineStr">
        <is>
          <t>Operating Expenses</t>
        </is>
      </c>
      <c r="C361" t="inlineStr">
        <is>
          <t>Heron Fields</t>
        </is>
      </c>
      <c r="D361" t="inlineStr">
        <is>
          <t>Heron Fields</t>
        </is>
      </c>
      <c r="E361" s="1" t="inlineStr">
        <is>
          <t>2022-10-31</t>
        </is>
      </c>
      <c r="F361" t="n">
        <v>150</v>
      </c>
      <c r="G361" t="n">
        <v>150</v>
      </c>
      <c r="H361" s="2">
        <f>IF(F361=0, G361, F361)</f>
        <v/>
      </c>
      <c r="I361" s="1">
        <f>E361+0</f>
        <v/>
      </c>
    </row>
    <row r="362">
      <c r="A362" t="inlineStr">
        <is>
          <t>Advertising - Property24</t>
        </is>
      </c>
      <c r="B362" t="inlineStr">
        <is>
          <t>Operating Expenses</t>
        </is>
      </c>
      <c r="C362" t="inlineStr">
        <is>
          <t>Heron Fields</t>
        </is>
      </c>
      <c r="D362" t="inlineStr">
        <is>
          <t>Heron Fields</t>
        </is>
      </c>
      <c r="E362" s="1" t="inlineStr">
        <is>
          <t>2022-10-31</t>
        </is>
      </c>
      <c r="F362" t="n">
        <v>11556</v>
      </c>
      <c r="G362" t="n">
        <v>11556</v>
      </c>
      <c r="H362" s="2">
        <f>IF(F362=0, G362, F362)</f>
        <v/>
      </c>
      <c r="I362" s="1">
        <f>E362+0</f>
        <v/>
      </c>
    </row>
    <row r="363">
      <c r="A363" t="inlineStr">
        <is>
          <t>Advertising _AND_ Promotions</t>
        </is>
      </c>
      <c r="B363" t="inlineStr">
        <is>
          <t>Operating Expenses</t>
        </is>
      </c>
      <c r="C363" t="inlineStr">
        <is>
          <t>Heron Fields</t>
        </is>
      </c>
      <c r="D363" t="inlineStr">
        <is>
          <t>Heron Fields</t>
        </is>
      </c>
      <c r="E363" s="1" t="inlineStr">
        <is>
          <t>2022-10-31</t>
        </is>
      </c>
      <c r="F363" t="n">
        <v>375</v>
      </c>
      <c r="G363" t="n">
        <v>375</v>
      </c>
      <c r="H363" s="2">
        <f>IF(F363=0, G363, F363)</f>
        <v/>
      </c>
      <c r="I363" s="1">
        <f>E363+0</f>
        <v/>
      </c>
    </row>
    <row r="364">
      <c r="A364" t="inlineStr">
        <is>
          <t>Bank Charges</t>
        </is>
      </c>
      <c r="B364" t="inlineStr">
        <is>
          <t>Operating Expenses</t>
        </is>
      </c>
      <c r="C364" t="inlineStr">
        <is>
          <t>Heron Fields</t>
        </is>
      </c>
      <c r="D364" t="inlineStr">
        <is>
          <t>Heron Fields</t>
        </is>
      </c>
      <c r="E364" s="1" t="inlineStr">
        <is>
          <t>2022-10-31</t>
        </is>
      </c>
      <c r="F364" t="n">
        <v>261.49</v>
      </c>
      <c r="G364" t="n">
        <v>261.49</v>
      </c>
      <c r="H364" s="2">
        <f>IF(F364=0, G364, F364)</f>
        <v/>
      </c>
      <c r="I364" s="1">
        <f>E364+0</f>
        <v/>
      </c>
    </row>
    <row r="365">
      <c r="A365" t="inlineStr">
        <is>
          <t>Bond Origination</t>
        </is>
      </c>
      <c r="B365" t="inlineStr">
        <is>
          <t>Trading Income</t>
        </is>
      </c>
      <c r="C365" t="inlineStr">
        <is>
          <t>Heron Fields</t>
        </is>
      </c>
      <c r="D365" t="inlineStr">
        <is>
          <t>Heron Fields</t>
        </is>
      </c>
      <c r="E365" s="1" t="inlineStr">
        <is>
          <t>2022-10-31</t>
        </is>
      </c>
      <c r="F365" t="n">
        <v>0</v>
      </c>
      <c r="G365" t="n">
        <v>0</v>
      </c>
      <c r="H365" s="2">
        <f>IF(F365=0, G365, F365)</f>
        <v/>
      </c>
      <c r="I365" s="1">
        <f>E365+0</f>
        <v/>
      </c>
    </row>
    <row r="366">
      <c r="A366" t="inlineStr">
        <is>
          <t>COS - Commission HF Units</t>
        </is>
      </c>
      <c r="B366" t="inlineStr">
        <is>
          <t>COS</t>
        </is>
      </c>
      <c r="C366" t="inlineStr">
        <is>
          <t>Heron Fields</t>
        </is>
      </c>
      <c r="D366" t="inlineStr">
        <is>
          <t>Heron Fields</t>
        </is>
      </c>
      <c r="E366" s="1" t="inlineStr">
        <is>
          <t>2022-10-31</t>
        </is>
      </c>
      <c r="F366" t="n">
        <v>0</v>
      </c>
      <c r="G366" t="n">
        <v>0</v>
      </c>
      <c r="H366" s="2">
        <f>IF(F366=0, G366, F366)</f>
        <v/>
      </c>
      <c r="I366" s="1">
        <f>E366+0</f>
        <v/>
      </c>
    </row>
    <row r="367">
      <c r="A367" t="inlineStr">
        <is>
          <t>COS - Commission Heron Fields investors</t>
        </is>
      </c>
      <c r="B367" t="inlineStr">
        <is>
          <t>COS</t>
        </is>
      </c>
      <c r="C367" t="inlineStr">
        <is>
          <t>Heron Fields</t>
        </is>
      </c>
      <c r="D367" t="inlineStr">
        <is>
          <t>Heron Fields</t>
        </is>
      </c>
      <c r="E367" s="1" t="inlineStr">
        <is>
          <t>2022-10-31</t>
        </is>
      </c>
      <c r="F367" t="n">
        <v>0</v>
      </c>
      <c r="G367" t="n">
        <v>0</v>
      </c>
      <c r="H367" s="2">
        <f>IF(F367=0, G367, F367)</f>
        <v/>
      </c>
      <c r="I367" s="1">
        <f>E367+0</f>
        <v/>
      </c>
    </row>
    <row r="368">
      <c r="A368" t="inlineStr">
        <is>
          <t>COS - Construction</t>
        </is>
      </c>
      <c r="B368" t="inlineStr">
        <is>
          <t>COS</t>
        </is>
      </c>
      <c r="C368" t="inlineStr">
        <is>
          <t>Heron Fields</t>
        </is>
      </c>
      <c r="D368" t="inlineStr">
        <is>
          <t>Heron Fields</t>
        </is>
      </c>
      <c r="E368" s="1" t="inlineStr">
        <is>
          <t>2022-10-31</t>
        </is>
      </c>
      <c r="F368" t="n">
        <v>0</v>
      </c>
      <c r="G368" t="n">
        <v>0</v>
      </c>
      <c r="H368" s="2">
        <f>IF(F368=0, G368, F368)</f>
        <v/>
      </c>
      <c r="I368" s="1">
        <f>E368+0</f>
        <v/>
      </c>
    </row>
    <row r="369">
      <c r="A369" t="inlineStr">
        <is>
          <t>COS - Heron - Internet</t>
        </is>
      </c>
      <c r="B369" t="inlineStr">
        <is>
          <t>COS</t>
        </is>
      </c>
      <c r="C369" t="inlineStr">
        <is>
          <t>CPC</t>
        </is>
      </c>
      <c r="D369" t="inlineStr">
        <is>
          <t>Heron Fields</t>
        </is>
      </c>
      <c r="E369" s="1" t="inlineStr">
        <is>
          <t>2022-10-31</t>
        </is>
      </c>
      <c r="F369" t="n">
        <v>607.83</v>
      </c>
      <c r="G369" t="n">
        <v>0</v>
      </c>
      <c r="H369" s="2">
        <f>IF(F369=0, G369, F369)</f>
        <v/>
      </c>
      <c r="I369" s="1">
        <f>E369+0</f>
        <v/>
      </c>
    </row>
    <row r="370">
      <c r="A370" t="inlineStr">
        <is>
          <t>COS - Heron Fields - Construction</t>
        </is>
      </c>
      <c r="B370" t="inlineStr">
        <is>
          <t>COS</t>
        </is>
      </c>
      <c r="C370" t="inlineStr">
        <is>
          <t>CPC</t>
        </is>
      </c>
      <c r="D370" t="inlineStr">
        <is>
          <t>Heron Fields</t>
        </is>
      </c>
      <c r="E370" s="1" t="inlineStr">
        <is>
          <t>2022-10-31</t>
        </is>
      </c>
      <c r="F370" t="n">
        <v>3132835.75</v>
      </c>
      <c r="G370" t="n">
        <v>0</v>
      </c>
      <c r="H370" s="2">
        <f>IF(F370=0, G370, F370)</f>
        <v/>
      </c>
      <c r="I370" s="1">
        <f>E370+0</f>
        <v/>
      </c>
    </row>
    <row r="371">
      <c r="A371" t="inlineStr">
        <is>
          <t>COS - Heron Fields - Health &amp; Safety</t>
        </is>
      </c>
      <c r="B371" t="inlineStr">
        <is>
          <t>COS</t>
        </is>
      </c>
      <c r="C371" t="inlineStr">
        <is>
          <t>CPC</t>
        </is>
      </c>
      <c r="D371" t="inlineStr">
        <is>
          <t>Heron Fields</t>
        </is>
      </c>
      <c r="E371" s="1" t="inlineStr">
        <is>
          <t>2022-10-31</t>
        </is>
      </c>
      <c r="F371" t="n">
        <v>0</v>
      </c>
      <c r="G371" t="n">
        <v>0</v>
      </c>
      <c r="H371" s="2">
        <f>IF(F371=0, G371, F371)</f>
        <v/>
      </c>
      <c r="I371" s="1">
        <f>E371+0</f>
        <v/>
      </c>
    </row>
    <row r="372">
      <c r="A372" t="inlineStr">
        <is>
          <t>COS - Heron Fields - P &amp; G</t>
        </is>
      </c>
      <c r="B372" t="inlineStr">
        <is>
          <t>COS</t>
        </is>
      </c>
      <c r="C372" t="inlineStr">
        <is>
          <t>CPC</t>
        </is>
      </c>
      <c r="D372" t="inlineStr">
        <is>
          <t>Heron Fields</t>
        </is>
      </c>
      <c r="E372" s="1" t="inlineStr">
        <is>
          <t>2022-10-31</t>
        </is>
      </c>
      <c r="F372" t="n">
        <v>281083.21</v>
      </c>
      <c r="G372" t="n">
        <v>0</v>
      </c>
      <c r="H372" s="2">
        <f>IF(F372=0, G372, F372)</f>
        <v/>
      </c>
      <c r="I372" s="1">
        <f>E372+0</f>
        <v/>
      </c>
    </row>
    <row r="373">
      <c r="A373" t="inlineStr">
        <is>
          <t>COS - Heron Fields - Printing &amp; Stationary</t>
        </is>
      </c>
      <c r="B373" t="inlineStr">
        <is>
          <t>COS</t>
        </is>
      </c>
      <c r="C373" t="inlineStr">
        <is>
          <t>CPC</t>
        </is>
      </c>
      <c r="D373" t="inlineStr">
        <is>
          <t>Heron Fields</t>
        </is>
      </c>
      <c r="E373" s="1" t="inlineStr">
        <is>
          <t>2022-10-31</t>
        </is>
      </c>
      <c r="F373" t="n">
        <v>0</v>
      </c>
      <c r="G373" t="n">
        <v>0</v>
      </c>
      <c r="H373" s="2">
        <f>IF(F373=0, G373, F373)</f>
        <v/>
      </c>
      <c r="I373" s="1">
        <f>E373+0</f>
        <v/>
      </c>
    </row>
    <row r="374">
      <c r="A374" t="inlineStr">
        <is>
          <t>COS - Heron Fields - Security</t>
        </is>
      </c>
      <c r="B374" t="inlineStr">
        <is>
          <t>COS</t>
        </is>
      </c>
      <c r="C374" t="inlineStr">
        <is>
          <t>CPC</t>
        </is>
      </c>
      <c r="D374" t="inlineStr">
        <is>
          <t>Heron Fields</t>
        </is>
      </c>
      <c r="E374" s="1" t="inlineStr">
        <is>
          <t>2022-10-31</t>
        </is>
      </c>
      <c r="F374" t="n">
        <v>0</v>
      </c>
      <c r="G374" t="n">
        <v>0</v>
      </c>
      <c r="H374" s="2">
        <f>IF(F374=0, G374, F374)</f>
        <v/>
      </c>
      <c r="I374" s="1">
        <f>E374+0</f>
        <v/>
      </c>
    </row>
    <row r="375">
      <c r="A375" t="inlineStr">
        <is>
          <t>COS - Legal Fees</t>
        </is>
      </c>
      <c r="B375" t="inlineStr">
        <is>
          <t>COS</t>
        </is>
      </c>
      <c r="C375" t="inlineStr">
        <is>
          <t>Heron Fields</t>
        </is>
      </c>
      <c r="D375" t="inlineStr">
        <is>
          <t>Heron Fields</t>
        </is>
      </c>
      <c r="E375" s="1" t="inlineStr">
        <is>
          <t>2022-10-31</t>
        </is>
      </c>
      <c r="F375" t="n">
        <v>37150.94</v>
      </c>
      <c r="G375" t="n">
        <v>37150.94</v>
      </c>
      <c r="H375" s="2">
        <f>IF(F375=0, G375, F375)</f>
        <v/>
      </c>
      <c r="I375" s="1">
        <f>E375+0</f>
        <v/>
      </c>
    </row>
    <row r="376">
      <c r="A376" t="inlineStr">
        <is>
          <t>COS - Legal Fees Opening of Sec Title Scheme</t>
        </is>
      </c>
      <c r="B376" t="inlineStr">
        <is>
          <t>COS</t>
        </is>
      </c>
      <c r="C376" t="inlineStr">
        <is>
          <t>Heron Fields</t>
        </is>
      </c>
      <c r="D376" t="inlineStr">
        <is>
          <t>Heron Fields</t>
        </is>
      </c>
      <c r="E376" s="1" t="inlineStr">
        <is>
          <t>2022-10-31</t>
        </is>
      </c>
      <c r="F376" t="n">
        <v>0</v>
      </c>
      <c r="G376" t="n">
        <v>0</v>
      </c>
      <c r="H376" s="2">
        <f>IF(F376=0, G376, F376)</f>
        <v/>
      </c>
      <c r="I376" s="1">
        <f>E376+0</f>
        <v/>
      </c>
    </row>
    <row r="377">
      <c r="A377" t="inlineStr">
        <is>
          <t>COS - Levies</t>
        </is>
      </c>
      <c r="B377" t="inlineStr">
        <is>
          <t>COS</t>
        </is>
      </c>
      <c r="C377" t="inlineStr">
        <is>
          <t>Heron Fields</t>
        </is>
      </c>
      <c r="D377" t="inlineStr">
        <is>
          <t>Heron Fields</t>
        </is>
      </c>
      <c r="E377" s="1" t="inlineStr">
        <is>
          <t>2022-10-31</t>
        </is>
      </c>
      <c r="F377" t="n">
        <v>0</v>
      </c>
      <c r="G377" t="n">
        <v>0</v>
      </c>
      <c r="H377" s="2">
        <f>IF(F377=0, G377, F377)</f>
        <v/>
      </c>
      <c r="I377" s="1">
        <f>E377+0</f>
        <v/>
      </c>
    </row>
    <row r="378">
      <c r="A378" t="inlineStr">
        <is>
          <t>COS - Rates clearance</t>
        </is>
      </c>
      <c r="B378" t="inlineStr">
        <is>
          <t>COS</t>
        </is>
      </c>
      <c r="C378" t="inlineStr">
        <is>
          <t>Heron Fields</t>
        </is>
      </c>
      <c r="D378" t="inlineStr">
        <is>
          <t>Heron Fields</t>
        </is>
      </c>
      <c r="E378" s="1" t="inlineStr">
        <is>
          <t>2022-10-31</t>
        </is>
      </c>
      <c r="F378" t="n">
        <v>0</v>
      </c>
      <c r="G378" t="n">
        <v>0</v>
      </c>
      <c r="H378" s="2">
        <f>IF(F378=0, G378, F378)</f>
        <v/>
      </c>
      <c r="I378" s="1">
        <f>E378+0</f>
        <v/>
      </c>
    </row>
    <row r="379">
      <c r="A379" t="inlineStr">
        <is>
          <t>COS - Showhouse - HF</t>
        </is>
      </c>
      <c r="B379" t="inlineStr">
        <is>
          <t>COS</t>
        </is>
      </c>
      <c r="C379" t="inlineStr">
        <is>
          <t>Heron Fields</t>
        </is>
      </c>
      <c r="D379" t="inlineStr">
        <is>
          <t>Heron Fields</t>
        </is>
      </c>
      <c r="E379" s="1" t="inlineStr">
        <is>
          <t>2022-10-31</t>
        </is>
      </c>
      <c r="F379" t="n">
        <v>0</v>
      </c>
      <c r="G379" t="n">
        <v>0</v>
      </c>
      <c r="H379" s="2">
        <f>IF(F379=0, G379, F379)</f>
        <v/>
      </c>
      <c r="I379" s="1">
        <f>E379+0</f>
        <v/>
      </c>
    </row>
    <row r="380">
      <c r="A380" t="inlineStr">
        <is>
          <t>CoCT - Electricity</t>
        </is>
      </c>
      <c r="B380" t="inlineStr">
        <is>
          <t>Operating Expenses</t>
        </is>
      </c>
      <c r="C380" t="inlineStr">
        <is>
          <t>Heron Fields</t>
        </is>
      </c>
      <c r="D380" t="inlineStr">
        <is>
          <t>Heron Fields</t>
        </is>
      </c>
      <c r="E380" s="1" t="inlineStr">
        <is>
          <t>2022-10-31</t>
        </is>
      </c>
      <c r="F380" t="n">
        <v>3022.39</v>
      </c>
      <c r="G380" t="n">
        <v>3022.39</v>
      </c>
      <c r="H380" s="2">
        <f>IF(F380=0, G380, F380)</f>
        <v/>
      </c>
      <c r="I380" s="1">
        <f>E380+0</f>
        <v/>
      </c>
    </row>
    <row r="381">
      <c r="A381" t="inlineStr">
        <is>
          <t>CoCT - Refuse</t>
        </is>
      </c>
      <c r="B381" t="inlineStr">
        <is>
          <t>Operating Expenses</t>
        </is>
      </c>
      <c r="C381" t="inlineStr">
        <is>
          <t>Heron Fields</t>
        </is>
      </c>
      <c r="D381" t="inlineStr">
        <is>
          <t>Heron Fields</t>
        </is>
      </c>
      <c r="E381" s="1" t="inlineStr">
        <is>
          <t>2022-10-31</t>
        </is>
      </c>
      <c r="F381" t="n">
        <v>0</v>
      </c>
      <c r="G381" t="n">
        <v>0</v>
      </c>
      <c r="H381" s="2">
        <f>IF(F381=0, G381, F381)</f>
        <v/>
      </c>
      <c r="I381" s="1">
        <f>E381+0</f>
        <v/>
      </c>
    </row>
    <row r="382">
      <c r="A382" t="inlineStr">
        <is>
          <t>CoCT - Water</t>
        </is>
      </c>
      <c r="B382" t="inlineStr">
        <is>
          <t>Operating Expenses</t>
        </is>
      </c>
      <c r="C382" t="inlineStr">
        <is>
          <t>Heron Fields</t>
        </is>
      </c>
      <c r="D382" t="inlineStr">
        <is>
          <t>Heron Fields</t>
        </is>
      </c>
      <c r="E382" s="1" t="inlineStr">
        <is>
          <t>2022-10-31</t>
        </is>
      </c>
      <c r="F382" t="n">
        <v>4972.63</v>
      </c>
      <c r="G382" t="n">
        <v>4972.63</v>
      </c>
      <c r="H382" s="2">
        <f>IF(F382=0, G382, F382)</f>
        <v/>
      </c>
      <c r="I382" s="1">
        <f>E382+0</f>
        <v/>
      </c>
    </row>
    <row r="383">
      <c r="A383" t="inlineStr">
        <is>
          <t>Consulting Fees - Admin and Finance</t>
        </is>
      </c>
      <c r="B383" t="inlineStr">
        <is>
          <t>Ignore per Deric</t>
        </is>
      </c>
      <c r="C383" t="inlineStr">
        <is>
          <t>Heron Fields</t>
        </is>
      </c>
      <c r="D383" t="inlineStr">
        <is>
          <t>Heron Fields</t>
        </is>
      </c>
      <c r="E383" s="1" t="inlineStr">
        <is>
          <t>2022-10-31</t>
        </is>
      </c>
      <c r="F383" t="n">
        <v>90550</v>
      </c>
      <c r="G383" t="n">
        <v>90550</v>
      </c>
      <c r="H383" s="2">
        <f>IF(F383=0, G383, F383)</f>
        <v/>
      </c>
      <c r="I383" s="1">
        <f>E383+0</f>
        <v/>
      </c>
    </row>
    <row r="384">
      <c r="A384" t="inlineStr">
        <is>
          <t>Consulting fees - Trustee</t>
        </is>
      </c>
      <c r="B384" t="inlineStr">
        <is>
          <t>Operating Expenses</t>
        </is>
      </c>
      <c r="C384" t="inlineStr">
        <is>
          <t>Heron Fields</t>
        </is>
      </c>
      <c r="D384" t="inlineStr">
        <is>
          <t>Heron Fields</t>
        </is>
      </c>
      <c r="E384" s="1" t="inlineStr">
        <is>
          <t>2022-10-31</t>
        </is>
      </c>
      <c r="F384" t="n">
        <v>4000</v>
      </c>
      <c r="G384" t="n">
        <v>4000</v>
      </c>
      <c r="H384" s="2">
        <f>IF(F384=0, G384, F384)</f>
        <v/>
      </c>
      <c r="I384" s="1">
        <f>E384+0</f>
        <v/>
      </c>
    </row>
    <row r="385">
      <c r="A385" t="inlineStr">
        <is>
          <t>Insurance</t>
        </is>
      </c>
      <c r="B385" t="inlineStr">
        <is>
          <t>Operating Expenses</t>
        </is>
      </c>
      <c r="C385" t="inlineStr">
        <is>
          <t>Heron Fields</t>
        </is>
      </c>
      <c r="D385" t="inlineStr">
        <is>
          <t>Heron Fields</t>
        </is>
      </c>
      <c r="E385" s="1" t="inlineStr">
        <is>
          <t>2022-10-31</t>
        </is>
      </c>
      <c r="F385" t="n">
        <v>0</v>
      </c>
      <c r="G385" t="n">
        <v>0</v>
      </c>
      <c r="H385" s="2">
        <f>IF(F385=0, G385, F385)</f>
        <v/>
      </c>
      <c r="I385" s="1">
        <f>E385+0</f>
        <v/>
      </c>
    </row>
    <row r="386">
      <c r="A386" t="inlineStr">
        <is>
          <t>Interest Paid</t>
        </is>
      </c>
      <c r="B386" t="inlineStr">
        <is>
          <t>Operating Expenses</t>
        </is>
      </c>
      <c r="C386" t="inlineStr">
        <is>
          <t>Heron Fields</t>
        </is>
      </c>
      <c r="D386" t="inlineStr">
        <is>
          <t>Heron Fields</t>
        </is>
      </c>
      <c r="E386" s="1" t="inlineStr">
        <is>
          <t>2022-10-31</t>
        </is>
      </c>
      <c r="F386" t="n">
        <v>181.66</v>
      </c>
      <c r="G386" t="n">
        <v>181.66</v>
      </c>
      <c r="H386" s="2">
        <f>IF(F386=0, G386, F386)</f>
        <v/>
      </c>
      <c r="I386" s="1">
        <f>E386+0</f>
        <v/>
      </c>
    </row>
    <row r="387">
      <c r="A387" t="inlineStr">
        <is>
          <t>Interest Paid - Investors @ 14%</t>
        </is>
      </c>
      <c r="B387" t="inlineStr">
        <is>
          <t>Operating Expenses</t>
        </is>
      </c>
      <c r="C387" t="inlineStr">
        <is>
          <t>Heron Fields</t>
        </is>
      </c>
      <c r="D387" t="inlineStr">
        <is>
          <t>Heron Fields</t>
        </is>
      </c>
      <c r="E387" s="1" t="inlineStr">
        <is>
          <t>2022-10-31</t>
        </is>
      </c>
      <c r="F387" t="n">
        <v>0</v>
      </c>
      <c r="G387" t="n">
        <v>0</v>
      </c>
      <c r="H387" s="2">
        <f>IF(F387=0, G387, F387)</f>
        <v/>
      </c>
      <c r="I387" s="1">
        <f>E387+0</f>
        <v/>
      </c>
    </row>
    <row r="388">
      <c r="A388" t="inlineStr">
        <is>
          <t>Interest Paid - Investors @ 15%</t>
        </is>
      </c>
      <c r="B388" t="inlineStr">
        <is>
          <t>Operating Expenses</t>
        </is>
      </c>
      <c r="C388" t="inlineStr">
        <is>
          <t>Heron Fields</t>
        </is>
      </c>
      <c r="D388" t="inlineStr">
        <is>
          <t>Heron Fields</t>
        </is>
      </c>
      <c r="E388" s="1" t="inlineStr">
        <is>
          <t>2022-10-31</t>
        </is>
      </c>
      <c r="F388" t="n">
        <v>0</v>
      </c>
      <c r="G388" t="n">
        <v>0</v>
      </c>
      <c r="H388" s="2">
        <f>IF(F388=0, G388, F388)</f>
        <v/>
      </c>
      <c r="I388" s="1">
        <f>E388+0</f>
        <v/>
      </c>
    </row>
    <row r="389">
      <c r="A389" t="inlineStr">
        <is>
          <t>Interest Paid - Investors @ 16%</t>
        </is>
      </c>
      <c r="B389" t="inlineStr">
        <is>
          <t>Operating Expenses</t>
        </is>
      </c>
      <c r="C389" t="inlineStr">
        <is>
          <t>Heron Fields</t>
        </is>
      </c>
      <c r="D389" t="inlineStr">
        <is>
          <t>Heron Fields</t>
        </is>
      </c>
      <c r="E389" s="1" t="inlineStr">
        <is>
          <t>2022-10-31</t>
        </is>
      </c>
      <c r="F389" t="n">
        <v>0</v>
      </c>
      <c r="G389" t="n">
        <v>0</v>
      </c>
      <c r="H389" s="2">
        <f>IF(F389=0, G389, F389)</f>
        <v/>
      </c>
      <c r="I389" s="1">
        <f>E389+0</f>
        <v/>
      </c>
    </row>
    <row r="390">
      <c r="A390" t="inlineStr">
        <is>
          <t>Interest Paid - Investors @ 18%</t>
        </is>
      </c>
      <c r="B390" t="inlineStr">
        <is>
          <t>Operating Expenses</t>
        </is>
      </c>
      <c r="C390" t="inlineStr">
        <is>
          <t>Heron Fields</t>
        </is>
      </c>
      <c r="D390" t="inlineStr">
        <is>
          <t>Heron Fields</t>
        </is>
      </c>
      <c r="E390" s="1" t="inlineStr">
        <is>
          <t>2022-10-31</t>
        </is>
      </c>
      <c r="F390" t="n">
        <v>0</v>
      </c>
      <c r="G390" t="n">
        <v>0</v>
      </c>
      <c r="H390" s="2">
        <f>IF(F390=0, G390, F390)</f>
        <v/>
      </c>
      <c r="I390" s="1">
        <f>E390+0</f>
        <v/>
      </c>
    </row>
    <row r="391">
      <c r="A391" t="inlineStr">
        <is>
          <t>Interest Paid - Investors @ 6.25%</t>
        </is>
      </c>
      <c r="B391" t="inlineStr">
        <is>
          <t>Operating Expenses</t>
        </is>
      </c>
      <c r="C391" t="inlineStr">
        <is>
          <t>Heron Fields</t>
        </is>
      </c>
      <c r="D391" t="inlineStr">
        <is>
          <t>Heron Fields</t>
        </is>
      </c>
      <c r="E391" s="1" t="inlineStr">
        <is>
          <t>2022-10-31</t>
        </is>
      </c>
      <c r="F391" t="n">
        <v>0</v>
      </c>
      <c r="G391" t="n">
        <v>0</v>
      </c>
      <c r="H391" s="2">
        <f>IF(F391=0, G391, F391)</f>
        <v/>
      </c>
      <c r="I391" s="1">
        <f>E391+0</f>
        <v/>
      </c>
    </row>
    <row r="392">
      <c r="A392" t="inlineStr">
        <is>
          <t>Interest Paid - Investors @ 6.5%</t>
        </is>
      </c>
      <c r="B392" t="inlineStr">
        <is>
          <t>Operating Expenses</t>
        </is>
      </c>
      <c r="C392" t="inlineStr">
        <is>
          <t>Heron Fields</t>
        </is>
      </c>
      <c r="D392" t="inlineStr">
        <is>
          <t>Heron Fields</t>
        </is>
      </c>
      <c r="E392" s="1" t="inlineStr">
        <is>
          <t>2022-10-31</t>
        </is>
      </c>
      <c r="F392" t="n">
        <v>0</v>
      </c>
      <c r="G392" t="n">
        <v>0</v>
      </c>
      <c r="H392" s="2">
        <f>IF(F392=0, G392, F392)</f>
        <v/>
      </c>
      <c r="I392" s="1">
        <f>E392+0</f>
        <v/>
      </c>
    </row>
    <row r="393">
      <c r="A393" t="inlineStr">
        <is>
          <t>Interest Paid - Investors @ 6.75%</t>
        </is>
      </c>
      <c r="B393" t="inlineStr">
        <is>
          <t>Operating Expenses</t>
        </is>
      </c>
      <c r="C393" t="inlineStr">
        <is>
          <t>Heron Fields</t>
        </is>
      </c>
      <c r="D393" t="inlineStr">
        <is>
          <t>Heron Fields</t>
        </is>
      </c>
      <c r="E393" s="1" t="inlineStr">
        <is>
          <t>2022-10-31</t>
        </is>
      </c>
      <c r="F393" t="n">
        <v>0</v>
      </c>
      <c r="G393" t="n">
        <v>0</v>
      </c>
      <c r="H393" s="2">
        <f>IF(F393=0, G393, F393)</f>
        <v/>
      </c>
      <c r="I393" s="1">
        <f>E393+0</f>
        <v/>
      </c>
    </row>
    <row r="394">
      <c r="A394" t="inlineStr">
        <is>
          <t>Interest Paid - Investors @ 7%</t>
        </is>
      </c>
      <c r="B394" t="inlineStr">
        <is>
          <t>Operating Expenses</t>
        </is>
      </c>
      <c r="C394" t="inlineStr">
        <is>
          <t>Heron Fields</t>
        </is>
      </c>
      <c r="D394" t="inlineStr">
        <is>
          <t>Heron Fields</t>
        </is>
      </c>
      <c r="E394" s="1" t="inlineStr">
        <is>
          <t>2022-10-31</t>
        </is>
      </c>
      <c r="F394" t="n">
        <v>0</v>
      </c>
      <c r="G394" t="n">
        <v>0</v>
      </c>
      <c r="H394" s="2">
        <f>IF(F394=0, G394, F394)</f>
        <v/>
      </c>
      <c r="I394" s="1">
        <f>E394+0</f>
        <v/>
      </c>
    </row>
    <row r="395">
      <c r="A395" t="inlineStr">
        <is>
          <t>Interest Paid - Investors @ 7.5%</t>
        </is>
      </c>
      <c r="B395" t="inlineStr">
        <is>
          <t>Operating Expenses</t>
        </is>
      </c>
      <c r="C395" t="inlineStr">
        <is>
          <t>Heron Fields</t>
        </is>
      </c>
      <c r="D395" t="inlineStr">
        <is>
          <t>Heron Fields</t>
        </is>
      </c>
      <c r="E395" s="1" t="inlineStr">
        <is>
          <t>2022-10-31</t>
        </is>
      </c>
      <c r="F395" t="n">
        <v>0</v>
      </c>
      <c r="G395" t="n">
        <v>0</v>
      </c>
      <c r="H395" s="2">
        <f>IF(F395=0, G395, F395)</f>
        <v/>
      </c>
      <c r="I395" s="1">
        <f>E395+0</f>
        <v/>
      </c>
    </row>
    <row r="396">
      <c r="A396" t="inlineStr">
        <is>
          <t>Interest Paid - Investors @ 9.75%</t>
        </is>
      </c>
      <c r="B396" t="inlineStr">
        <is>
          <t>Operating Expenses</t>
        </is>
      </c>
      <c r="C396" t="inlineStr">
        <is>
          <t>Heron Fields</t>
        </is>
      </c>
      <c r="D396" t="inlineStr">
        <is>
          <t>Heron Fields</t>
        </is>
      </c>
      <c r="E396" s="1" t="inlineStr">
        <is>
          <t>2022-10-31</t>
        </is>
      </c>
      <c r="F396" t="n">
        <v>0</v>
      </c>
      <c r="G396" t="n">
        <v>0</v>
      </c>
      <c r="H396" s="2">
        <f>IF(F396=0, G396, F396)</f>
        <v/>
      </c>
      <c r="I396" s="1">
        <f>E396+0</f>
        <v/>
      </c>
    </row>
    <row r="397">
      <c r="A397" t="inlineStr">
        <is>
          <t>Interest Received - Momentum</t>
        </is>
      </c>
      <c r="B397" t="inlineStr">
        <is>
          <t>Other Income</t>
        </is>
      </c>
      <c r="C397" t="inlineStr">
        <is>
          <t>Heron Fields</t>
        </is>
      </c>
      <c r="D397" t="inlineStr">
        <is>
          <t>Heron Fields</t>
        </is>
      </c>
      <c r="E397" s="1" t="inlineStr">
        <is>
          <t>2022-10-31</t>
        </is>
      </c>
      <c r="F397" t="n">
        <v>31863.87</v>
      </c>
      <c r="G397" t="n">
        <v>31863.87</v>
      </c>
      <c r="H397" s="2">
        <f>IF(F397=0, G397, F397)</f>
        <v/>
      </c>
      <c r="I397" s="1">
        <f>E397+0</f>
        <v/>
      </c>
    </row>
    <row r="398">
      <c r="A398" t="inlineStr">
        <is>
          <t>Management fees - OMH</t>
        </is>
      </c>
      <c r="B398" t="inlineStr">
        <is>
          <t>Ignore per Deric</t>
        </is>
      </c>
      <c r="C398" t="inlineStr">
        <is>
          <t>Heron Fields</t>
        </is>
      </c>
      <c r="D398" t="inlineStr">
        <is>
          <t>Heron Fields</t>
        </is>
      </c>
      <c r="E398" s="1" t="inlineStr">
        <is>
          <t>2022-10-31</t>
        </is>
      </c>
      <c r="F398" t="n">
        <v>400000</v>
      </c>
      <c r="G398" t="n">
        <v>400000</v>
      </c>
      <c r="H398" s="2">
        <f>IF(F398=0, G398, F398)</f>
        <v/>
      </c>
      <c r="I398" s="1">
        <f>E398+0</f>
        <v/>
      </c>
    </row>
    <row r="399">
      <c r="A399" t="inlineStr">
        <is>
          <t>Momentum Admin Fee</t>
        </is>
      </c>
      <c r="B399" t="inlineStr">
        <is>
          <t>Operating Expenses</t>
        </is>
      </c>
      <c r="C399" t="inlineStr">
        <is>
          <t>Heron Fields</t>
        </is>
      </c>
      <c r="D399" t="inlineStr">
        <is>
          <t>Heron Fields</t>
        </is>
      </c>
      <c r="E399" s="1" t="inlineStr">
        <is>
          <t>2022-10-31</t>
        </is>
      </c>
      <c r="F399" t="n">
        <v>1185.34</v>
      </c>
      <c r="G399" t="n">
        <v>1185.34</v>
      </c>
      <c r="H399" s="2">
        <f>IF(F399=0, G399, F399)</f>
        <v/>
      </c>
      <c r="I399" s="1">
        <f>E399+0</f>
        <v/>
      </c>
    </row>
    <row r="400">
      <c r="A400" t="inlineStr">
        <is>
          <t>Rates - Heron</t>
        </is>
      </c>
      <c r="B400" t="inlineStr">
        <is>
          <t>Operating Expenses</t>
        </is>
      </c>
      <c r="C400" t="inlineStr">
        <is>
          <t>Heron Fields</t>
        </is>
      </c>
      <c r="D400" t="inlineStr">
        <is>
          <t>Heron Fields</t>
        </is>
      </c>
      <c r="E400" s="1" t="inlineStr">
        <is>
          <t>2022-10-31</t>
        </is>
      </c>
      <c r="F400" t="n">
        <v>3406.21</v>
      </c>
      <c r="G400" t="n">
        <v>3406.21</v>
      </c>
      <c r="H400" s="2">
        <f>IF(F400=0, G400, F400)</f>
        <v/>
      </c>
      <c r="I400" s="1">
        <f>E400+0</f>
        <v/>
      </c>
    </row>
    <row r="401">
      <c r="A401" t="inlineStr">
        <is>
          <t>Repairs _AND_ Maintenance</t>
        </is>
      </c>
      <c r="B401" t="inlineStr">
        <is>
          <t>Operating Expenses</t>
        </is>
      </c>
      <c r="C401" t="inlineStr">
        <is>
          <t>Heron Fields</t>
        </is>
      </c>
      <c r="D401" t="inlineStr">
        <is>
          <t>Heron Fields</t>
        </is>
      </c>
      <c r="E401" s="1" t="inlineStr">
        <is>
          <t>2022-10-31</t>
        </is>
      </c>
      <c r="F401" t="n">
        <v>18372.16</v>
      </c>
      <c r="G401" t="n">
        <v>18372.16</v>
      </c>
      <c r="H401" s="2">
        <f>IF(F401=0, G401, F401)</f>
        <v/>
      </c>
      <c r="I401" s="1">
        <f>E401+0</f>
        <v/>
      </c>
    </row>
    <row r="402">
      <c r="A402" t="inlineStr">
        <is>
          <t>Sales - Heron Fields</t>
        </is>
      </c>
      <c r="B402" t="inlineStr">
        <is>
          <t>Trading Income</t>
        </is>
      </c>
      <c r="C402" t="inlineStr">
        <is>
          <t>Heron Fields</t>
        </is>
      </c>
      <c r="D402" t="inlineStr">
        <is>
          <t>Heron Fields</t>
        </is>
      </c>
      <c r="E402" s="1" t="inlineStr">
        <is>
          <t>2022-10-31</t>
        </is>
      </c>
      <c r="F402" t="n">
        <v>0</v>
      </c>
      <c r="G402" t="n">
        <v>0</v>
      </c>
      <c r="H402" s="2">
        <f>IF(F402=0, G402, F402)</f>
        <v/>
      </c>
      <c r="I402" s="1">
        <f>E402+0</f>
        <v/>
      </c>
    </row>
    <row r="403">
      <c r="A403" t="inlineStr">
        <is>
          <t>Sales - Heron Fields occupational rent</t>
        </is>
      </c>
      <c r="B403" t="inlineStr">
        <is>
          <t>Trading Income</t>
        </is>
      </c>
      <c r="C403" t="inlineStr">
        <is>
          <t>Heron Fields</t>
        </is>
      </c>
      <c r="D403" t="inlineStr">
        <is>
          <t>Heron Fields</t>
        </is>
      </c>
      <c r="E403" s="1" t="inlineStr">
        <is>
          <t>2022-10-31</t>
        </is>
      </c>
      <c r="F403" t="n">
        <v>0</v>
      </c>
      <c r="G403" t="n">
        <v>0</v>
      </c>
      <c r="H403" s="2">
        <f>IF(F403=0, G403, F403)</f>
        <v/>
      </c>
      <c r="I403" s="1">
        <f>E403+0</f>
        <v/>
      </c>
    </row>
    <row r="404">
      <c r="A404" t="inlineStr">
        <is>
          <t>Security - ADT</t>
        </is>
      </c>
      <c r="B404" t="inlineStr">
        <is>
          <t>Operating Expenses</t>
        </is>
      </c>
      <c r="C404" t="inlineStr">
        <is>
          <t>Heron Fields</t>
        </is>
      </c>
      <c r="D404" t="inlineStr">
        <is>
          <t>Heron Fields</t>
        </is>
      </c>
      <c r="E404" s="1" t="inlineStr">
        <is>
          <t>2022-10-31</t>
        </is>
      </c>
      <c r="F404" t="n">
        <v>328.38</v>
      </c>
      <c r="G404" t="n">
        <v>328.38</v>
      </c>
      <c r="H404" s="2">
        <f>IF(F404=0, G404, F404)</f>
        <v/>
      </c>
      <c r="I404" s="1">
        <f>E404+0</f>
        <v/>
      </c>
    </row>
    <row r="405">
      <c r="A405" t="inlineStr">
        <is>
          <t>Subscription - NHBRC</t>
        </is>
      </c>
      <c r="B405" t="inlineStr">
        <is>
          <t>Operating Expenses</t>
        </is>
      </c>
      <c r="C405" t="inlineStr">
        <is>
          <t>Heron Fields</t>
        </is>
      </c>
      <c r="D405" t="inlineStr">
        <is>
          <t>Heron Fields</t>
        </is>
      </c>
      <c r="E405" s="1" t="inlineStr">
        <is>
          <t>2022-10-31</t>
        </is>
      </c>
      <c r="F405" t="n">
        <v>526.3200000000001</v>
      </c>
      <c r="G405" t="n">
        <v>526.3200000000001</v>
      </c>
      <c r="H405" s="2">
        <f>IF(F405=0, G405, F405)</f>
        <v/>
      </c>
      <c r="I405" s="1">
        <f>E405+0</f>
        <v/>
      </c>
    </row>
    <row r="406">
      <c r="A406" t="inlineStr">
        <is>
          <t>Subscriptions - Xero</t>
        </is>
      </c>
      <c r="B406" t="inlineStr">
        <is>
          <t>Operating Expenses</t>
        </is>
      </c>
      <c r="C406" t="inlineStr">
        <is>
          <t>Heron Fields</t>
        </is>
      </c>
      <c r="D406" t="inlineStr">
        <is>
          <t>Heron Fields</t>
        </is>
      </c>
      <c r="E406" s="1" t="inlineStr">
        <is>
          <t>2022-10-31</t>
        </is>
      </c>
      <c r="F406" t="n">
        <v>600</v>
      </c>
      <c r="G406" t="n">
        <v>600</v>
      </c>
      <c r="H406" s="2">
        <f>IF(F406=0, G406, F406)</f>
        <v/>
      </c>
      <c r="I406" s="1">
        <f>E406+0</f>
        <v/>
      </c>
    </row>
    <row r="407">
      <c r="A407" t="inlineStr">
        <is>
          <t>COS - Heron Projects insurance</t>
        </is>
      </c>
      <c r="B407" t="inlineStr">
        <is>
          <t>COS</t>
        </is>
      </c>
      <c r="C407" t="inlineStr">
        <is>
          <t>CPC</t>
        </is>
      </c>
      <c r="D407" t="inlineStr">
        <is>
          <t>Heron View</t>
        </is>
      </c>
      <c r="E407" s="1" t="inlineStr">
        <is>
          <t>2022-10-31</t>
        </is>
      </c>
      <c r="F407" t="n">
        <v>0</v>
      </c>
      <c r="G407" t="n">
        <v>0</v>
      </c>
      <c r="H407" s="2">
        <f>IF(F407=0, G407, F407)</f>
        <v/>
      </c>
      <c r="I407" s="1">
        <f>E407+0</f>
        <v/>
      </c>
    </row>
    <row r="408">
      <c r="A408" t="inlineStr">
        <is>
          <t>COS - Heron View - Construction</t>
        </is>
      </c>
      <c r="B408" t="inlineStr">
        <is>
          <t>COS</t>
        </is>
      </c>
      <c r="C408" t="inlineStr">
        <is>
          <t>CPC</t>
        </is>
      </c>
      <c r="D408" t="inlineStr">
        <is>
          <t>Heron View</t>
        </is>
      </c>
      <c r="E408" s="1" t="inlineStr">
        <is>
          <t>2022-10-31</t>
        </is>
      </c>
      <c r="F408" t="n">
        <v>1211819.46</v>
      </c>
      <c r="G408" t="n">
        <v>0</v>
      </c>
      <c r="H408" s="2">
        <f>IF(F408=0, G408, F408)</f>
        <v/>
      </c>
      <c r="I408" s="1">
        <f>E408+0</f>
        <v/>
      </c>
    </row>
    <row r="409">
      <c r="A409" t="inlineStr">
        <is>
          <t>COS - Heron View - P&amp;G</t>
        </is>
      </c>
      <c r="B409" t="inlineStr">
        <is>
          <t>COS</t>
        </is>
      </c>
      <c r="C409" t="inlineStr">
        <is>
          <t>CPC</t>
        </is>
      </c>
      <c r="D409" t="inlineStr">
        <is>
          <t>Heron View</t>
        </is>
      </c>
      <c r="E409" s="1" t="inlineStr">
        <is>
          <t>2022-10-31</t>
        </is>
      </c>
      <c r="F409" t="n">
        <v>18460.65</v>
      </c>
      <c r="G409" t="n">
        <v>0</v>
      </c>
      <c r="H409" s="2">
        <f>IF(F409=0, G409, F409)</f>
        <v/>
      </c>
      <c r="I409" s="1">
        <f>E409+0</f>
        <v/>
      </c>
    </row>
    <row r="410">
      <c r="A410" t="inlineStr">
        <is>
          <t>COS - Heron View - Printing &amp; Stationary</t>
        </is>
      </c>
      <c r="B410" t="inlineStr">
        <is>
          <t>COS</t>
        </is>
      </c>
      <c r="C410" t="inlineStr">
        <is>
          <t>CPC</t>
        </is>
      </c>
      <c r="D410" t="inlineStr">
        <is>
          <t>Heron View</t>
        </is>
      </c>
      <c r="E410" s="1" t="inlineStr">
        <is>
          <t>2022-10-31</t>
        </is>
      </c>
      <c r="F410" t="n">
        <v>0</v>
      </c>
      <c r="G410" t="n">
        <v>0</v>
      </c>
      <c r="H410" s="2">
        <f>IF(F410=0, G410, F410)</f>
        <v/>
      </c>
      <c r="I410" s="1">
        <f>E410+0</f>
        <v/>
      </c>
    </row>
    <row r="411">
      <c r="A411" t="inlineStr">
        <is>
          <t>Subscriptions - Xero</t>
        </is>
      </c>
      <c r="B411" t="inlineStr">
        <is>
          <t>Operating Expenses</t>
        </is>
      </c>
      <c r="C411" t="inlineStr">
        <is>
          <t>Heron View</t>
        </is>
      </c>
      <c r="D411" t="inlineStr">
        <is>
          <t>Heron View</t>
        </is>
      </c>
      <c r="E411" s="1" t="inlineStr">
        <is>
          <t>2022-10-31</t>
        </is>
      </c>
      <c r="F411" t="n">
        <v>600</v>
      </c>
      <c r="G411" t="n">
        <v>600</v>
      </c>
      <c r="H411" s="2">
        <f>IF(F411=0, G411, F411)</f>
        <v/>
      </c>
      <c r="I411" s="1">
        <f>E411+0</f>
        <v/>
      </c>
    </row>
    <row r="412">
      <c r="A412" t="inlineStr">
        <is>
          <t>Accounting - CIPC</t>
        </is>
      </c>
      <c r="B412" t="inlineStr">
        <is>
          <t>Operating Expenses</t>
        </is>
      </c>
      <c r="C412" t="inlineStr">
        <is>
          <t>Heron Fields</t>
        </is>
      </c>
      <c r="D412" t="inlineStr">
        <is>
          <t>Heron Fields</t>
        </is>
      </c>
      <c r="E412" s="1" t="inlineStr">
        <is>
          <t>2022-11-30</t>
        </is>
      </c>
      <c r="F412" t="n">
        <v>0</v>
      </c>
      <c r="G412" t="n">
        <v>0</v>
      </c>
      <c r="H412" s="2">
        <f>IF(F412=0, G412, F412)</f>
        <v/>
      </c>
      <c r="I412" s="1">
        <f>E412+0</f>
        <v/>
      </c>
    </row>
    <row r="413">
      <c r="A413" t="inlineStr">
        <is>
          <t>Advertising - Property24</t>
        </is>
      </c>
      <c r="B413" t="inlineStr">
        <is>
          <t>Operating Expenses</t>
        </is>
      </c>
      <c r="C413" t="inlineStr">
        <is>
          <t>Heron Fields</t>
        </is>
      </c>
      <c r="D413" t="inlineStr">
        <is>
          <t>Heron Fields</t>
        </is>
      </c>
      <c r="E413" s="1" t="inlineStr">
        <is>
          <t>2022-11-30</t>
        </is>
      </c>
      <c r="F413" t="n">
        <v>11556</v>
      </c>
      <c r="G413" t="n">
        <v>11556</v>
      </c>
      <c r="H413" s="2">
        <f>IF(F413=0, G413, F413)</f>
        <v/>
      </c>
      <c r="I413" s="1">
        <f>E413+0</f>
        <v/>
      </c>
    </row>
    <row r="414">
      <c r="A414" t="inlineStr">
        <is>
          <t>Advertising _AND_ Promotions</t>
        </is>
      </c>
      <c r="B414" t="inlineStr">
        <is>
          <t>Operating Expenses</t>
        </is>
      </c>
      <c r="C414" t="inlineStr">
        <is>
          <t>Heron Fields</t>
        </is>
      </c>
      <c r="D414" t="inlineStr">
        <is>
          <t>Heron Fields</t>
        </is>
      </c>
      <c r="E414" s="1" t="inlineStr">
        <is>
          <t>2022-11-30</t>
        </is>
      </c>
      <c r="F414" t="n">
        <v>6705</v>
      </c>
      <c r="G414" t="n">
        <v>6705</v>
      </c>
      <c r="H414" s="2">
        <f>IF(F414=0, G414, F414)</f>
        <v/>
      </c>
      <c r="I414" s="1">
        <f>E414+0</f>
        <v/>
      </c>
    </row>
    <row r="415">
      <c r="A415" t="inlineStr">
        <is>
          <t>Bank Charges</t>
        </is>
      </c>
      <c r="B415" t="inlineStr">
        <is>
          <t>Operating Expenses</t>
        </is>
      </c>
      <c r="C415" t="inlineStr">
        <is>
          <t>Heron Fields</t>
        </is>
      </c>
      <c r="D415" t="inlineStr">
        <is>
          <t>Heron Fields</t>
        </is>
      </c>
      <c r="E415" s="1" t="inlineStr">
        <is>
          <t>2022-11-30</t>
        </is>
      </c>
      <c r="F415" t="n">
        <v>290.78</v>
      </c>
      <c r="G415" t="n">
        <v>290.78</v>
      </c>
      <c r="H415" s="2">
        <f>IF(F415=0, G415, F415)</f>
        <v/>
      </c>
      <c r="I415" s="1">
        <f>E415+0</f>
        <v/>
      </c>
    </row>
    <row r="416">
      <c r="A416" t="inlineStr">
        <is>
          <t>Bond Origination</t>
        </is>
      </c>
      <c r="B416" t="inlineStr">
        <is>
          <t>Trading Income</t>
        </is>
      </c>
      <c r="C416" t="inlineStr">
        <is>
          <t>Heron Fields</t>
        </is>
      </c>
      <c r="D416" t="inlineStr">
        <is>
          <t>Heron Fields</t>
        </is>
      </c>
      <c r="E416" s="1" t="inlineStr">
        <is>
          <t>2022-11-30</t>
        </is>
      </c>
      <c r="F416" t="n">
        <v>0</v>
      </c>
      <c r="G416" t="n">
        <v>0</v>
      </c>
      <c r="H416" s="2">
        <f>IF(F416=0, G416, F416)</f>
        <v/>
      </c>
      <c r="I416" s="1">
        <f>E416+0</f>
        <v/>
      </c>
    </row>
    <row r="417">
      <c r="A417" t="inlineStr">
        <is>
          <t>COS - Commission HF Units</t>
        </is>
      </c>
      <c r="B417" t="inlineStr">
        <is>
          <t>COS</t>
        </is>
      </c>
      <c r="C417" t="inlineStr">
        <is>
          <t>Heron Fields</t>
        </is>
      </c>
      <c r="D417" t="inlineStr">
        <is>
          <t>Heron Fields</t>
        </is>
      </c>
      <c r="E417" s="1" t="inlineStr">
        <is>
          <t>2022-11-30</t>
        </is>
      </c>
      <c r="F417" t="n">
        <v>123904.35</v>
      </c>
      <c r="G417" t="n">
        <v>123904.35</v>
      </c>
      <c r="H417" s="2">
        <f>IF(F417=0, G417, F417)</f>
        <v/>
      </c>
      <c r="I417" s="1">
        <f>E417+0</f>
        <v/>
      </c>
    </row>
    <row r="418">
      <c r="A418" t="inlineStr">
        <is>
          <t>COS - Commission Heron Fields investors</t>
        </is>
      </c>
      <c r="B418" t="inlineStr">
        <is>
          <t>COS</t>
        </is>
      </c>
      <c r="C418" t="inlineStr">
        <is>
          <t>Heron Fields</t>
        </is>
      </c>
      <c r="D418" t="inlineStr">
        <is>
          <t>Heron Fields</t>
        </is>
      </c>
      <c r="E418" s="1" t="inlineStr">
        <is>
          <t>2022-11-30</t>
        </is>
      </c>
      <c r="F418" t="n">
        <v>0</v>
      </c>
      <c r="G418" t="n">
        <v>0</v>
      </c>
      <c r="H418" s="2">
        <f>IF(F418=0, G418, F418)</f>
        <v/>
      </c>
      <c r="I418" s="1">
        <f>E418+0</f>
        <v/>
      </c>
    </row>
    <row r="419">
      <c r="A419" t="inlineStr">
        <is>
          <t>COS - Construction</t>
        </is>
      </c>
      <c r="B419" t="inlineStr">
        <is>
          <t>COS</t>
        </is>
      </c>
      <c r="C419" t="inlineStr">
        <is>
          <t>Heron Fields</t>
        </is>
      </c>
      <c r="D419" t="inlineStr">
        <is>
          <t>Heron Fields</t>
        </is>
      </c>
      <c r="E419" s="1" t="inlineStr">
        <is>
          <t>2022-11-30</t>
        </is>
      </c>
      <c r="F419" t="n">
        <v>0</v>
      </c>
      <c r="G419" t="n">
        <v>0</v>
      </c>
      <c r="H419" s="2">
        <f>IF(F419=0, G419, F419)</f>
        <v/>
      </c>
      <c r="I419" s="1">
        <f>E419+0</f>
        <v/>
      </c>
    </row>
    <row r="420">
      <c r="A420" t="inlineStr">
        <is>
          <t>COS - Heron - Internet</t>
        </is>
      </c>
      <c r="B420" t="inlineStr">
        <is>
          <t>COS</t>
        </is>
      </c>
      <c r="C420" t="inlineStr">
        <is>
          <t>CPC</t>
        </is>
      </c>
      <c r="D420" t="inlineStr">
        <is>
          <t>Heron Fields</t>
        </is>
      </c>
      <c r="E420" s="1" t="inlineStr">
        <is>
          <t>2022-11-30</t>
        </is>
      </c>
      <c r="F420" t="n">
        <v>607.83</v>
      </c>
      <c r="G420" t="n">
        <v>0</v>
      </c>
      <c r="H420" s="2">
        <f>IF(F420=0, G420, F420)</f>
        <v/>
      </c>
      <c r="I420" s="1">
        <f>E420+0</f>
        <v/>
      </c>
    </row>
    <row r="421">
      <c r="A421" t="inlineStr">
        <is>
          <t>COS - Heron Fields - Construction</t>
        </is>
      </c>
      <c r="B421" t="inlineStr">
        <is>
          <t>COS</t>
        </is>
      </c>
      <c r="C421" t="inlineStr">
        <is>
          <t>CPC</t>
        </is>
      </c>
      <c r="D421" t="inlineStr">
        <is>
          <t>Heron Fields</t>
        </is>
      </c>
      <c r="E421" s="1" t="inlineStr">
        <is>
          <t>2022-11-30</t>
        </is>
      </c>
      <c r="F421" t="n">
        <v>2296557.57</v>
      </c>
      <c r="G421" t="n">
        <v>0</v>
      </c>
      <c r="H421" s="2">
        <f>IF(F421=0, G421, F421)</f>
        <v/>
      </c>
      <c r="I421" s="1">
        <f>E421+0</f>
        <v/>
      </c>
    </row>
    <row r="422">
      <c r="A422" t="inlineStr">
        <is>
          <t>COS - Heron Fields - Health &amp; Safety</t>
        </is>
      </c>
      <c r="B422" t="inlineStr">
        <is>
          <t>COS</t>
        </is>
      </c>
      <c r="C422" t="inlineStr">
        <is>
          <t>CPC</t>
        </is>
      </c>
      <c r="D422" t="inlineStr">
        <is>
          <t>Heron Fields</t>
        </is>
      </c>
      <c r="E422" s="1" t="inlineStr">
        <is>
          <t>2022-11-30</t>
        </is>
      </c>
      <c r="F422" t="n">
        <v>0</v>
      </c>
      <c r="G422" t="n">
        <v>0</v>
      </c>
      <c r="H422" s="2">
        <f>IF(F422=0, G422, F422)</f>
        <v/>
      </c>
      <c r="I422" s="1">
        <f>E422+0</f>
        <v/>
      </c>
    </row>
    <row r="423">
      <c r="A423" t="inlineStr">
        <is>
          <t>COS - Heron Fields - P &amp; G</t>
        </is>
      </c>
      <c r="B423" t="inlineStr">
        <is>
          <t>COS</t>
        </is>
      </c>
      <c r="C423" t="inlineStr">
        <is>
          <t>CPC</t>
        </is>
      </c>
      <c r="D423" t="inlineStr">
        <is>
          <t>Heron Fields</t>
        </is>
      </c>
      <c r="E423" s="1" t="inlineStr">
        <is>
          <t>2022-11-30</t>
        </is>
      </c>
      <c r="F423" t="n">
        <v>274149.5</v>
      </c>
      <c r="G423" t="n">
        <v>0</v>
      </c>
      <c r="H423" s="2">
        <f>IF(F423=0, G423, F423)</f>
        <v/>
      </c>
      <c r="I423" s="1">
        <f>E423+0</f>
        <v/>
      </c>
    </row>
    <row r="424">
      <c r="A424" t="inlineStr">
        <is>
          <t>COS - Heron Fields - Printing &amp; Stationary</t>
        </is>
      </c>
      <c r="B424" t="inlineStr">
        <is>
          <t>COS</t>
        </is>
      </c>
      <c r="C424" t="inlineStr">
        <is>
          <t>CPC</t>
        </is>
      </c>
      <c r="D424" t="inlineStr">
        <is>
          <t>Heron Fields</t>
        </is>
      </c>
      <c r="E424" s="1" t="inlineStr">
        <is>
          <t>2022-11-30</t>
        </is>
      </c>
      <c r="F424" t="n">
        <v>0</v>
      </c>
      <c r="G424" t="n">
        <v>0</v>
      </c>
      <c r="H424" s="2">
        <f>IF(F424=0, G424, F424)</f>
        <v/>
      </c>
      <c r="I424" s="1">
        <f>E424+0</f>
        <v/>
      </c>
    </row>
    <row r="425">
      <c r="A425" t="inlineStr">
        <is>
          <t>COS - Heron Fields - Security</t>
        </is>
      </c>
      <c r="B425" t="inlineStr">
        <is>
          <t>COS</t>
        </is>
      </c>
      <c r="C425" t="inlineStr">
        <is>
          <t>CPC</t>
        </is>
      </c>
      <c r="D425" t="inlineStr">
        <is>
          <t>Heron Fields</t>
        </is>
      </c>
      <c r="E425" s="1" t="inlineStr">
        <is>
          <t>2022-11-30</t>
        </is>
      </c>
      <c r="F425" t="n">
        <v>0</v>
      </c>
      <c r="G425" t="n">
        <v>0</v>
      </c>
      <c r="H425" s="2">
        <f>IF(F425=0, G425, F425)</f>
        <v/>
      </c>
      <c r="I425" s="1">
        <f>E425+0</f>
        <v/>
      </c>
    </row>
    <row r="426">
      <c r="A426" t="inlineStr">
        <is>
          <t>COS - Legal Fees</t>
        </is>
      </c>
      <c r="B426" t="inlineStr">
        <is>
          <t>COS</t>
        </is>
      </c>
      <c r="C426" t="inlineStr">
        <is>
          <t>Heron Fields</t>
        </is>
      </c>
      <c r="D426" t="inlineStr">
        <is>
          <t>Heron Fields</t>
        </is>
      </c>
      <c r="E426" s="1" t="inlineStr">
        <is>
          <t>2022-11-30</t>
        </is>
      </c>
      <c r="F426" t="n">
        <v>375272.82</v>
      </c>
      <c r="G426" t="n">
        <v>375272.82</v>
      </c>
      <c r="H426" s="2">
        <f>IF(F426=0, G426, F426)</f>
        <v/>
      </c>
      <c r="I426" s="1">
        <f>E426+0</f>
        <v/>
      </c>
    </row>
    <row r="427">
      <c r="A427" t="inlineStr">
        <is>
          <t>COS - Legal Fees Opening of Sec Title Scheme</t>
        </is>
      </c>
      <c r="B427" t="inlineStr">
        <is>
          <t>COS</t>
        </is>
      </c>
      <c r="C427" t="inlineStr">
        <is>
          <t>Heron Fields</t>
        </is>
      </c>
      <c r="D427" t="inlineStr">
        <is>
          <t>Heron Fields</t>
        </is>
      </c>
      <c r="E427" s="1" t="inlineStr">
        <is>
          <t>2022-11-30</t>
        </is>
      </c>
      <c r="F427" t="n">
        <v>0</v>
      </c>
      <c r="G427" t="n">
        <v>0</v>
      </c>
      <c r="H427" s="2">
        <f>IF(F427=0, G427, F427)</f>
        <v/>
      </c>
      <c r="I427" s="1">
        <f>E427+0</f>
        <v/>
      </c>
    </row>
    <row r="428">
      <c r="A428" t="inlineStr">
        <is>
          <t>COS - Levies</t>
        </is>
      </c>
      <c r="B428" t="inlineStr">
        <is>
          <t>COS</t>
        </is>
      </c>
      <c r="C428" t="inlineStr">
        <is>
          <t>Heron Fields</t>
        </is>
      </c>
      <c r="D428" t="inlineStr">
        <is>
          <t>Heron Fields</t>
        </is>
      </c>
      <c r="E428" s="1" t="inlineStr">
        <is>
          <t>2022-11-30</t>
        </is>
      </c>
      <c r="F428" t="n">
        <v>27473.64</v>
      </c>
      <c r="G428" t="n">
        <v>27473.64</v>
      </c>
      <c r="H428" s="2">
        <f>IF(F428=0, G428, F428)</f>
        <v/>
      </c>
      <c r="I428" s="1">
        <f>E428+0</f>
        <v/>
      </c>
    </row>
    <row r="429">
      <c r="A429" t="inlineStr">
        <is>
          <t>COS - Rates clearance</t>
        </is>
      </c>
      <c r="B429" t="inlineStr">
        <is>
          <t>COS</t>
        </is>
      </c>
      <c r="C429" t="inlineStr">
        <is>
          <t>Heron Fields</t>
        </is>
      </c>
      <c r="D429" t="inlineStr">
        <is>
          <t>Heron Fields</t>
        </is>
      </c>
      <c r="E429" s="1" t="inlineStr">
        <is>
          <t>2022-11-30</t>
        </is>
      </c>
      <c r="F429" t="n">
        <v>0</v>
      </c>
      <c r="G429" t="n">
        <v>0</v>
      </c>
      <c r="H429" s="2">
        <f>IF(F429=0, G429, F429)</f>
        <v/>
      </c>
      <c r="I429" s="1">
        <f>E429+0</f>
        <v/>
      </c>
    </row>
    <row r="430">
      <c r="A430" t="inlineStr">
        <is>
          <t>COS - Showhouse - HF</t>
        </is>
      </c>
      <c r="B430" t="inlineStr">
        <is>
          <t>COS</t>
        </is>
      </c>
      <c r="C430" t="inlineStr">
        <is>
          <t>Heron Fields</t>
        </is>
      </c>
      <c r="D430" t="inlineStr">
        <is>
          <t>Heron Fields</t>
        </is>
      </c>
      <c r="E430" s="1" t="inlineStr">
        <is>
          <t>2022-11-30</t>
        </is>
      </c>
      <c r="F430" t="n">
        <v>0</v>
      </c>
      <c r="G430" t="n">
        <v>0</v>
      </c>
      <c r="H430" s="2">
        <f>IF(F430=0, G430, F430)</f>
        <v/>
      </c>
      <c r="I430" s="1">
        <f>E430+0</f>
        <v/>
      </c>
    </row>
    <row r="431">
      <c r="A431" t="inlineStr">
        <is>
          <t>CoCT - Electricity</t>
        </is>
      </c>
      <c r="B431" t="inlineStr">
        <is>
          <t>Operating Expenses</t>
        </is>
      </c>
      <c r="C431" t="inlineStr">
        <is>
          <t>Heron Fields</t>
        </is>
      </c>
      <c r="D431" t="inlineStr">
        <is>
          <t>Heron Fields</t>
        </is>
      </c>
      <c r="E431" s="1" t="inlineStr">
        <is>
          <t>2022-11-30</t>
        </is>
      </c>
      <c r="F431" t="n">
        <v>3070.69</v>
      </c>
      <c r="G431" t="n">
        <v>3070.69</v>
      </c>
      <c r="H431" s="2">
        <f>IF(F431=0, G431, F431)</f>
        <v/>
      </c>
      <c r="I431" s="1">
        <f>E431+0</f>
        <v/>
      </c>
    </row>
    <row r="432">
      <c r="A432" t="inlineStr">
        <is>
          <t>CoCT - Refuse</t>
        </is>
      </c>
      <c r="B432" t="inlineStr">
        <is>
          <t>Operating Expenses</t>
        </is>
      </c>
      <c r="C432" t="inlineStr">
        <is>
          <t>Heron Fields</t>
        </is>
      </c>
      <c r="D432" t="inlineStr">
        <is>
          <t>Heron Fields</t>
        </is>
      </c>
      <c r="E432" s="1" t="inlineStr">
        <is>
          <t>2022-11-30</t>
        </is>
      </c>
      <c r="F432" t="n">
        <v>3563.4</v>
      </c>
      <c r="G432" t="n">
        <v>3563.4</v>
      </c>
      <c r="H432" s="2">
        <f>IF(F432=0, G432, F432)</f>
        <v/>
      </c>
      <c r="I432" s="1">
        <f>E432+0</f>
        <v/>
      </c>
    </row>
    <row r="433">
      <c r="A433" t="inlineStr">
        <is>
          <t>CoCT - Water</t>
        </is>
      </c>
      <c r="B433" t="inlineStr">
        <is>
          <t>Operating Expenses</t>
        </is>
      </c>
      <c r="C433" t="inlineStr">
        <is>
          <t>Heron Fields</t>
        </is>
      </c>
      <c r="D433" t="inlineStr">
        <is>
          <t>Heron Fields</t>
        </is>
      </c>
      <c r="E433" s="1" t="inlineStr">
        <is>
          <t>2022-11-30</t>
        </is>
      </c>
      <c r="F433" t="n">
        <v>8627.120000000001</v>
      </c>
      <c r="G433" t="n">
        <v>8627.120000000001</v>
      </c>
      <c r="H433" s="2">
        <f>IF(F433=0, G433, F433)</f>
        <v/>
      </c>
      <c r="I433" s="1">
        <f>E433+0</f>
        <v/>
      </c>
    </row>
    <row r="434">
      <c r="A434" t="inlineStr">
        <is>
          <t>Consulting Fees - Admin and Finance</t>
        </is>
      </c>
      <c r="B434" t="inlineStr">
        <is>
          <t>Ignore per Deric</t>
        </is>
      </c>
      <c r="C434" t="inlineStr">
        <is>
          <t>Heron Fields</t>
        </is>
      </c>
      <c r="D434" t="inlineStr">
        <is>
          <t>Heron Fields</t>
        </is>
      </c>
      <c r="E434" s="1" t="inlineStr">
        <is>
          <t>2022-11-30</t>
        </is>
      </c>
      <c r="F434" t="n">
        <v>81000</v>
      </c>
      <c r="G434" t="n">
        <v>81000</v>
      </c>
      <c r="H434" s="2">
        <f>IF(F434=0, G434, F434)</f>
        <v/>
      </c>
      <c r="I434" s="1">
        <f>E434+0</f>
        <v/>
      </c>
    </row>
    <row r="435">
      <c r="A435" t="inlineStr">
        <is>
          <t>Consulting fees - Trustee</t>
        </is>
      </c>
      <c r="B435" t="inlineStr">
        <is>
          <t>Operating Expenses</t>
        </is>
      </c>
      <c r="C435" t="inlineStr">
        <is>
          <t>Heron Fields</t>
        </is>
      </c>
      <c r="D435" t="inlineStr">
        <is>
          <t>Heron Fields</t>
        </is>
      </c>
      <c r="E435" s="1" t="inlineStr">
        <is>
          <t>2022-11-30</t>
        </is>
      </c>
      <c r="F435" t="n">
        <v>4000</v>
      </c>
      <c r="G435" t="n">
        <v>4000</v>
      </c>
      <c r="H435" s="2">
        <f>IF(F435=0, G435, F435)</f>
        <v/>
      </c>
      <c r="I435" s="1">
        <f>E435+0</f>
        <v/>
      </c>
    </row>
    <row r="436">
      <c r="A436" t="inlineStr">
        <is>
          <t>Insurance</t>
        </is>
      </c>
      <c r="B436" t="inlineStr">
        <is>
          <t>Operating Expenses</t>
        </is>
      </c>
      <c r="C436" t="inlineStr">
        <is>
          <t>Heron Fields</t>
        </is>
      </c>
      <c r="D436" t="inlineStr">
        <is>
          <t>Heron Fields</t>
        </is>
      </c>
      <c r="E436" s="1" t="inlineStr">
        <is>
          <t>2022-11-30</t>
        </is>
      </c>
      <c r="F436" t="n">
        <v>4092.56</v>
      </c>
      <c r="G436" t="n">
        <v>4092.56</v>
      </c>
      <c r="H436" s="2">
        <f>IF(F436=0, G436, F436)</f>
        <v/>
      </c>
      <c r="I436" s="1">
        <f>E436+0</f>
        <v/>
      </c>
    </row>
    <row r="437">
      <c r="A437" t="inlineStr">
        <is>
          <t>Interest Paid</t>
        </is>
      </c>
      <c r="B437" t="inlineStr">
        <is>
          <t>Operating Expenses</t>
        </is>
      </c>
      <c r="C437" t="inlineStr">
        <is>
          <t>Heron Fields</t>
        </is>
      </c>
      <c r="D437" t="inlineStr">
        <is>
          <t>Heron Fields</t>
        </is>
      </c>
      <c r="E437" s="1" t="inlineStr">
        <is>
          <t>2022-11-30</t>
        </is>
      </c>
      <c r="F437" t="n">
        <v>0</v>
      </c>
      <c r="G437" t="n">
        <v>0</v>
      </c>
      <c r="H437" s="2">
        <f>IF(F437=0, G437, F437)</f>
        <v/>
      </c>
      <c r="I437" s="1">
        <f>E437+0</f>
        <v/>
      </c>
    </row>
    <row r="438">
      <c r="A438" t="inlineStr">
        <is>
          <t>Interest Paid - Investors @ 14%</t>
        </is>
      </c>
      <c r="B438" t="inlineStr">
        <is>
          <t>Operating Expenses</t>
        </is>
      </c>
      <c r="C438" t="inlineStr">
        <is>
          <t>Heron Fields</t>
        </is>
      </c>
      <c r="D438" t="inlineStr">
        <is>
          <t>Heron Fields</t>
        </is>
      </c>
      <c r="E438" s="1" t="inlineStr">
        <is>
          <t>2022-11-30</t>
        </is>
      </c>
      <c r="F438" t="n">
        <v>10317.81</v>
      </c>
      <c r="G438" t="n">
        <v>10317.81</v>
      </c>
      <c r="H438" s="2">
        <f>IF(F438=0, G438, F438)</f>
        <v/>
      </c>
      <c r="I438" s="1">
        <f>E438+0</f>
        <v/>
      </c>
    </row>
    <row r="439">
      <c r="A439" t="inlineStr">
        <is>
          <t>Interest Paid - Investors @ 15%</t>
        </is>
      </c>
      <c r="B439" t="inlineStr">
        <is>
          <t>Operating Expenses</t>
        </is>
      </c>
      <c r="C439" t="inlineStr">
        <is>
          <t>Heron Fields</t>
        </is>
      </c>
      <c r="D439" t="inlineStr">
        <is>
          <t>Heron Fields</t>
        </is>
      </c>
      <c r="E439" s="1" t="inlineStr">
        <is>
          <t>2022-11-30</t>
        </is>
      </c>
      <c r="F439" t="n">
        <v>376726.01</v>
      </c>
      <c r="G439" t="n">
        <v>376726.01</v>
      </c>
      <c r="H439" s="2">
        <f>IF(F439=0, G439, F439)</f>
        <v/>
      </c>
      <c r="I439" s="1">
        <f>E439+0</f>
        <v/>
      </c>
    </row>
    <row r="440">
      <c r="A440" t="inlineStr">
        <is>
          <t>Interest Paid - Investors @ 16%</t>
        </is>
      </c>
      <c r="B440" t="inlineStr">
        <is>
          <t>Operating Expenses</t>
        </is>
      </c>
      <c r="C440" t="inlineStr">
        <is>
          <t>Heron Fields</t>
        </is>
      </c>
      <c r="D440" t="inlineStr">
        <is>
          <t>Heron Fields</t>
        </is>
      </c>
      <c r="E440" s="1" t="inlineStr">
        <is>
          <t>2022-11-30</t>
        </is>
      </c>
      <c r="F440" t="n">
        <v>0</v>
      </c>
      <c r="G440" t="n">
        <v>0</v>
      </c>
      <c r="H440" s="2">
        <f>IF(F440=0, G440, F440)</f>
        <v/>
      </c>
      <c r="I440" s="1">
        <f>E440+0</f>
        <v/>
      </c>
    </row>
    <row r="441">
      <c r="A441" t="inlineStr">
        <is>
          <t>Interest Paid - Investors @ 18%</t>
        </is>
      </c>
      <c r="B441" t="inlineStr">
        <is>
          <t>Operating Expenses</t>
        </is>
      </c>
      <c r="C441" t="inlineStr">
        <is>
          <t>Heron Fields</t>
        </is>
      </c>
      <c r="D441" t="inlineStr">
        <is>
          <t>Heron Fields</t>
        </is>
      </c>
      <c r="E441" s="1" t="inlineStr">
        <is>
          <t>2022-11-30</t>
        </is>
      </c>
      <c r="F441" t="n">
        <v>2035109.56</v>
      </c>
      <c r="G441" t="n">
        <v>2035109.56</v>
      </c>
      <c r="H441" s="2">
        <f>IF(F441=0, G441, F441)</f>
        <v/>
      </c>
      <c r="I441" s="1">
        <f>E441+0</f>
        <v/>
      </c>
    </row>
    <row r="442">
      <c r="A442" t="inlineStr">
        <is>
          <t>Interest Paid - Investors @ 6.25%</t>
        </is>
      </c>
      <c r="B442" t="inlineStr">
        <is>
          <t>Operating Expenses</t>
        </is>
      </c>
      <c r="C442" t="inlineStr">
        <is>
          <t>Heron Fields</t>
        </is>
      </c>
      <c r="D442" t="inlineStr">
        <is>
          <t>Heron Fields</t>
        </is>
      </c>
      <c r="E442" s="1" t="inlineStr">
        <is>
          <t>2022-11-30</t>
        </is>
      </c>
      <c r="F442" t="n">
        <v>218305.31</v>
      </c>
      <c r="G442" t="n">
        <v>218305.31</v>
      </c>
      <c r="H442" s="2">
        <f>IF(F442=0, G442, F442)</f>
        <v/>
      </c>
      <c r="I442" s="1">
        <f>E442+0</f>
        <v/>
      </c>
    </row>
    <row r="443">
      <c r="A443" t="inlineStr">
        <is>
          <t>Interest Paid - Investors @ 6.5%</t>
        </is>
      </c>
      <c r="B443" t="inlineStr">
        <is>
          <t>Operating Expenses</t>
        </is>
      </c>
      <c r="C443" t="inlineStr">
        <is>
          <t>Heron Fields</t>
        </is>
      </c>
      <c r="D443" t="inlineStr">
        <is>
          <t>Heron Fields</t>
        </is>
      </c>
      <c r="E443" s="1" t="inlineStr">
        <is>
          <t>2022-11-30</t>
        </is>
      </c>
      <c r="F443" t="n">
        <v>29312.34</v>
      </c>
      <c r="G443" t="n">
        <v>29312.34</v>
      </c>
      <c r="H443" s="2">
        <f>IF(F443=0, G443, F443)</f>
        <v/>
      </c>
      <c r="I443" s="1">
        <f>E443+0</f>
        <v/>
      </c>
    </row>
    <row r="444">
      <c r="A444" t="inlineStr">
        <is>
          <t>Interest Paid - Investors @ 6.75%</t>
        </is>
      </c>
      <c r="B444" t="inlineStr">
        <is>
          <t>Operating Expenses</t>
        </is>
      </c>
      <c r="C444" t="inlineStr">
        <is>
          <t>Heron Fields</t>
        </is>
      </c>
      <c r="D444" t="inlineStr">
        <is>
          <t>Heron Fields</t>
        </is>
      </c>
      <c r="E444" s="1" t="inlineStr">
        <is>
          <t>2022-11-30</t>
        </is>
      </c>
      <c r="F444" t="n">
        <v>560.97</v>
      </c>
      <c r="G444" t="n">
        <v>560.97</v>
      </c>
      <c r="H444" s="2">
        <f>IF(F444=0, G444, F444)</f>
        <v/>
      </c>
      <c r="I444" s="1">
        <f>E444+0</f>
        <v/>
      </c>
    </row>
    <row r="445">
      <c r="A445" t="inlineStr">
        <is>
          <t>Interest Paid - Investors @ 7%</t>
        </is>
      </c>
      <c r="B445" t="inlineStr">
        <is>
          <t>Operating Expenses</t>
        </is>
      </c>
      <c r="C445" t="inlineStr">
        <is>
          <t>Heron Fields</t>
        </is>
      </c>
      <c r="D445" t="inlineStr">
        <is>
          <t>Heron Fields</t>
        </is>
      </c>
      <c r="E445" s="1" t="inlineStr">
        <is>
          <t>2022-11-30</t>
        </is>
      </c>
      <c r="F445" t="n">
        <v>0</v>
      </c>
      <c r="G445" t="n">
        <v>0</v>
      </c>
      <c r="H445" s="2">
        <f>IF(F445=0, G445, F445)</f>
        <v/>
      </c>
      <c r="I445" s="1">
        <f>E445+0</f>
        <v/>
      </c>
    </row>
    <row r="446">
      <c r="A446" t="inlineStr">
        <is>
          <t>Interest Paid - Investors @ 7.5%</t>
        </is>
      </c>
      <c r="B446" t="inlineStr">
        <is>
          <t>Operating Expenses</t>
        </is>
      </c>
      <c r="C446" t="inlineStr">
        <is>
          <t>Heron Fields</t>
        </is>
      </c>
      <c r="D446" t="inlineStr">
        <is>
          <t>Heron Fields</t>
        </is>
      </c>
      <c r="E446" s="1" t="inlineStr">
        <is>
          <t>2022-11-30</t>
        </is>
      </c>
      <c r="F446" t="n">
        <v>0</v>
      </c>
      <c r="G446" t="n">
        <v>0</v>
      </c>
      <c r="H446" s="2">
        <f>IF(F446=0, G446, F446)</f>
        <v/>
      </c>
      <c r="I446" s="1">
        <f>E446+0</f>
        <v/>
      </c>
    </row>
    <row r="447">
      <c r="A447" t="inlineStr">
        <is>
          <t>Interest Paid - Investors @ 9.75%</t>
        </is>
      </c>
      <c r="B447" t="inlineStr">
        <is>
          <t>Operating Expenses</t>
        </is>
      </c>
      <c r="C447" t="inlineStr">
        <is>
          <t>Heron Fields</t>
        </is>
      </c>
      <c r="D447" t="inlineStr">
        <is>
          <t>Heron Fields</t>
        </is>
      </c>
      <c r="E447" s="1" t="inlineStr">
        <is>
          <t>2022-11-30</t>
        </is>
      </c>
      <c r="F447" t="n">
        <v>0</v>
      </c>
      <c r="G447" t="n">
        <v>0</v>
      </c>
      <c r="H447" s="2">
        <f>IF(F447=0, G447, F447)</f>
        <v/>
      </c>
      <c r="I447" s="1">
        <f>E447+0</f>
        <v/>
      </c>
    </row>
    <row r="448">
      <c r="A448" t="inlineStr">
        <is>
          <t>Interest Received - Momentum</t>
        </is>
      </c>
      <c r="B448" t="inlineStr">
        <is>
          <t>Other Income</t>
        </is>
      </c>
      <c r="C448" t="inlineStr">
        <is>
          <t>Heron Fields</t>
        </is>
      </c>
      <c r="D448" t="inlineStr">
        <is>
          <t>Heron Fields</t>
        </is>
      </c>
      <c r="E448" s="1" t="inlineStr">
        <is>
          <t>2022-11-30</t>
        </is>
      </c>
      <c r="F448" t="n">
        <v>58002.69</v>
      </c>
      <c r="G448" t="n">
        <v>58002.69</v>
      </c>
      <c r="H448" s="2">
        <f>IF(F448=0, G448, F448)</f>
        <v/>
      </c>
      <c r="I448" s="1">
        <f>E448+0</f>
        <v/>
      </c>
    </row>
    <row r="449">
      <c r="A449" t="inlineStr">
        <is>
          <t>Management fees - OMH</t>
        </is>
      </c>
      <c r="B449" t="inlineStr">
        <is>
          <t>Ignore per Deric</t>
        </is>
      </c>
      <c r="C449" t="inlineStr">
        <is>
          <t>Heron Fields</t>
        </is>
      </c>
      <c r="D449" t="inlineStr">
        <is>
          <t>Heron Fields</t>
        </is>
      </c>
      <c r="E449" s="1" t="inlineStr">
        <is>
          <t>2022-11-30</t>
        </is>
      </c>
      <c r="F449" t="n">
        <v>0</v>
      </c>
      <c r="G449" t="n">
        <v>0</v>
      </c>
      <c r="H449" s="2">
        <f>IF(F449=0, G449, F449)</f>
        <v/>
      </c>
      <c r="I449" s="1">
        <f>E449+0</f>
        <v/>
      </c>
    </row>
    <row r="450">
      <c r="A450" t="inlineStr">
        <is>
          <t>Momentum Admin Fee</t>
        </is>
      </c>
      <c r="B450" t="inlineStr">
        <is>
          <t>Operating Expenses</t>
        </is>
      </c>
      <c r="C450" t="inlineStr">
        <is>
          <t>Heron Fields</t>
        </is>
      </c>
      <c r="D450" t="inlineStr">
        <is>
          <t>Heron Fields</t>
        </is>
      </c>
      <c r="E450" s="1" t="inlineStr">
        <is>
          <t>2022-11-30</t>
        </is>
      </c>
      <c r="F450" t="n">
        <v>3173.36</v>
      </c>
      <c r="G450" t="n">
        <v>3173.36</v>
      </c>
      <c r="H450" s="2">
        <f>IF(F450=0, G450, F450)</f>
        <v/>
      </c>
      <c r="I450" s="1">
        <f>E450+0</f>
        <v/>
      </c>
    </row>
    <row r="451">
      <c r="A451" t="inlineStr">
        <is>
          <t>Rates - Heron</t>
        </is>
      </c>
      <c r="B451" t="inlineStr">
        <is>
          <t>Operating Expenses</t>
        </is>
      </c>
      <c r="C451" t="inlineStr">
        <is>
          <t>Heron Fields</t>
        </is>
      </c>
      <c r="D451" t="inlineStr">
        <is>
          <t>Heron Fields</t>
        </is>
      </c>
      <c r="E451" s="1" t="inlineStr">
        <is>
          <t>2022-11-30</t>
        </is>
      </c>
      <c r="F451" t="n">
        <v>3335.21</v>
      </c>
      <c r="G451" t="n">
        <v>3335.21</v>
      </c>
      <c r="H451" s="2">
        <f>IF(F451=0, G451, F451)</f>
        <v/>
      </c>
      <c r="I451" s="1">
        <f>E451+0</f>
        <v/>
      </c>
    </row>
    <row r="452">
      <c r="A452" t="inlineStr">
        <is>
          <t>Repairs _AND_ Maintenance</t>
        </is>
      </c>
      <c r="B452" t="inlineStr">
        <is>
          <t>Operating Expenses</t>
        </is>
      </c>
      <c r="C452" t="inlineStr">
        <is>
          <t>Heron Fields</t>
        </is>
      </c>
      <c r="D452" t="inlineStr">
        <is>
          <t>Heron Fields</t>
        </is>
      </c>
      <c r="E452" s="1" t="inlineStr">
        <is>
          <t>2022-11-30</t>
        </is>
      </c>
      <c r="F452" t="n">
        <v>0</v>
      </c>
      <c r="G452" t="n">
        <v>0</v>
      </c>
      <c r="H452" s="2">
        <f>IF(F452=0, G452, F452)</f>
        <v/>
      </c>
      <c r="I452" s="1">
        <f>E452+0</f>
        <v/>
      </c>
    </row>
    <row r="453">
      <c r="A453" t="inlineStr">
        <is>
          <t>Sales - Heron Fields</t>
        </is>
      </c>
      <c r="B453" t="inlineStr">
        <is>
          <t>Trading Income</t>
        </is>
      </c>
      <c r="C453" t="inlineStr">
        <is>
          <t>Heron Fields</t>
        </is>
      </c>
      <c r="D453" t="inlineStr">
        <is>
          <t>Heron Fields</t>
        </is>
      </c>
      <c r="E453" s="1" t="inlineStr">
        <is>
          <t>2022-11-30</t>
        </is>
      </c>
      <c r="F453" t="n">
        <v>13825130.44</v>
      </c>
      <c r="G453" t="n">
        <v>13825130.44</v>
      </c>
      <c r="H453" s="2">
        <f>IF(F453=0, G453, F453)</f>
        <v/>
      </c>
      <c r="I453" s="1">
        <f>E453+0</f>
        <v/>
      </c>
    </row>
    <row r="454">
      <c r="A454" t="inlineStr">
        <is>
          <t>Sales - Heron Fields occupational rent</t>
        </is>
      </c>
      <c r="B454" t="inlineStr">
        <is>
          <t>Trading Income</t>
        </is>
      </c>
      <c r="C454" t="inlineStr">
        <is>
          <t>Heron Fields</t>
        </is>
      </c>
      <c r="D454" t="inlineStr">
        <is>
          <t>Heron Fields</t>
        </is>
      </c>
      <c r="E454" s="1" t="inlineStr">
        <is>
          <t>2022-11-30</t>
        </is>
      </c>
      <c r="F454" t="n">
        <v>66591.39999999999</v>
      </c>
      <c r="G454" t="n">
        <v>66591.39999999999</v>
      </c>
      <c r="H454" s="2">
        <f>IF(F454=0, G454, F454)</f>
        <v/>
      </c>
      <c r="I454" s="1">
        <f>E454+0</f>
        <v/>
      </c>
    </row>
    <row r="455">
      <c r="A455" t="inlineStr">
        <is>
          <t>Security - ADT</t>
        </is>
      </c>
      <c r="B455" t="inlineStr">
        <is>
          <t>Operating Expenses</t>
        </is>
      </c>
      <c r="C455" t="inlineStr">
        <is>
          <t>Heron Fields</t>
        </is>
      </c>
      <c r="D455" t="inlineStr">
        <is>
          <t>Heron Fields</t>
        </is>
      </c>
      <c r="E455" s="1" t="inlineStr">
        <is>
          <t>2022-11-30</t>
        </is>
      </c>
      <c r="F455" t="n">
        <v>328.38</v>
      </c>
      <c r="G455" t="n">
        <v>328.38</v>
      </c>
      <c r="H455" s="2">
        <f>IF(F455=0, G455, F455)</f>
        <v/>
      </c>
      <c r="I455" s="1">
        <f>E455+0</f>
        <v/>
      </c>
    </row>
    <row r="456">
      <c r="A456" t="inlineStr">
        <is>
          <t>Subscription - NHBRC</t>
        </is>
      </c>
      <c r="B456" t="inlineStr">
        <is>
          <t>Operating Expenses</t>
        </is>
      </c>
      <c r="C456" t="inlineStr">
        <is>
          <t>Heron Fields</t>
        </is>
      </c>
      <c r="D456" t="inlineStr">
        <is>
          <t>Heron Fields</t>
        </is>
      </c>
      <c r="E456" s="1" t="inlineStr">
        <is>
          <t>2022-11-30</t>
        </is>
      </c>
      <c r="F456" t="n">
        <v>262.11</v>
      </c>
      <c r="G456" t="n">
        <v>262.11</v>
      </c>
      <c r="H456" s="2">
        <f>IF(F456=0, G456, F456)</f>
        <v/>
      </c>
      <c r="I456" s="1">
        <f>E456+0</f>
        <v/>
      </c>
    </row>
    <row r="457">
      <c r="A457" t="inlineStr">
        <is>
          <t>Subscriptions - Xero</t>
        </is>
      </c>
      <c r="B457" t="inlineStr">
        <is>
          <t>Operating Expenses</t>
        </is>
      </c>
      <c r="C457" t="inlineStr">
        <is>
          <t>Heron Fields</t>
        </is>
      </c>
      <c r="D457" t="inlineStr">
        <is>
          <t>Heron Fields</t>
        </is>
      </c>
      <c r="E457" s="1" t="inlineStr">
        <is>
          <t>2022-11-30</t>
        </is>
      </c>
      <c r="F457" t="n">
        <v>600</v>
      </c>
      <c r="G457" t="n">
        <v>600</v>
      </c>
      <c r="H457" s="2">
        <f>IF(F457=0, G457, F457)</f>
        <v/>
      </c>
      <c r="I457" s="1">
        <f>E457+0</f>
        <v/>
      </c>
    </row>
    <row r="458">
      <c r="A458" t="inlineStr">
        <is>
          <t>Advertising _AND_ Promotions</t>
        </is>
      </c>
      <c r="B458" t="inlineStr">
        <is>
          <t>Operating Expenses</t>
        </is>
      </c>
      <c r="C458" t="inlineStr">
        <is>
          <t>Heron View</t>
        </is>
      </c>
      <c r="D458" t="inlineStr">
        <is>
          <t>Heron View</t>
        </is>
      </c>
      <c r="E458" s="1" t="inlineStr">
        <is>
          <t>2022-11-30</t>
        </is>
      </c>
      <c r="F458" t="n">
        <v>7000</v>
      </c>
      <c r="G458" t="n">
        <v>7000</v>
      </c>
      <c r="H458" s="2">
        <f>IF(F458=0, G458, F458)</f>
        <v/>
      </c>
      <c r="I458" s="1">
        <f>E458+0</f>
        <v/>
      </c>
    </row>
    <row r="459">
      <c r="A459" t="inlineStr">
        <is>
          <t>COS - Heron Projects insurance</t>
        </is>
      </c>
      <c r="B459" t="inlineStr">
        <is>
          <t>COS</t>
        </is>
      </c>
      <c r="C459" t="inlineStr">
        <is>
          <t>CPC</t>
        </is>
      </c>
      <c r="D459" t="inlineStr">
        <is>
          <t>Heron View</t>
        </is>
      </c>
      <c r="E459" s="1" t="inlineStr">
        <is>
          <t>2022-11-30</t>
        </is>
      </c>
      <c r="F459" t="n">
        <v>11169.12</v>
      </c>
      <c r="G459" t="n">
        <v>0</v>
      </c>
      <c r="H459" s="2">
        <f>IF(F459=0, G459, F459)</f>
        <v/>
      </c>
      <c r="I459" s="1">
        <f>E459+0</f>
        <v/>
      </c>
    </row>
    <row r="460">
      <c r="A460" t="inlineStr">
        <is>
          <t>COS - Heron View - Construction</t>
        </is>
      </c>
      <c r="B460" t="inlineStr">
        <is>
          <t>COS</t>
        </is>
      </c>
      <c r="C460" t="inlineStr">
        <is>
          <t>CPC</t>
        </is>
      </c>
      <c r="D460" t="inlineStr">
        <is>
          <t>Heron View</t>
        </is>
      </c>
      <c r="E460" s="1" t="inlineStr">
        <is>
          <t>2022-11-30</t>
        </is>
      </c>
      <c r="F460" t="n">
        <v>1000578.69</v>
      </c>
      <c r="G460" t="n">
        <v>0</v>
      </c>
      <c r="H460" s="2">
        <f>IF(F460=0, G460, F460)</f>
        <v/>
      </c>
      <c r="I460" s="1">
        <f>E460+0</f>
        <v/>
      </c>
    </row>
    <row r="461">
      <c r="A461" t="inlineStr">
        <is>
          <t>COS - Heron View - P&amp;G</t>
        </is>
      </c>
      <c r="B461" t="inlineStr">
        <is>
          <t>COS</t>
        </is>
      </c>
      <c r="C461" t="inlineStr">
        <is>
          <t>CPC</t>
        </is>
      </c>
      <c r="D461" t="inlineStr">
        <is>
          <t>Heron View</t>
        </is>
      </c>
      <c r="E461" s="1" t="inlineStr">
        <is>
          <t>2022-11-30</t>
        </is>
      </c>
      <c r="F461" t="n">
        <v>74859.36</v>
      </c>
      <c r="G461" t="n">
        <v>0</v>
      </c>
      <c r="H461" s="2">
        <f>IF(F461=0, G461, F461)</f>
        <v/>
      </c>
      <c r="I461" s="1">
        <f>E461+0</f>
        <v/>
      </c>
    </row>
    <row r="462">
      <c r="A462" t="inlineStr">
        <is>
          <t>COS - Heron View - Printing &amp; Stationary</t>
        </is>
      </c>
      <c r="B462" t="inlineStr">
        <is>
          <t>COS</t>
        </is>
      </c>
      <c r="C462" t="inlineStr">
        <is>
          <t>CPC</t>
        </is>
      </c>
      <c r="D462" t="inlineStr">
        <is>
          <t>Heron View</t>
        </is>
      </c>
      <c r="E462" s="1" t="inlineStr">
        <is>
          <t>2022-11-30</t>
        </is>
      </c>
      <c r="F462" t="n">
        <v>0</v>
      </c>
      <c r="G462" t="n">
        <v>0</v>
      </c>
      <c r="H462" s="2">
        <f>IF(F462=0, G462, F462)</f>
        <v/>
      </c>
      <c r="I462" s="1">
        <f>E462+0</f>
        <v/>
      </c>
    </row>
    <row r="463">
      <c r="A463" t="inlineStr">
        <is>
          <t>Subscriptions - Xero</t>
        </is>
      </c>
      <c r="B463" t="inlineStr">
        <is>
          <t>Operating Expenses</t>
        </is>
      </c>
      <c r="C463" t="inlineStr">
        <is>
          <t>Heron View</t>
        </is>
      </c>
      <c r="D463" t="inlineStr">
        <is>
          <t>Heron View</t>
        </is>
      </c>
      <c r="E463" s="1" t="inlineStr">
        <is>
          <t>2022-11-30</t>
        </is>
      </c>
      <c r="F463" t="n">
        <v>600</v>
      </c>
      <c r="G463" t="n">
        <v>600</v>
      </c>
      <c r="H463" s="2">
        <f>IF(F463=0, G463, F463)</f>
        <v/>
      </c>
      <c r="I463" s="1">
        <f>E463+0</f>
        <v/>
      </c>
    </row>
    <row r="464">
      <c r="A464" t="inlineStr">
        <is>
          <t>Accounting - CIPC</t>
        </is>
      </c>
      <c r="B464" t="inlineStr">
        <is>
          <t>Operating Expenses</t>
        </is>
      </c>
      <c r="C464" t="inlineStr">
        <is>
          <t>Heron Fields</t>
        </is>
      </c>
      <c r="D464" t="inlineStr">
        <is>
          <t>Heron Fields</t>
        </is>
      </c>
      <c r="E464" s="1" t="inlineStr">
        <is>
          <t>2022-12-31</t>
        </is>
      </c>
      <c r="F464" t="n">
        <v>0</v>
      </c>
      <c r="G464" t="n">
        <v>0</v>
      </c>
      <c r="H464" s="2">
        <f>IF(F464=0, G464, F464)</f>
        <v/>
      </c>
      <c r="I464" s="1">
        <f>E464+0</f>
        <v/>
      </c>
    </row>
    <row r="465">
      <c r="A465" t="inlineStr">
        <is>
          <t>Advertising - Property24</t>
        </is>
      </c>
      <c r="B465" t="inlineStr">
        <is>
          <t>Operating Expenses</t>
        </is>
      </c>
      <c r="C465" t="inlineStr">
        <is>
          <t>Heron Fields</t>
        </is>
      </c>
      <c r="D465" t="inlineStr">
        <is>
          <t>Heron Fields</t>
        </is>
      </c>
      <c r="E465" s="1" t="inlineStr">
        <is>
          <t>2022-12-31</t>
        </is>
      </c>
      <c r="F465" t="n">
        <v>11556</v>
      </c>
      <c r="G465" t="n">
        <v>11556</v>
      </c>
      <c r="H465" s="2">
        <f>IF(F465=0, G465, F465)</f>
        <v/>
      </c>
      <c r="I465" s="1">
        <f>E465+0</f>
        <v/>
      </c>
    </row>
    <row r="466">
      <c r="A466" t="inlineStr">
        <is>
          <t>Advertising _AND_ Promotions</t>
        </is>
      </c>
      <c r="B466" t="inlineStr">
        <is>
          <t>Operating Expenses</t>
        </is>
      </c>
      <c r="C466" t="inlineStr">
        <is>
          <t>Heron Fields</t>
        </is>
      </c>
      <c r="D466" t="inlineStr">
        <is>
          <t>Heron Fields</t>
        </is>
      </c>
      <c r="E466" s="1" t="inlineStr">
        <is>
          <t>2022-12-31</t>
        </is>
      </c>
      <c r="F466" t="n">
        <v>550</v>
      </c>
      <c r="G466" t="n">
        <v>550</v>
      </c>
      <c r="H466" s="2">
        <f>IF(F466=0, G466, F466)</f>
        <v/>
      </c>
      <c r="I466" s="1">
        <f>E466+0</f>
        <v/>
      </c>
    </row>
    <row r="467">
      <c r="A467" t="inlineStr">
        <is>
          <t>Bank Charges</t>
        </is>
      </c>
      <c r="B467" t="inlineStr">
        <is>
          <t>Operating Expenses</t>
        </is>
      </c>
      <c r="C467" t="inlineStr">
        <is>
          <t>Heron Fields</t>
        </is>
      </c>
      <c r="D467" t="inlineStr">
        <is>
          <t>Heron Fields</t>
        </is>
      </c>
      <c r="E467" s="1" t="inlineStr">
        <is>
          <t>2022-12-31</t>
        </is>
      </c>
      <c r="F467" t="n">
        <v>242.38</v>
      </c>
      <c r="G467" t="n">
        <v>242.38</v>
      </c>
      <c r="H467" s="2">
        <f>IF(F467=0, G467, F467)</f>
        <v/>
      </c>
      <c r="I467" s="1">
        <f>E467+0</f>
        <v/>
      </c>
    </row>
    <row r="468">
      <c r="A468" t="inlineStr">
        <is>
          <t>Bond Origination</t>
        </is>
      </c>
      <c r="B468" t="inlineStr">
        <is>
          <t>Trading Income</t>
        </is>
      </c>
      <c r="C468" t="inlineStr">
        <is>
          <t>Heron Fields</t>
        </is>
      </c>
      <c r="D468" t="inlineStr">
        <is>
          <t>Heron Fields</t>
        </is>
      </c>
      <c r="E468" s="1" t="inlineStr">
        <is>
          <t>2022-12-31</t>
        </is>
      </c>
      <c r="F468" t="n">
        <v>0</v>
      </c>
      <c r="G468" t="n">
        <v>0</v>
      </c>
      <c r="H468" s="2">
        <f>IF(F468=0, G468, F468)</f>
        <v/>
      </c>
      <c r="I468" s="1">
        <f>E468+0</f>
        <v/>
      </c>
    </row>
    <row r="469">
      <c r="A469" t="inlineStr">
        <is>
          <t>COS - Commission HF Units</t>
        </is>
      </c>
      <c r="B469" t="inlineStr">
        <is>
          <t>COS</t>
        </is>
      </c>
      <c r="C469" t="inlineStr">
        <is>
          <t>Heron Fields</t>
        </is>
      </c>
      <c r="D469" t="inlineStr">
        <is>
          <t>Heron Fields</t>
        </is>
      </c>
      <c r="E469" s="1" t="inlineStr">
        <is>
          <t>2022-12-31</t>
        </is>
      </c>
      <c r="F469" t="n">
        <v>257634.78</v>
      </c>
      <c r="G469" t="n">
        <v>257634.78</v>
      </c>
      <c r="H469" s="2">
        <f>IF(F469=0, G469, F469)</f>
        <v/>
      </c>
      <c r="I469" s="1">
        <f>E469+0</f>
        <v/>
      </c>
    </row>
    <row r="470">
      <c r="A470" t="inlineStr">
        <is>
          <t>COS - Commission Heron Fields investors</t>
        </is>
      </c>
      <c r="B470" t="inlineStr">
        <is>
          <t>COS</t>
        </is>
      </c>
      <c r="C470" t="inlineStr">
        <is>
          <t>Heron Fields</t>
        </is>
      </c>
      <c r="D470" t="inlineStr">
        <is>
          <t>Heron Fields</t>
        </is>
      </c>
      <c r="E470" s="1" t="inlineStr">
        <is>
          <t>2022-12-31</t>
        </is>
      </c>
      <c r="F470" t="n">
        <v>0</v>
      </c>
      <c r="G470" t="n">
        <v>0</v>
      </c>
      <c r="H470" s="2">
        <f>IF(F470=0, G470, F470)</f>
        <v/>
      </c>
      <c r="I470" s="1">
        <f>E470+0</f>
        <v/>
      </c>
    </row>
    <row r="471">
      <c r="A471" t="inlineStr">
        <is>
          <t>COS - Construction</t>
        </is>
      </c>
      <c r="B471" t="inlineStr">
        <is>
          <t>COS</t>
        </is>
      </c>
      <c r="C471" t="inlineStr">
        <is>
          <t>Heron Fields</t>
        </is>
      </c>
      <c r="D471" t="inlineStr">
        <is>
          <t>Heron Fields</t>
        </is>
      </c>
      <c r="E471" s="1" t="inlineStr">
        <is>
          <t>2022-12-31</t>
        </is>
      </c>
      <c r="F471" t="n">
        <v>0</v>
      </c>
      <c r="G471" t="n">
        <v>0</v>
      </c>
      <c r="H471" s="2">
        <f>IF(F471=0, G471, F471)</f>
        <v/>
      </c>
      <c r="I471" s="1">
        <f>E471+0</f>
        <v/>
      </c>
    </row>
    <row r="472">
      <c r="A472" t="inlineStr">
        <is>
          <t>COS - Heron - Internet</t>
        </is>
      </c>
      <c r="B472" t="inlineStr">
        <is>
          <t>COS</t>
        </is>
      </c>
      <c r="C472" t="inlineStr">
        <is>
          <t>CPC</t>
        </is>
      </c>
      <c r="D472" t="inlineStr">
        <is>
          <t>Heron Fields</t>
        </is>
      </c>
      <c r="E472" s="1" t="inlineStr">
        <is>
          <t>2022-12-31</t>
        </is>
      </c>
      <c r="F472" t="n">
        <v>607.83</v>
      </c>
      <c r="G472" t="n">
        <v>0</v>
      </c>
      <c r="H472" s="2">
        <f>IF(F472=0, G472, F472)</f>
        <v/>
      </c>
      <c r="I472" s="1">
        <f>E472+0</f>
        <v/>
      </c>
    </row>
    <row r="473">
      <c r="A473" t="inlineStr">
        <is>
          <t>COS - Heron Fields - Construction</t>
        </is>
      </c>
      <c r="B473" t="inlineStr">
        <is>
          <t>COS</t>
        </is>
      </c>
      <c r="C473" t="inlineStr">
        <is>
          <t>CPC</t>
        </is>
      </c>
      <c r="D473" t="inlineStr">
        <is>
          <t>Heron Fields</t>
        </is>
      </c>
      <c r="E473" s="1" t="inlineStr">
        <is>
          <t>2022-12-31</t>
        </is>
      </c>
      <c r="F473" t="n">
        <v>2454778.69</v>
      </c>
      <c r="G473" t="n">
        <v>0</v>
      </c>
      <c r="H473" s="2">
        <f>IF(F473=0, G473, F473)</f>
        <v/>
      </c>
      <c r="I473" s="1">
        <f>E473+0</f>
        <v/>
      </c>
    </row>
    <row r="474">
      <c r="A474" t="inlineStr">
        <is>
          <t>COS - Heron Fields - Health &amp; Safety</t>
        </is>
      </c>
      <c r="B474" t="inlineStr">
        <is>
          <t>COS</t>
        </is>
      </c>
      <c r="C474" t="inlineStr">
        <is>
          <t>CPC</t>
        </is>
      </c>
      <c r="D474" t="inlineStr">
        <is>
          <t>Heron Fields</t>
        </is>
      </c>
      <c r="E474" s="1" t="inlineStr">
        <is>
          <t>2022-12-31</t>
        </is>
      </c>
      <c r="F474" t="n">
        <v>0</v>
      </c>
      <c r="G474" t="n">
        <v>0</v>
      </c>
      <c r="H474" s="2">
        <f>IF(F474=0, G474, F474)</f>
        <v/>
      </c>
      <c r="I474" s="1">
        <f>E474+0</f>
        <v/>
      </c>
    </row>
    <row r="475">
      <c r="A475" t="inlineStr">
        <is>
          <t>COS - Heron Fields - P &amp; G</t>
        </is>
      </c>
      <c r="B475" t="inlineStr">
        <is>
          <t>COS</t>
        </is>
      </c>
      <c r="C475" t="inlineStr">
        <is>
          <t>CPC</t>
        </is>
      </c>
      <c r="D475" t="inlineStr">
        <is>
          <t>Heron Fields</t>
        </is>
      </c>
      <c r="E475" s="1" t="inlineStr">
        <is>
          <t>2022-12-31</t>
        </is>
      </c>
      <c r="F475" t="n">
        <v>313402.61</v>
      </c>
      <c r="G475" t="n">
        <v>0</v>
      </c>
      <c r="H475" s="2">
        <f>IF(F475=0, G475, F475)</f>
        <v/>
      </c>
      <c r="I475" s="1">
        <f>E475+0</f>
        <v/>
      </c>
    </row>
    <row r="476">
      <c r="A476" t="inlineStr">
        <is>
          <t>COS - Heron Fields - Printing &amp; Stationary</t>
        </is>
      </c>
      <c r="B476" t="inlineStr">
        <is>
          <t>COS</t>
        </is>
      </c>
      <c r="C476" t="inlineStr">
        <is>
          <t>CPC</t>
        </is>
      </c>
      <c r="D476" t="inlineStr">
        <is>
          <t>Heron Fields</t>
        </is>
      </c>
      <c r="E476" s="1" t="inlineStr">
        <is>
          <t>2022-12-31</t>
        </is>
      </c>
      <c r="F476" t="n">
        <v>0</v>
      </c>
      <c r="G476" t="n">
        <v>0</v>
      </c>
      <c r="H476" s="2">
        <f>IF(F476=0, G476, F476)</f>
        <v/>
      </c>
      <c r="I476" s="1">
        <f>E476+0</f>
        <v/>
      </c>
    </row>
    <row r="477">
      <c r="A477" t="inlineStr">
        <is>
          <t>COS - Heron Fields - Security</t>
        </is>
      </c>
      <c r="B477" t="inlineStr">
        <is>
          <t>COS</t>
        </is>
      </c>
      <c r="C477" t="inlineStr">
        <is>
          <t>CPC</t>
        </is>
      </c>
      <c r="D477" t="inlineStr">
        <is>
          <t>Heron Fields</t>
        </is>
      </c>
      <c r="E477" s="1" t="inlineStr">
        <is>
          <t>2022-12-31</t>
        </is>
      </c>
      <c r="F477" t="n">
        <v>0</v>
      </c>
      <c r="G477" t="n">
        <v>0</v>
      </c>
      <c r="H477" s="2">
        <f>IF(F477=0, G477, F477)</f>
        <v/>
      </c>
      <c r="I477" s="1">
        <f>E477+0</f>
        <v/>
      </c>
    </row>
    <row r="478">
      <c r="A478" t="inlineStr">
        <is>
          <t>COS - Legal Fees</t>
        </is>
      </c>
      <c r="B478" t="inlineStr">
        <is>
          <t>COS</t>
        </is>
      </c>
      <c r="C478" t="inlineStr">
        <is>
          <t>Heron Fields</t>
        </is>
      </c>
      <c r="D478" t="inlineStr">
        <is>
          <t>Heron Fields</t>
        </is>
      </c>
      <c r="E478" s="1" t="inlineStr">
        <is>
          <t>2022-12-31</t>
        </is>
      </c>
      <c r="F478" t="n">
        <v>157031.19</v>
      </c>
      <c r="G478" t="n">
        <v>157031.19</v>
      </c>
      <c r="H478" s="2">
        <f>IF(F478=0, G478, F478)</f>
        <v/>
      </c>
      <c r="I478" s="1">
        <f>E478+0</f>
        <v/>
      </c>
    </row>
    <row r="479">
      <c r="A479" t="inlineStr">
        <is>
          <t>COS - Legal Fees Opening of Sec Title Scheme</t>
        </is>
      </c>
      <c r="B479" t="inlineStr">
        <is>
          <t>COS</t>
        </is>
      </c>
      <c r="C479" t="inlineStr">
        <is>
          <t>Heron Fields</t>
        </is>
      </c>
      <c r="D479" t="inlineStr">
        <is>
          <t>Heron Fields</t>
        </is>
      </c>
      <c r="E479" s="1" t="inlineStr">
        <is>
          <t>2022-12-31</t>
        </is>
      </c>
      <c r="F479" t="n">
        <v>0</v>
      </c>
      <c r="G479" t="n">
        <v>0</v>
      </c>
      <c r="H479" s="2">
        <f>IF(F479=0, G479, F479)</f>
        <v/>
      </c>
      <c r="I479" s="1">
        <f>E479+0</f>
        <v/>
      </c>
    </row>
    <row r="480">
      <c r="A480" t="inlineStr">
        <is>
          <t>COS - Levies</t>
        </is>
      </c>
      <c r="B480" t="inlineStr">
        <is>
          <t>COS</t>
        </is>
      </c>
      <c r="C480" t="inlineStr">
        <is>
          <t>Heron Fields</t>
        </is>
      </c>
      <c r="D480" t="inlineStr">
        <is>
          <t>Heron Fields</t>
        </is>
      </c>
      <c r="E480" s="1" t="inlineStr">
        <is>
          <t>2022-12-31</t>
        </is>
      </c>
      <c r="F480" t="n">
        <v>175176.84</v>
      </c>
      <c r="G480" t="n">
        <v>175176.84</v>
      </c>
      <c r="H480" s="2">
        <f>IF(F480=0, G480, F480)</f>
        <v/>
      </c>
      <c r="I480" s="1">
        <f>E480+0</f>
        <v/>
      </c>
    </row>
    <row r="481">
      <c r="A481" t="inlineStr">
        <is>
          <t>COS - Rates clearance</t>
        </is>
      </c>
      <c r="B481" t="inlineStr">
        <is>
          <t>COS</t>
        </is>
      </c>
      <c r="C481" t="inlineStr">
        <is>
          <t>Heron Fields</t>
        </is>
      </c>
      <c r="D481" t="inlineStr">
        <is>
          <t>Heron Fields</t>
        </is>
      </c>
      <c r="E481" s="1" t="inlineStr">
        <is>
          <t>2022-12-31</t>
        </is>
      </c>
      <c r="F481" t="n">
        <v>0</v>
      </c>
      <c r="G481" t="n">
        <v>0</v>
      </c>
      <c r="H481" s="2">
        <f>IF(F481=0, G481, F481)</f>
        <v/>
      </c>
      <c r="I481" s="1">
        <f>E481+0</f>
        <v/>
      </c>
    </row>
    <row r="482">
      <c r="A482" t="inlineStr">
        <is>
          <t>COS - Showhouse - HF</t>
        </is>
      </c>
      <c r="B482" t="inlineStr">
        <is>
          <t>COS</t>
        </is>
      </c>
      <c r="C482" t="inlineStr">
        <is>
          <t>Heron Fields</t>
        </is>
      </c>
      <c r="D482" t="inlineStr">
        <is>
          <t>Heron Fields</t>
        </is>
      </c>
      <c r="E482" s="1" t="inlineStr">
        <is>
          <t>2022-12-31</t>
        </is>
      </c>
      <c r="F482" t="n">
        <v>0</v>
      </c>
      <c r="G482" t="n">
        <v>0</v>
      </c>
      <c r="H482" s="2">
        <f>IF(F482=0, G482, F482)</f>
        <v/>
      </c>
      <c r="I482" s="1">
        <f>E482+0</f>
        <v/>
      </c>
    </row>
    <row r="483">
      <c r="A483" t="inlineStr">
        <is>
          <t>CoCT - Electricity</t>
        </is>
      </c>
      <c r="B483" t="inlineStr">
        <is>
          <t>Operating Expenses</t>
        </is>
      </c>
      <c r="C483" t="inlineStr">
        <is>
          <t>Heron Fields</t>
        </is>
      </c>
      <c r="D483" t="inlineStr">
        <is>
          <t>Heron Fields</t>
        </is>
      </c>
      <c r="E483" s="1" t="inlineStr">
        <is>
          <t>2022-12-31</t>
        </is>
      </c>
      <c r="F483" t="n">
        <v>0</v>
      </c>
      <c r="G483" t="n">
        <v>0</v>
      </c>
      <c r="H483" s="2">
        <f>IF(F483=0, G483, F483)</f>
        <v/>
      </c>
      <c r="I483" s="1">
        <f>E483+0</f>
        <v/>
      </c>
    </row>
    <row r="484">
      <c r="A484" t="inlineStr">
        <is>
          <t>CoCT - Refuse</t>
        </is>
      </c>
      <c r="B484" t="inlineStr">
        <is>
          <t>Operating Expenses</t>
        </is>
      </c>
      <c r="C484" t="inlineStr">
        <is>
          <t>Heron Fields</t>
        </is>
      </c>
      <c r="D484" t="inlineStr">
        <is>
          <t>Heron Fields</t>
        </is>
      </c>
      <c r="E484" s="1" t="inlineStr">
        <is>
          <t>2022-12-31</t>
        </is>
      </c>
      <c r="F484" t="n">
        <v>0</v>
      </c>
      <c r="G484" t="n">
        <v>0</v>
      </c>
      <c r="H484" s="2">
        <f>IF(F484=0, G484, F484)</f>
        <v/>
      </c>
      <c r="I484" s="1">
        <f>E484+0</f>
        <v/>
      </c>
    </row>
    <row r="485">
      <c r="A485" t="inlineStr">
        <is>
          <t>CoCT - Water</t>
        </is>
      </c>
      <c r="B485" t="inlineStr">
        <is>
          <t>Operating Expenses</t>
        </is>
      </c>
      <c r="C485" t="inlineStr">
        <is>
          <t>Heron Fields</t>
        </is>
      </c>
      <c r="D485" t="inlineStr">
        <is>
          <t>Heron Fields</t>
        </is>
      </c>
      <c r="E485" s="1" t="inlineStr">
        <is>
          <t>2022-12-31</t>
        </is>
      </c>
      <c r="F485" t="n">
        <v>0</v>
      </c>
      <c r="G485" t="n">
        <v>0</v>
      </c>
      <c r="H485" s="2">
        <f>IF(F485=0, G485, F485)</f>
        <v/>
      </c>
      <c r="I485" s="1">
        <f>E485+0</f>
        <v/>
      </c>
    </row>
    <row r="486">
      <c r="A486" t="inlineStr">
        <is>
          <t>Consulting Fees - Admin and Finance</t>
        </is>
      </c>
      <c r="B486" t="inlineStr">
        <is>
          <t>Ignore per Deric</t>
        </is>
      </c>
      <c r="C486" t="inlineStr">
        <is>
          <t>Heron Fields</t>
        </is>
      </c>
      <c r="D486" t="inlineStr">
        <is>
          <t>Heron Fields</t>
        </is>
      </c>
      <c r="E486" s="1" t="inlineStr">
        <is>
          <t>2022-12-31</t>
        </is>
      </c>
      <c r="F486" t="n">
        <v>102812.43</v>
      </c>
      <c r="G486" t="n">
        <v>102812.43</v>
      </c>
      <c r="H486" s="2">
        <f>IF(F486=0, G486, F486)</f>
        <v/>
      </c>
      <c r="I486" s="1">
        <f>E486+0</f>
        <v/>
      </c>
    </row>
    <row r="487">
      <c r="A487" t="inlineStr">
        <is>
          <t>Consulting fees - Trustee</t>
        </is>
      </c>
      <c r="B487" t="inlineStr">
        <is>
          <t>Operating Expenses</t>
        </is>
      </c>
      <c r="C487" t="inlineStr">
        <is>
          <t>Heron Fields</t>
        </is>
      </c>
      <c r="D487" t="inlineStr">
        <is>
          <t>Heron Fields</t>
        </is>
      </c>
      <c r="E487" s="1" t="inlineStr">
        <is>
          <t>2022-12-31</t>
        </is>
      </c>
      <c r="F487" t="n">
        <v>4000</v>
      </c>
      <c r="G487" t="n">
        <v>4000</v>
      </c>
      <c r="H487" s="2">
        <f>IF(F487=0, G487, F487)</f>
        <v/>
      </c>
      <c r="I487" s="1">
        <f>E487+0</f>
        <v/>
      </c>
    </row>
    <row r="488">
      <c r="A488" t="inlineStr">
        <is>
          <t>Insurance</t>
        </is>
      </c>
      <c r="B488" t="inlineStr">
        <is>
          <t>Operating Expenses</t>
        </is>
      </c>
      <c r="C488" t="inlineStr">
        <is>
          <t>Heron Fields</t>
        </is>
      </c>
      <c r="D488" t="inlineStr">
        <is>
          <t>Heron Fields</t>
        </is>
      </c>
      <c r="E488" s="1" t="inlineStr">
        <is>
          <t>2022-12-31</t>
        </is>
      </c>
      <c r="F488" t="n">
        <v>4467.96</v>
      </c>
      <c r="G488" t="n">
        <v>4467.96</v>
      </c>
      <c r="H488" s="2">
        <f>IF(F488=0, G488, F488)</f>
        <v/>
      </c>
      <c r="I488" s="1">
        <f>E488+0</f>
        <v/>
      </c>
    </row>
    <row r="489">
      <c r="A489" t="inlineStr">
        <is>
          <t>Interest Paid</t>
        </is>
      </c>
      <c r="B489" t="inlineStr">
        <is>
          <t>Operating Expenses</t>
        </is>
      </c>
      <c r="C489" t="inlineStr">
        <is>
          <t>Heron Fields</t>
        </is>
      </c>
      <c r="D489" t="inlineStr">
        <is>
          <t>Heron Fields</t>
        </is>
      </c>
      <c r="E489" s="1" t="inlineStr">
        <is>
          <t>2022-12-31</t>
        </is>
      </c>
      <c r="F489" t="n">
        <v>0</v>
      </c>
      <c r="G489" t="n">
        <v>0</v>
      </c>
      <c r="H489" s="2">
        <f>IF(F489=0, G489, F489)</f>
        <v/>
      </c>
      <c r="I489" s="1">
        <f>E489+0</f>
        <v/>
      </c>
    </row>
    <row r="490">
      <c r="A490" t="inlineStr">
        <is>
          <t>Interest Paid - Investors @ 14%</t>
        </is>
      </c>
      <c r="B490" t="inlineStr">
        <is>
          <t>Operating Expenses</t>
        </is>
      </c>
      <c r="C490" t="inlineStr">
        <is>
          <t>Heron Fields</t>
        </is>
      </c>
      <c r="D490" t="inlineStr">
        <is>
          <t>Heron Fields</t>
        </is>
      </c>
      <c r="E490" s="1" t="inlineStr">
        <is>
          <t>2022-12-31</t>
        </is>
      </c>
      <c r="F490" t="n">
        <v>53315.08</v>
      </c>
      <c r="G490" t="n">
        <v>53315.08</v>
      </c>
      <c r="H490" s="2">
        <f>IF(F490=0, G490, F490)</f>
        <v/>
      </c>
      <c r="I490" s="1">
        <f>E490+0</f>
        <v/>
      </c>
    </row>
    <row r="491">
      <c r="A491" t="inlineStr">
        <is>
          <t>Interest Paid - Investors @ 15%</t>
        </is>
      </c>
      <c r="B491" t="inlineStr">
        <is>
          <t>Operating Expenses</t>
        </is>
      </c>
      <c r="C491" t="inlineStr">
        <is>
          <t>Heron Fields</t>
        </is>
      </c>
      <c r="D491" t="inlineStr">
        <is>
          <t>Heron Fields</t>
        </is>
      </c>
      <c r="E491" s="1" t="inlineStr">
        <is>
          <t>2022-12-31</t>
        </is>
      </c>
      <c r="F491" t="n">
        <v>324986.28</v>
      </c>
      <c r="G491" t="n">
        <v>324986.28</v>
      </c>
      <c r="H491" s="2">
        <f>IF(F491=0, G491, F491)</f>
        <v/>
      </c>
      <c r="I491" s="1">
        <f>E491+0</f>
        <v/>
      </c>
    </row>
    <row r="492">
      <c r="A492" t="inlineStr">
        <is>
          <t>Interest Paid - Investors @ 16%</t>
        </is>
      </c>
      <c r="B492" t="inlineStr">
        <is>
          <t>Operating Expenses</t>
        </is>
      </c>
      <c r="C492" t="inlineStr">
        <is>
          <t>Heron Fields</t>
        </is>
      </c>
      <c r="D492" t="inlineStr">
        <is>
          <t>Heron Fields</t>
        </is>
      </c>
      <c r="E492" s="1" t="inlineStr">
        <is>
          <t>2022-12-31</t>
        </is>
      </c>
      <c r="F492" t="n">
        <v>0</v>
      </c>
      <c r="G492" t="n">
        <v>0</v>
      </c>
      <c r="H492" s="2">
        <f>IF(F492=0, G492, F492)</f>
        <v/>
      </c>
      <c r="I492" s="1">
        <f>E492+0</f>
        <v/>
      </c>
    </row>
    <row r="493">
      <c r="A493" t="inlineStr">
        <is>
          <t>Interest Paid - Investors @ 18%</t>
        </is>
      </c>
      <c r="B493" t="inlineStr">
        <is>
          <t>Operating Expenses</t>
        </is>
      </c>
      <c r="C493" t="inlineStr">
        <is>
          <t>Heron Fields</t>
        </is>
      </c>
      <c r="D493" t="inlineStr">
        <is>
          <t>Heron Fields</t>
        </is>
      </c>
      <c r="E493" s="1" t="inlineStr">
        <is>
          <t>2022-12-31</t>
        </is>
      </c>
      <c r="F493" t="n">
        <v>1199211.5</v>
      </c>
      <c r="G493" t="n">
        <v>1199211.5</v>
      </c>
      <c r="H493" s="2">
        <f>IF(F493=0, G493, F493)</f>
        <v/>
      </c>
      <c r="I493" s="1">
        <f>E493+0</f>
        <v/>
      </c>
    </row>
    <row r="494">
      <c r="A494" t="inlineStr">
        <is>
          <t>Interest Paid - Investors @ 6.25%</t>
        </is>
      </c>
      <c r="B494" t="inlineStr">
        <is>
          <t>Operating Expenses</t>
        </is>
      </c>
      <c r="C494" t="inlineStr">
        <is>
          <t>Heron Fields</t>
        </is>
      </c>
      <c r="D494" t="inlineStr">
        <is>
          <t>Heron Fields</t>
        </is>
      </c>
      <c r="E494" s="1" t="inlineStr">
        <is>
          <t>2022-12-31</t>
        </is>
      </c>
      <c r="F494" t="n">
        <v>146097.55</v>
      </c>
      <c r="G494" t="n">
        <v>146097.55</v>
      </c>
      <c r="H494" s="2">
        <f>IF(F494=0, G494, F494)</f>
        <v/>
      </c>
      <c r="I494" s="1">
        <f>E494+0</f>
        <v/>
      </c>
    </row>
    <row r="495">
      <c r="A495" t="inlineStr">
        <is>
          <t>Interest Paid - Investors @ 6.5%</t>
        </is>
      </c>
      <c r="B495" t="inlineStr">
        <is>
          <t>Operating Expenses</t>
        </is>
      </c>
      <c r="C495" t="inlineStr">
        <is>
          <t>Heron Fields</t>
        </is>
      </c>
      <c r="D495" t="inlineStr">
        <is>
          <t>Heron Fields</t>
        </is>
      </c>
      <c r="E495" s="1" t="inlineStr">
        <is>
          <t>2022-12-31</t>
        </is>
      </c>
      <c r="F495" t="n">
        <v>2920.55</v>
      </c>
      <c r="G495" t="n">
        <v>2920.55</v>
      </c>
      <c r="H495" s="2">
        <f>IF(F495=0, G495, F495)</f>
        <v/>
      </c>
      <c r="I495" s="1">
        <f>E495+0</f>
        <v/>
      </c>
    </row>
    <row r="496">
      <c r="A496" t="inlineStr">
        <is>
          <t>Interest Paid - Investors @ 6.75%</t>
        </is>
      </c>
      <c r="B496" t="inlineStr">
        <is>
          <t>Operating Expenses</t>
        </is>
      </c>
      <c r="C496" t="inlineStr">
        <is>
          <t>Heron Fields</t>
        </is>
      </c>
      <c r="D496" t="inlineStr">
        <is>
          <t>Heron Fields</t>
        </is>
      </c>
      <c r="E496" s="1" t="inlineStr">
        <is>
          <t>2022-12-31</t>
        </is>
      </c>
      <c r="F496" t="n">
        <v>1091.1</v>
      </c>
      <c r="G496" t="n">
        <v>1091.1</v>
      </c>
      <c r="H496" s="2">
        <f>IF(F496=0, G496, F496)</f>
        <v/>
      </c>
      <c r="I496" s="1">
        <f>E496+0</f>
        <v/>
      </c>
    </row>
    <row r="497">
      <c r="A497" t="inlineStr">
        <is>
          <t>Interest Paid - Investors @ 7%</t>
        </is>
      </c>
      <c r="B497" t="inlineStr">
        <is>
          <t>Operating Expenses</t>
        </is>
      </c>
      <c r="C497" t="inlineStr">
        <is>
          <t>Heron Fields</t>
        </is>
      </c>
      <c r="D497" t="inlineStr">
        <is>
          <t>Heron Fields</t>
        </is>
      </c>
      <c r="E497" s="1" t="inlineStr">
        <is>
          <t>2022-12-31</t>
        </is>
      </c>
      <c r="F497" t="n">
        <v>249.32</v>
      </c>
      <c r="G497" t="n">
        <v>249.32</v>
      </c>
      <c r="H497" s="2">
        <f>IF(F497=0, G497, F497)</f>
        <v/>
      </c>
      <c r="I497" s="1">
        <f>E497+0</f>
        <v/>
      </c>
    </row>
    <row r="498">
      <c r="A498" t="inlineStr">
        <is>
          <t>Interest Paid - Investors @ 7.5%</t>
        </is>
      </c>
      <c r="B498" t="inlineStr">
        <is>
          <t>Operating Expenses</t>
        </is>
      </c>
      <c r="C498" t="inlineStr">
        <is>
          <t>Heron Fields</t>
        </is>
      </c>
      <c r="D498" t="inlineStr">
        <is>
          <t>Heron Fields</t>
        </is>
      </c>
      <c r="E498" s="1" t="inlineStr">
        <is>
          <t>2022-12-31</t>
        </is>
      </c>
      <c r="F498" t="n">
        <v>0</v>
      </c>
      <c r="G498" t="n">
        <v>0</v>
      </c>
      <c r="H498" s="2">
        <f>IF(F498=0, G498, F498)</f>
        <v/>
      </c>
      <c r="I498" s="1">
        <f>E498+0</f>
        <v/>
      </c>
    </row>
    <row r="499">
      <c r="A499" t="inlineStr">
        <is>
          <t>Interest Paid - Investors @ 9.75%</t>
        </is>
      </c>
      <c r="B499" t="inlineStr">
        <is>
          <t>Operating Expenses</t>
        </is>
      </c>
      <c r="C499" t="inlineStr">
        <is>
          <t>Heron Fields</t>
        </is>
      </c>
      <c r="D499" t="inlineStr">
        <is>
          <t>Heron Fields</t>
        </is>
      </c>
      <c r="E499" s="1" t="inlineStr">
        <is>
          <t>2022-12-31</t>
        </is>
      </c>
      <c r="F499" t="n">
        <v>0</v>
      </c>
      <c r="G499" t="n">
        <v>0</v>
      </c>
      <c r="H499" s="2">
        <f>IF(F499=0, G499, F499)</f>
        <v/>
      </c>
      <c r="I499" s="1">
        <f>E499+0</f>
        <v/>
      </c>
    </row>
    <row r="500">
      <c r="A500" t="inlineStr">
        <is>
          <t>Interest Received - Momentum</t>
        </is>
      </c>
      <c r="B500" t="inlineStr">
        <is>
          <t>Other Income</t>
        </is>
      </c>
      <c r="C500" t="inlineStr">
        <is>
          <t>Heron Fields</t>
        </is>
      </c>
      <c r="D500" t="inlineStr">
        <is>
          <t>Heron Fields</t>
        </is>
      </c>
      <c r="E500" s="1" t="inlineStr">
        <is>
          <t>2022-12-31</t>
        </is>
      </c>
      <c r="F500" t="n">
        <v>49646.57</v>
      </c>
      <c r="G500" t="n">
        <v>49646.57</v>
      </c>
      <c r="H500" s="2">
        <f>IF(F500=0, G500, F500)</f>
        <v/>
      </c>
      <c r="I500" s="1">
        <f>E500+0</f>
        <v/>
      </c>
    </row>
    <row r="501">
      <c r="A501" t="inlineStr">
        <is>
          <t>Management fees - OMH</t>
        </is>
      </c>
      <c r="B501" t="inlineStr">
        <is>
          <t>Ignore per Deric</t>
        </is>
      </c>
      <c r="C501" t="inlineStr">
        <is>
          <t>Heron Fields</t>
        </is>
      </c>
      <c r="D501" t="inlineStr">
        <is>
          <t>Heron Fields</t>
        </is>
      </c>
      <c r="E501" s="1" t="inlineStr">
        <is>
          <t>2022-12-31</t>
        </is>
      </c>
      <c r="F501" t="n">
        <v>0</v>
      </c>
      <c r="G501" t="n">
        <v>0</v>
      </c>
      <c r="H501" s="2">
        <f>IF(F501=0, G501, F501)</f>
        <v/>
      </c>
      <c r="I501" s="1">
        <f>E501+0</f>
        <v/>
      </c>
    </row>
    <row r="502">
      <c r="A502" t="inlineStr">
        <is>
          <t>Momentum Admin Fee</t>
        </is>
      </c>
      <c r="B502" t="inlineStr">
        <is>
          <t>Operating Expenses</t>
        </is>
      </c>
      <c r="C502" t="inlineStr">
        <is>
          <t>Heron Fields</t>
        </is>
      </c>
      <c r="D502" t="inlineStr">
        <is>
          <t>Heron Fields</t>
        </is>
      </c>
      <c r="E502" s="1" t="inlineStr">
        <is>
          <t>2022-12-31</t>
        </is>
      </c>
      <c r="F502" t="n">
        <v>2354.45</v>
      </c>
      <c r="G502" t="n">
        <v>2354.45</v>
      </c>
      <c r="H502" s="2">
        <f>IF(F502=0, G502, F502)</f>
        <v/>
      </c>
      <c r="I502" s="1">
        <f>E502+0</f>
        <v/>
      </c>
    </row>
    <row r="503">
      <c r="A503" t="inlineStr">
        <is>
          <t>Rates - Heron</t>
        </is>
      </c>
      <c r="B503" t="inlineStr">
        <is>
          <t>Operating Expenses</t>
        </is>
      </c>
      <c r="C503" t="inlineStr">
        <is>
          <t>Heron Fields</t>
        </is>
      </c>
      <c r="D503" t="inlineStr">
        <is>
          <t>Heron Fields</t>
        </is>
      </c>
      <c r="E503" s="1" t="inlineStr">
        <is>
          <t>2022-12-31</t>
        </is>
      </c>
      <c r="F503" t="n">
        <v>0</v>
      </c>
      <c r="G503" t="n">
        <v>0</v>
      </c>
      <c r="H503" s="2">
        <f>IF(F503=0, G503, F503)</f>
        <v/>
      </c>
      <c r="I503" s="1">
        <f>E503+0</f>
        <v/>
      </c>
    </row>
    <row r="504">
      <c r="A504" t="inlineStr">
        <is>
          <t>Repairs _AND_ Maintenance</t>
        </is>
      </c>
      <c r="B504" t="inlineStr">
        <is>
          <t>Operating Expenses</t>
        </is>
      </c>
      <c r="C504" t="inlineStr">
        <is>
          <t>Heron Fields</t>
        </is>
      </c>
      <c r="D504" t="inlineStr">
        <is>
          <t>Heron Fields</t>
        </is>
      </c>
      <c r="E504" s="1" t="inlineStr">
        <is>
          <t>2022-12-31</t>
        </is>
      </c>
      <c r="F504" t="n">
        <v>0</v>
      </c>
      <c r="G504" t="n">
        <v>0</v>
      </c>
      <c r="H504" s="2">
        <f>IF(F504=0, G504, F504)</f>
        <v/>
      </c>
      <c r="I504" s="1">
        <f>E504+0</f>
        <v/>
      </c>
    </row>
    <row r="505">
      <c r="A505" t="inlineStr">
        <is>
          <t>Sales - Heron Fields</t>
        </is>
      </c>
      <c r="B505" t="inlineStr">
        <is>
          <t>Trading Income</t>
        </is>
      </c>
      <c r="C505" t="inlineStr">
        <is>
          <t>Heron Fields</t>
        </is>
      </c>
      <c r="D505" t="inlineStr">
        <is>
          <t>Heron Fields</t>
        </is>
      </c>
      <c r="E505" s="1" t="inlineStr">
        <is>
          <t>2022-12-31</t>
        </is>
      </c>
      <c r="F505" t="n">
        <v>8891565.23</v>
      </c>
      <c r="G505" t="n">
        <v>8891565.23</v>
      </c>
      <c r="H505" s="2">
        <f>IF(F505=0, G505, F505)</f>
        <v/>
      </c>
      <c r="I505" s="1">
        <f>E505+0</f>
        <v/>
      </c>
    </row>
    <row r="506">
      <c r="A506" t="inlineStr">
        <is>
          <t>Sales - Heron Fields occupational rent</t>
        </is>
      </c>
      <c r="B506" t="inlineStr">
        <is>
          <t>Trading Income</t>
        </is>
      </c>
      <c r="C506" t="inlineStr">
        <is>
          <t>Heron Fields</t>
        </is>
      </c>
      <c r="D506" t="inlineStr">
        <is>
          <t>Heron Fields</t>
        </is>
      </c>
      <c r="E506" s="1" t="inlineStr">
        <is>
          <t>2022-12-31</t>
        </is>
      </c>
      <c r="F506" t="n">
        <v>22499.99</v>
      </c>
      <c r="G506" t="n">
        <v>22499.99</v>
      </c>
      <c r="H506" s="2">
        <f>IF(F506=0, G506, F506)</f>
        <v/>
      </c>
      <c r="I506" s="1">
        <f>E506+0</f>
        <v/>
      </c>
    </row>
    <row r="507">
      <c r="A507" t="inlineStr">
        <is>
          <t>Security - ADT</t>
        </is>
      </c>
      <c r="B507" t="inlineStr">
        <is>
          <t>Operating Expenses</t>
        </is>
      </c>
      <c r="C507" t="inlineStr">
        <is>
          <t>Heron Fields</t>
        </is>
      </c>
      <c r="D507" t="inlineStr">
        <is>
          <t>Heron Fields</t>
        </is>
      </c>
      <c r="E507" s="1" t="inlineStr">
        <is>
          <t>2022-12-31</t>
        </is>
      </c>
      <c r="F507" t="n">
        <v>665.1900000000001</v>
      </c>
      <c r="G507" t="n">
        <v>665.1900000000001</v>
      </c>
      <c r="H507" s="2">
        <f>IF(F507=0, G507, F507)</f>
        <v/>
      </c>
      <c r="I507" s="1">
        <f>E507+0</f>
        <v/>
      </c>
    </row>
    <row r="508">
      <c r="A508" t="inlineStr">
        <is>
          <t>Subscription - NHBRC</t>
        </is>
      </c>
      <c r="B508" t="inlineStr">
        <is>
          <t>Operating Expenses</t>
        </is>
      </c>
      <c r="C508" t="inlineStr">
        <is>
          <t>Heron Fields</t>
        </is>
      </c>
      <c r="D508" t="inlineStr">
        <is>
          <t>Heron Fields</t>
        </is>
      </c>
      <c r="E508" s="1" t="inlineStr">
        <is>
          <t>2022-12-31</t>
        </is>
      </c>
      <c r="F508" t="n">
        <v>0</v>
      </c>
      <c r="G508" t="n">
        <v>0</v>
      </c>
      <c r="H508" s="2">
        <f>IF(F508=0, G508, F508)</f>
        <v/>
      </c>
      <c r="I508" s="1">
        <f>E508+0</f>
        <v/>
      </c>
    </row>
    <row r="509">
      <c r="A509" t="inlineStr">
        <is>
          <t>Subscriptions - Xero</t>
        </is>
      </c>
      <c r="B509" t="inlineStr">
        <is>
          <t>Operating Expenses</t>
        </is>
      </c>
      <c r="C509" t="inlineStr">
        <is>
          <t>Heron Fields</t>
        </is>
      </c>
      <c r="D509" t="inlineStr">
        <is>
          <t>Heron Fields</t>
        </is>
      </c>
      <c r="E509" s="1" t="inlineStr">
        <is>
          <t>2022-12-31</t>
        </is>
      </c>
      <c r="F509" t="n">
        <v>600</v>
      </c>
      <c r="G509" t="n">
        <v>600</v>
      </c>
      <c r="H509" s="2">
        <f>IF(F509=0, G509, F509)</f>
        <v/>
      </c>
      <c r="I509" s="1">
        <f>E509+0</f>
        <v/>
      </c>
    </row>
    <row r="510">
      <c r="A510" t="inlineStr">
        <is>
          <t>Advertising _AND_ Promotions</t>
        </is>
      </c>
      <c r="B510" t="inlineStr">
        <is>
          <t>Operating Expenses</t>
        </is>
      </c>
      <c r="C510" t="inlineStr">
        <is>
          <t>Heron View</t>
        </is>
      </c>
      <c r="D510" t="inlineStr">
        <is>
          <t>Heron View</t>
        </is>
      </c>
      <c r="E510" s="1" t="inlineStr">
        <is>
          <t>2022-12-31</t>
        </is>
      </c>
      <c r="F510" t="n">
        <v>5750</v>
      </c>
      <c r="G510" t="n">
        <v>5750</v>
      </c>
      <c r="H510" s="2">
        <f>IF(F510=0, G510, F510)</f>
        <v/>
      </c>
      <c r="I510" s="1">
        <f>E510+0</f>
        <v/>
      </c>
    </row>
    <row r="511">
      <c r="A511" t="inlineStr">
        <is>
          <t>COS - Heron Projects insurance</t>
        </is>
      </c>
      <c r="B511" t="inlineStr">
        <is>
          <t>COS</t>
        </is>
      </c>
      <c r="C511" t="inlineStr">
        <is>
          <t>CPC</t>
        </is>
      </c>
      <c r="D511" t="inlineStr">
        <is>
          <t>Heron View</t>
        </is>
      </c>
      <c r="E511" s="1" t="inlineStr">
        <is>
          <t>2022-12-31</t>
        </is>
      </c>
      <c r="F511" t="n">
        <v>0</v>
      </c>
      <c r="G511" t="n">
        <v>0</v>
      </c>
      <c r="H511" s="2">
        <f>IF(F511=0, G511, F511)</f>
        <v/>
      </c>
      <c r="I511" s="1">
        <f>E511+0</f>
        <v/>
      </c>
    </row>
    <row r="512">
      <c r="A512" t="inlineStr">
        <is>
          <t>COS - Heron View - Construction</t>
        </is>
      </c>
      <c r="B512" t="inlineStr">
        <is>
          <t>COS</t>
        </is>
      </c>
      <c r="C512" t="inlineStr">
        <is>
          <t>CPC</t>
        </is>
      </c>
      <c r="D512" t="inlineStr">
        <is>
          <t>Heron View</t>
        </is>
      </c>
      <c r="E512" s="1" t="inlineStr">
        <is>
          <t>2022-12-31</t>
        </is>
      </c>
      <c r="F512" t="n">
        <v>1439041.06</v>
      </c>
      <c r="G512" t="n">
        <v>0</v>
      </c>
      <c r="H512" s="2">
        <f>IF(F512=0, G512, F512)</f>
        <v/>
      </c>
      <c r="I512" s="1">
        <f>E512+0</f>
        <v/>
      </c>
    </row>
    <row r="513">
      <c r="A513" t="inlineStr">
        <is>
          <t>COS - Heron View - P&amp;G</t>
        </is>
      </c>
      <c r="B513" t="inlineStr">
        <is>
          <t>COS</t>
        </is>
      </c>
      <c r="C513" t="inlineStr">
        <is>
          <t>CPC</t>
        </is>
      </c>
      <c r="D513" t="inlineStr">
        <is>
          <t>Heron View</t>
        </is>
      </c>
      <c r="E513" s="1" t="inlineStr">
        <is>
          <t>2022-12-31</t>
        </is>
      </c>
      <c r="F513" t="n">
        <v>10636.8</v>
      </c>
      <c r="G513" t="n">
        <v>0</v>
      </c>
      <c r="H513" s="2">
        <f>IF(F513=0, G513, F513)</f>
        <v/>
      </c>
      <c r="I513" s="1">
        <f>E513+0</f>
        <v/>
      </c>
    </row>
    <row r="514">
      <c r="A514" t="inlineStr">
        <is>
          <t>COS - Heron View - Printing &amp; Stationary</t>
        </is>
      </c>
      <c r="B514" t="inlineStr">
        <is>
          <t>COS</t>
        </is>
      </c>
      <c r="C514" t="inlineStr">
        <is>
          <t>CPC</t>
        </is>
      </c>
      <c r="D514" t="inlineStr">
        <is>
          <t>Heron View</t>
        </is>
      </c>
      <c r="E514" s="1" t="inlineStr">
        <is>
          <t>2022-12-31</t>
        </is>
      </c>
      <c r="F514" t="n">
        <v>0</v>
      </c>
      <c r="G514" t="n">
        <v>0</v>
      </c>
      <c r="H514" s="2">
        <f>IF(F514=0, G514, F514)</f>
        <v/>
      </c>
      <c r="I514" s="1">
        <f>E514+0</f>
        <v/>
      </c>
    </row>
    <row r="515">
      <c r="A515" t="inlineStr">
        <is>
          <t>Subscriptions - Xero</t>
        </is>
      </c>
      <c r="B515" t="inlineStr">
        <is>
          <t>Operating Expenses</t>
        </is>
      </c>
      <c r="C515" t="inlineStr">
        <is>
          <t>Heron View</t>
        </is>
      </c>
      <c r="D515" t="inlineStr">
        <is>
          <t>Heron View</t>
        </is>
      </c>
      <c r="E515" s="1" t="inlineStr">
        <is>
          <t>2022-12-31</t>
        </is>
      </c>
      <c r="F515" t="n">
        <v>600</v>
      </c>
      <c r="G515" t="n">
        <v>600</v>
      </c>
      <c r="H515" s="2">
        <f>IF(F515=0, G515, F515)</f>
        <v/>
      </c>
      <c r="I515" s="1">
        <f>E515+0</f>
        <v/>
      </c>
    </row>
    <row r="516">
      <c r="A516" t="inlineStr">
        <is>
          <t>Accounting - CIPC</t>
        </is>
      </c>
      <c r="B516" t="inlineStr">
        <is>
          <t>Operating Expenses</t>
        </is>
      </c>
      <c r="C516" t="inlineStr">
        <is>
          <t>Heron Fields</t>
        </is>
      </c>
      <c r="D516" t="inlineStr">
        <is>
          <t>Heron Fields</t>
        </is>
      </c>
      <c r="E516" s="1" t="inlineStr">
        <is>
          <t>2023-01-31</t>
        </is>
      </c>
      <c r="F516" t="n">
        <v>0</v>
      </c>
      <c r="G516" t="n">
        <v>0</v>
      </c>
      <c r="H516" s="2">
        <f>IF(F516=0, G516, F516)</f>
        <v/>
      </c>
      <c r="I516" s="1">
        <f>E516+0</f>
        <v/>
      </c>
    </row>
    <row r="517">
      <c r="A517" t="inlineStr">
        <is>
          <t>Advertising - Property24</t>
        </is>
      </c>
      <c r="B517" t="inlineStr">
        <is>
          <t>Operating Expenses</t>
        </is>
      </c>
      <c r="C517" t="inlineStr">
        <is>
          <t>Heron Fields</t>
        </is>
      </c>
      <c r="D517" t="inlineStr">
        <is>
          <t>Heron Fields</t>
        </is>
      </c>
      <c r="E517" s="1" t="inlineStr">
        <is>
          <t>2023-01-31</t>
        </is>
      </c>
      <c r="F517" t="n">
        <v>11556</v>
      </c>
      <c r="G517" t="n">
        <v>11556</v>
      </c>
      <c r="H517" s="2">
        <f>IF(F517=0, G517, F517)</f>
        <v/>
      </c>
      <c r="I517" s="1">
        <f>E517+0</f>
        <v/>
      </c>
    </row>
    <row r="518">
      <c r="A518" t="inlineStr">
        <is>
          <t>Advertising _AND_ Promotions</t>
        </is>
      </c>
      <c r="B518" t="inlineStr">
        <is>
          <t>Operating Expenses</t>
        </is>
      </c>
      <c r="C518" t="inlineStr">
        <is>
          <t>Heron Fields</t>
        </is>
      </c>
      <c r="D518" t="inlineStr">
        <is>
          <t>Heron Fields</t>
        </is>
      </c>
      <c r="E518" s="1" t="inlineStr">
        <is>
          <t>2023-01-31</t>
        </is>
      </c>
      <c r="F518" t="n">
        <v>0</v>
      </c>
      <c r="G518" t="n">
        <v>0</v>
      </c>
      <c r="H518" s="2">
        <f>IF(F518=0, G518, F518)</f>
        <v/>
      </c>
      <c r="I518" s="1">
        <f>E518+0</f>
        <v/>
      </c>
    </row>
    <row r="519">
      <c r="A519" t="inlineStr">
        <is>
          <t>Bank Charges</t>
        </is>
      </c>
      <c r="B519" t="inlineStr">
        <is>
          <t>Operating Expenses</t>
        </is>
      </c>
      <c r="C519" t="inlineStr">
        <is>
          <t>Heron Fields</t>
        </is>
      </c>
      <c r="D519" t="inlineStr">
        <is>
          <t>Heron Fields</t>
        </is>
      </c>
      <c r="E519" s="1" t="inlineStr">
        <is>
          <t>2023-01-31</t>
        </is>
      </c>
      <c r="F519" t="n">
        <v>406.48</v>
      </c>
      <c r="G519" t="n">
        <v>406.48</v>
      </c>
      <c r="H519" s="2">
        <f>IF(F519=0, G519, F519)</f>
        <v/>
      </c>
      <c r="I519" s="1">
        <f>E519+0</f>
        <v/>
      </c>
    </row>
    <row r="520">
      <c r="A520" t="inlineStr">
        <is>
          <t>Bond Origination</t>
        </is>
      </c>
      <c r="B520" t="inlineStr">
        <is>
          <t>Trading Income</t>
        </is>
      </c>
      <c r="C520" t="inlineStr">
        <is>
          <t>Heron Fields</t>
        </is>
      </c>
      <c r="D520" t="inlineStr">
        <is>
          <t>Heron Fields</t>
        </is>
      </c>
      <c r="E520" s="1" t="inlineStr">
        <is>
          <t>2023-01-31</t>
        </is>
      </c>
      <c r="F520" t="n">
        <v>35916.78</v>
      </c>
      <c r="G520" t="n">
        <v>35916.78</v>
      </c>
      <c r="H520" s="2">
        <f>IF(F520=0, G520, F520)</f>
        <v/>
      </c>
      <c r="I520" s="1">
        <f>E520+0</f>
        <v/>
      </c>
    </row>
    <row r="521">
      <c r="A521" t="inlineStr">
        <is>
          <t>COS - Commission HF Units</t>
        </is>
      </c>
      <c r="B521" t="inlineStr">
        <is>
          <t>COS</t>
        </is>
      </c>
      <c r="C521" t="inlineStr">
        <is>
          <t>Heron Fields</t>
        </is>
      </c>
      <c r="D521" t="inlineStr">
        <is>
          <t>Heron Fields</t>
        </is>
      </c>
      <c r="E521" s="1" t="inlineStr">
        <is>
          <t>2023-01-31</t>
        </is>
      </c>
      <c r="F521" t="n">
        <v>974495.64</v>
      </c>
      <c r="G521" t="n">
        <v>974495.64</v>
      </c>
      <c r="H521" s="2">
        <f>IF(F521=0, G521, F521)</f>
        <v/>
      </c>
      <c r="I521" s="1">
        <f>E521+0</f>
        <v/>
      </c>
    </row>
    <row r="522">
      <c r="A522" t="inlineStr">
        <is>
          <t>COS - Commission Heron Fields investors</t>
        </is>
      </c>
      <c r="B522" t="inlineStr">
        <is>
          <t>COS</t>
        </is>
      </c>
      <c r="C522" t="inlineStr">
        <is>
          <t>Heron Fields</t>
        </is>
      </c>
      <c r="D522" t="inlineStr">
        <is>
          <t>Heron Fields</t>
        </is>
      </c>
      <c r="E522" s="1" t="inlineStr">
        <is>
          <t>2023-01-31</t>
        </is>
      </c>
      <c r="F522" t="n">
        <v>0</v>
      </c>
      <c r="G522" t="n">
        <v>0</v>
      </c>
      <c r="H522" s="2">
        <f>IF(F522=0, G522, F522)</f>
        <v/>
      </c>
      <c r="I522" s="1">
        <f>E522+0</f>
        <v/>
      </c>
    </row>
    <row r="523">
      <c r="A523" t="inlineStr">
        <is>
          <t>COS - Construction</t>
        </is>
      </c>
      <c r="B523" t="inlineStr">
        <is>
          <t>COS</t>
        </is>
      </c>
      <c r="C523" t="inlineStr">
        <is>
          <t>Heron Fields</t>
        </is>
      </c>
      <c r="D523" t="inlineStr">
        <is>
          <t>Heron Fields</t>
        </is>
      </c>
      <c r="E523" s="1" t="inlineStr">
        <is>
          <t>2023-01-31</t>
        </is>
      </c>
      <c r="F523" t="n">
        <v>0</v>
      </c>
      <c r="G523" t="n">
        <v>0</v>
      </c>
      <c r="H523" s="2">
        <f>IF(F523=0, G523, F523)</f>
        <v/>
      </c>
      <c r="I523" s="1">
        <f>E523+0</f>
        <v/>
      </c>
    </row>
    <row r="524">
      <c r="A524" t="inlineStr">
        <is>
          <t>COS - Heron - Internet</t>
        </is>
      </c>
      <c r="B524" t="inlineStr">
        <is>
          <t>COS</t>
        </is>
      </c>
      <c r="C524" t="inlineStr">
        <is>
          <t>CPC</t>
        </is>
      </c>
      <c r="D524" t="inlineStr">
        <is>
          <t>Heron Fields</t>
        </is>
      </c>
      <c r="E524" s="1" t="inlineStr">
        <is>
          <t>2023-01-31</t>
        </is>
      </c>
      <c r="F524" t="n">
        <v>831.8099999999999</v>
      </c>
      <c r="G524" t="n">
        <v>0</v>
      </c>
      <c r="H524" s="2">
        <f>IF(F524=0, G524, F524)</f>
        <v/>
      </c>
      <c r="I524" s="1">
        <f>E524+0</f>
        <v/>
      </c>
    </row>
    <row r="525">
      <c r="A525" t="inlineStr">
        <is>
          <t>COS - Heron Fields - Construction</t>
        </is>
      </c>
      <c r="B525" t="inlineStr">
        <is>
          <t>COS</t>
        </is>
      </c>
      <c r="C525" t="inlineStr">
        <is>
          <t>CPC</t>
        </is>
      </c>
      <c r="D525" t="inlineStr">
        <is>
          <t>Heron Fields</t>
        </is>
      </c>
      <c r="E525" s="1" t="inlineStr">
        <is>
          <t>2023-01-31</t>
        </is>
      </c>
      <c r="F525" t="n">
        <v>290144.51</v>
      </c>
      <c r="G525" t="n">
        <v>0</v>
      </c>
      <c r="H525" s="2">
        <f>IF(F525=0, G525, F525)</f>
        <v/>
      </c>
      <c r="I525" s="1">
        <f>E525+0</f>
        <v/>
      </c>
    </row>
    <row r="526">
      <c r="A526" t="inlineStr">
        <is>
          <t>COS - Heron Fields - Health &amp; Safety</t>
        </is>
      </c>
      <c r="B526" t="inlineStr">
        <is>
          <t>COS</t>
        </is>
      </c>
      <c r="C526" t="inlineStr">
        <is>
          <t>CPC</t>
        </is>
      </c>
      <c r="D526" t="inlineStr">
        <is>
          <t>Heron Fields</t>
        </is>
      </c>
      <c r="E526" s="1" t="inlineStr">
        <is>
          <t>2023-01-31</t>
        </is>
      </c>
      <c r="F526" t="n">
        <v>0</v>
      </c>
      <c r="G526" t="n">
        <v>0</v>
      </c>
      <c r="H526" s="2">
        <f>IF(F526=0, G526, F526)</f>
        <v/>
      </c>
      <c r="I526" s="1">
        <f>E526+0</f>
        <v/>
      </c>
    </row>
    <row r="527">
      <c r="A527" t="inlineStr">
        <is>
          <t>COS - Heron Fields - P &amp; G</t>
        </is>
      </c>
      <c r="B527" t="inlineStr">
        <is>
          <t>COS</t>
        </is>
      </c>
      <c r="C527" t="inlineStr">
        <is>
          <t>CPC</t>
        </is>
      </c>
      <c r="D527" t="inlineStr">
        <is>
          <t>Heron Fields</t>
        </is>
      </c>
      <c r="E527" s="1" t="inlineStr">
        <is>
          <t>2023-01-31</t>
        </is>
      </c>
      <c r="F527" t="n">
        <v>103191.35</v>
      </c>
      <c r="G527" t="n">
        <v>0</v>
      </c>
      <c r="H527" s="2">
        <f>IF(F527=0, G527, F527)</f>
        <v/>
      </c>
      <c r="I527" s="1">
        <f>E527+0</f>
        <v/>
      </c>
    </row>
    <row r="528">
      <c r="A528" t="inlineStr">
        <is>
          <t>COS - Heron Fields - Printing &amp; Stationary</t>
        </is>
      </c>
      <c r="B528" t="inlineStr">
        <is>
          <t>COS</t>
        </is>
      </c>
      <c r="C528" t="inlineStr">
        <is>
          <t>CPC</t>
        </is>
      </c>
      <c r="D528" t="inlineStr">
        <is>
          <t>Heron Fields</t>
        </is>
      </c>
      <c r="E528" s="1" t="inlineStr">
        <is>
          <t>2023-01-31</t>
        </is>
      </c>
      <c r="F528" t="n">
        <v>0</v>
      </c>
      <c r="G528" t="n">
        <v>0</v>
      </c>
      <c r="H528" s="2">
        <f>IF(F528=0, G528, F528)</f>
        <v/>
      </c>
      <c r="I528" s="1">
        <f>E528+0</f>
        <v/>
      </c>
    </row>
    <row r="529">
      <c r="A529" t="inlineStr">
        <is>
          <t>COS - Heron Fields - Security</t>
        </is>
      </c>
      <c r="B529" t="inlineStr">
        <is>
          <t>COS</t>
        </is>
      </c>
      <c r="C529" t="inlineStr">
        <is>
          <t>CPC</t>
        </is>
      </c>
      <c r="D529" t="inlineStr">
        <is>
          <t>Heron Fields</t>
        </is>
      </c>
      <c r="E529" s="1" t="inlineStr">
        <is>
          <t>2023-01-31</t>
        </is>
      </c>
      <c r="F529" t="n">
        <v>0</v>
      </c>
      <c r="G529" t="n">
        <v>0</v>
      </c>
      <c r="H529" s="2">
        <f>IF(F529=0, G529, F529)</f>
        <v/>
      </c>
      <c r="I529" s="1">
        <f>E529+0</f>
        <v/>
      </c>
    </row>
    <row r="530">
      <c r="A530" t="inlineStr">
        <is>
          <t>COS - Legal Fees</t>
        </is>
      </c>
      <c r="B530" t="inlineStr">
        <is>
          <t>COS</t>
        </is>
      </c>
      <c r="C530" t="inlineStr">
        <is>
          <t>Heron Fields</t>
        </is>
      </c>
      <c r="D530" t="inlineStr">
        <is>
          <t>Heron Fields</t>
        </is>
      </c>
      <c r="E530" s="1" t="inlineStr">
        <is>
          <t>2023-01-31</t>
        </is>
      </c>
      <c r="F530" t="n">
        <v>190695.35</v>
      </c>
      <c r="G530" t="n">
        <v>190695.35</v>
      </c>
      <c r="H530" s="2">
        <f>IF(F530=0, G530, F530)</f>
        <v/>
      </c>
      <c r="I530" s="1">
        <f>E530+0</f>
        <v/>
      </c>
    </row>
    <row r="531">
      <c r="A531" t="inlineStr">
        <is>
          <t>COS - Legal Fees Opening of Sec Title Scheme</t>
        </is>
      </c>
      <c r="B531" t="inlineStr">
        <is>
          <t>COS</t>
        </is>
      </c>
      <c r="C531" t="inlineStr">
        <is>
          <t>Heron Fields</t>
        </is>
      </c>
      <c r="D531" t="inlineStr">
        <is>
          <t>Heron Fields</t>
        </is>
      </c>
      <c r="E531" s="1" t="inlineStr">
        <is>
          <t>2023-01-31</t>
        </is>
      </c>
      <c r="F531" t="n">
        <v>0</v>
      </c>
      <c r="G531" t="n">
        <v>0</v>
      </c>
      <c r="H531" s="2">
        <f>IF(F531=0, G531, F531)</f>
        <v/>
      </c>
      <c r="I531" s="1">
        <f>E531+0</f>
        <v/>
      </c>
    </row>
    <row r="532">
      <c r="A532" t="inlineStr">
        <is>
          <t>COS - Levies</t>
        </is>
      </c>
      <c r="B532" t="inlineStr">
        <is>
          <t>COS</t>
        </is>
      </c>
      <c r="C532" t="inlineStr">
        <is>
          <t>Heron Fields</t>
        </is>
      </c>
      <c r="D532" t="inlineStr">
        <is>
          <t>Heron Fields</t>
        </is>
      </c>
      <c r="E532" s="1" t="inlineStr">
        <is>
          <t>2023-01-31</t>
        </is>
      </c>
      <c r="F532" t="n">
        <v>14453.64</v>
      </c>
      <c r="G532" t="n">
        <v>14453.64</v>
      </c>
      <c r="H532" s="2">
        <f>IF(F532=0, G532, F532)</f>
        <v/>
      </c>
      <c r="I532" s="1">
        <f>E532+0</f>
        <v/>
      </c>
    </row>
    <row r="533">
      <c r="A533" t="inlineStr">
        <is>
          <t>COS - Rates clearance</t>
        </is>
      </c>
      <c r="B533" t="inlineStr">
        <is>
          <t>COS</t>
        </is>
      </c>
      <c r="C533" t="inlineStr">
        <is>
          <t>Heron Fields</t>
        </is>
      </c>
      <c r="D533" t="inlineStr">
        <is>
          <t>Heron Fields</t>
        </is>
      </c>
      <c r="E533" s="1" t="inlineStr">
        <is>
          <t>2023-01-31</t>
        </is>
      </c>
      <c r="F533" t="n">
        <v>0</v>
      </c>
      <c r="G533" t="n">
        <v>0</v>
      </c>
      <c r="H533" s="2">
        <f>IF(F533=0, G533, F533)</f>
        <v/>
      </c>
      <c r="I533" s="1">
        <f>E533+0</f>
        <v/>
      </c>
    </row>
    <row r="534">
      <c r="A534" t="inlineStr">
        <is>
          <t>COS - Showhouse - HF</t>
        </is>
      </c>
      <c r="B534" t="inlineStr">
        <is>
          <t>COS</t>
        </is>
      </c>
      <c r="C534" t="inlineStr">
        <is>
          <t>Heron Fields</t>
        </is>
      </c>
      <c r="D534" t="inlineStr">
        <is>
          <t>Heron Fields</t>
        </is>
      </c>
      <c r="E534" s="1" t="inlineStr">
        <is>
          <t>2023-01-31</t>
        </is>
      </c>
      <c r="F534" t="n">
        <v>0</v>
      </c>
      <c r="G534" t="n">
        <v>0</v>
      </c>
      <c r="H534" s="2">
        <f>IF(F534=0, G534, F534)</f>
        <v/>
      </c>
      <c r="I534" s="1">
        <f>E534+0</f>
        <v/>
      </c>
    </row>
    <row r="535">
      <c r="A535" t="inlineStr">
        <is>
          <t>CoCT - Electricity</t>
        </is>
      </c>
      <c r="B535" t="inlineStr">
        <is>
          <t>Operating Expenses</t>
        </is>
      </c>
      <c r="C535" t="inlineStr">
        <is>
          <t>Heron Fields</t>
        </is>
      </c>
      <c r="D535" t="inlineStr">
        <is>
          <t>Heron Fields</t>
        </is>
      </c>
      <c r="E535" s="1" t="inlineStr">
        <is>
          <t>2023-01-31</t>
        </is>
      </c>
      <c r="F535" t="n">
        <v>5123.04</v>
      </c>
      <c r="G535" t="n">
        <v>5123.04</v>
      </c>
      <c r="H535" s="2">
        <f>IF(F535=0, G535, F535)</f>
        <v/>
      </c>
      <c r="I535" s="1">
        <f>E535+0</f>
        <v/>
      </c>
    </row>
    <row r="536">
      <c r="A536" t="inlineStr">
        <is>
          <t>CoCT - Refuse</t>
        </is>
      </c>
      <c r="B536" t="inlineStr">
        <is>
          <t>Operating Expenses</t>
        </is>
      </c>
      <c r="C536" t="inlineStr">
        <is>
          <t>Heron Fields</t>
        </is>
      </c>
      <c r="D536" t="inlineStr">
        <is>
          <t>Heron Fields</t>
        </is>
      </c>
      <c r="E536" s="1" t="inlineStr">
        <is>
          <t>2023-01-31</t>
        </is>
      </c>
      <c r="F536" t="n">
        <v>7126.8</v>
      </c>
      <c r="G536" t="n">
        <v>7126.8</v>
      </c>
      <c r="H536" s="2">
        <f>IF(F536=0, G536, F536)</f>
        <v/>
      </c>
      <c r="I536" s="1">
        <f>E536+0</f>
        <v/>
      </c>
    </row>
    <row r="537">
      <c r="A537" t="inlineStr">
        <is>
          <t>CoCT - Water</t>
        </is>
      </c>
      <c r="B537" t="inlineStr">
        <is>
          <t>Operating Expenses</t>
        </is>
      </c>
      <c r="C537" t="inlineStr">
        <is>
          <t>Heron Fields</t>
        </is>
      </c>
      <c r="D537" t="inlineStr">
        <is>
          <t>Heron Fields</t>
        </is>
      </c>
      <c r="E537" s="1" t="inlineStr">
        <is>
          <t>2023-01-31</t>
        </is>
      </c>
      <c r="F537" t="n">
        <v>25749.27</v>
      </c>
      <c r="G537" t="n">
        <v>25749.27</v>
      </c>
      <c r="H537" s="2">
        <f>IF(F537=0, G537, F537)</f>
        <v/>
      </c>
      <c r="I537" s="1">
        <f>E537+0</f>
        <v/>
      </c>
    </row>
    <row r="538">
      <c r="A538" t="inlineStr">
        <is>
          <t>Consulting Fees - Admin and Finance</t>
        </is>
      </c>
      <c r="B538" t="inlineStr">
        <is>
          <t>Ignore per Deric</t>
        </is>
      </c>
      <c r="C538" t="inlineStr">
        <is>
          <t>Heron Fields</t>
        </is>
      </c>
      <c r="D538" t="inlineStr">
        <is>
          <t>Heron Fields</t>
        </is>
      </c>
      <c r="E538" s="1" t="inlineStr">
        <is>
          <t>2023-01-31</t>
        </is>
      </c>
      <c r="F538" t="n">
        <v>82812.42999999999</v>
      </c>
      <c r="G538" t="n">
        <v>82812.42999999999</v>
      </c>
      <c r="H538" s="2">
        <f>IF(F538=0, G538, F538)</f>
        <v/>
      </c>
      <c r="I538" s="1">
        <f>E538+0</f>
        <v/>
      </c>
    </row>
    <row r="539">
      <c r="A539" t="inlineStr">
        <is>
          <t>Consulting fees - Trustee</t>
        </is>
      </c>
      <c r="B539" t="inlineStr">
        <is>
          <t>Operating Expenses</t>
        </is>
      </c>
      <c r="C539" t="inlineStr">
        <is>
          <t>Heron Fields</t>
        </is>
      </c>
      <c r="D539" t="inlineStr">
        <is>
          <t>Heron Fields</t>
        </is>
      </c>
      <c r="E539" s="1" t="inlineStr">
        <is>
          <t>2023-01-31</t>
        </is>
      </c>
      <c r="F539" t="n">
        <v>0</v>
      </c>
      <c r="G539" t="n">
        <v>0</v>
      </c>
      <c r="H539" s="2">
        <f>IF(F539=0, G539, F539)</f>
        <v/>
      </c>
      <c r="I539" s="1">
        <f>E539+0</f>
        <v/>
      </c>
    </row>
    <row r="540">
      <c r="A540" t="inlineStr">
        <is>
          <t>Insurance</t>
        </is>
      </c>
      <c r="B540" t="inlineStr">
        <is>
          <t>Operating Expenses</t>
        </is>
      </c>
      <c r="C540" t="inlineStr">
        <is>
          <t>Heron Fields</t>
        </is>
      </c>
      <c r="D540" t="inlineStr">
        <is>
          <t>Heron Fields</t>
        </is>
      </c>
      <c r="E540" s="1" t="inlineStr">
        <is>
          <t>2023-01-31</t>
        </is>
      </c>
      <c r="F540" t="n">
        <v>4379.83</v>
      </c>
      <c r="G540" t="n">
        <v>4379.83</v>
      </c>
      <c r="H540" s="2">
        <f>IF(F540=0, G540, F540)</f>
        <v/>
      </c>
      <c r="I540" s="1">
        <f>E540+0</f>
        <v/>
      </c>
    </row>
    <row r="541">
      <c r="A541" t="inlineStr">
        <is>
          <t>Interest Paid</t>
        </is>
      </c>
      <c r="B541" t="inlineStr">
        <is>
          <t>Operating Expenses</t>
        </is>
      </c>
      <c r="C541" t="inlineStr">
        <is>
          <t>Heron Fields</t>
        </is>
      </c>
      <c r="D541" t="inlineStr">
        <is>
          <t>Heron Fields</t>
        </is>
      </c>
      <c r="E541" s="1" t="inlineStr">
        <is>
          <t>2023-01-31</t>
        </is>
      </c>
      <c r="F541" t="n">
        <v>0</v>
      </c>
      <c r="G541" t="n">
        <v>0</v>
      </c>
      <c r="H541" s="2">
        <f>IF(F541=0, G541, F541)</f>
        <v/>
      </c>
      <c r="I541" s="1">
        <f>E541+0</f>
        <v/>
      </c>
    </row>
    <row r="542">
      <c r="A542" t="inlineStr">
        <is>
          <t>Interest Paid - Investors @ 14%</t>
        </is>
      </c>
      <c r="B542" t="inlineStr">
        <is>
          <t>Operating Expenses</t>
        </is>
      </c>
      <c r="C542" t="inlineStr">
        <is>
          <t>Heron Fields</t>
        </is>
      </c>
      <c r="D542" t="inlineStr">
        <is>
          <t>Heron Fields</t>
        </is>
      </c>
      <c r="E542" s="1" t="inlineStr">
        <is>
          <t>2023-01-31</t>
        </is>
      </c>
      <c r="F542" t="n">
        <v>79243.86</v>
      </c>
      <c r="G542" t="n">
        <v>79243.86</v>
      </c>
      <c r="H542" s="2">
        <f>IF(F542=0, G542, F542)</f>
        <v/>
      </c>
      <c r="I542" s="1">
        <f>E542+0</f>
        <v/>
      </c>
    </row>
    <row r="543">
      <c r="A543" t="inlineStr">
        <is>
          <t>Interest Paid - Investors @ 15%</t>
        </is>
      </c>
      <c r="B543" t="inlineStr">
        <is>
          <t>Operating Expenses</t>
        </is>
      </c>
      <c r="C543" t="inlineStr">
        <is>
          <t>Heron Fields</t>
        </is>
      </c>
      <c r="D543" t="inlineStr">
        <is>
          <t>Heron Fields</t>
        </is>
      </c>
      <c r="E543" s="1" t="inlineStr">
        <is>
          <t>2023-01-31</t>
        </is>
      </c>
      <c r="F543" t="n">
        <v>333904.11</v>
      </c>
      <c r="G543" t="n">
        <v>333904.11</v>
      </c>
      <c r="H543" s="2">
        <f>IF(F543=0, G543, F543)</f>
        <v/>
      </c>
      <c r="I543" s="1">
        <f>E543+0</f>
        <v/>
      </c>
    </row>
    <row r="544">
      <c r="A544" t="inlineStr">
        <is>
          <t>Interest Paid - Investors @ 16%</t>
        </is>
      </c>
      <c r="B544" t="inlineStr">
        <is>
          <t>Operating Expenses</t>
        </is>
      </c>
      <c r="C544" t="inlineStr">
        <is>
          <t>Heron Fields</t>
        </is>
      </c>
      <c r="D544" t="inlineStr">
        <is>
          <t>Heron Fields</t>
        </is>
      </c>
      <c r="E544" s="1" t="inlineStr">
        <is>
          <t>2023-01-31</t>
        </is>
      </c>
      <c r="F544" t="n">
        <v>138082.19</v>
      </c>
      <c r="G544" t="n">
        <v>138082.19</v>
      </c>
      <c r="H544" s="2">
        <f>IF(F544=0, G544, F544)</f>
        <v/>
      </c>
      <c r="I544" s="1">
        <f>E544+0</f>
        <v/>
      </c>
    </row>
    <row r="545">
      <c r="A545" t="inlineStr">
        <is>
          <t>Interest Paid - Investors @ 18%</t>
        </is>
      </c>
      <c r="B545" t="inlineStr">
        <is>
          <t>Operating Expenses</t>
        </is>
      </c>
      <c r="C545" t="inlineStr">
        <is>
          <t>Heron Fields</t>
        </is>
      </c>
      <c r="D545" t="inlineStr">
        <is>
          <t>Heron Fields</t>
        </is>
      </c>
      <c r="E545" s="1" t="inlineStr">
        <is>
          <t>2023-01-31</t>
        </is>
      </c>
      <c r="F545" t="n">
        <v>1167405.88</v>
      </c>
      <c r="G545" t="n">
        <v>1167405.88</v>
      </c>
      <c r="H545" s="2">
        <f>IF(F545=0, G545, F545)</f>
        <v/>
      </c>
      <c r="I545" s="1">
        <f>E545+0</f>
        <v/>
      </c>
    </row>
    <row r="546">
      <c r="A546" t="inlineStr">
        <is>
          <t>Interest Paid - Investors @ 6.25%</t>
        </is>
      </c>
      <c r="B546" t="inlineStr">
        <is>
          <t>Operating Expenses</t>
        </is>
      </c>
      <c r="C546" t="inlineStr">
        <is>
          <t>Heron Fields</t>
        </is>
      </c>
      <c r="D546" t="inlineStr">
        <is>
          <t>Heron Fields</t>
        </is>
      </c>
      <c r="E546" s="1" t="inlineStr">
        <is>
          <t>2023-01-31</t>
        </is>
      </c>
      <c r="F546" t="n">
        <v>114401.55</v>
      </c>
      <c r="G546" t="n">
        <v>114401.55</v>
      </c>
      <c r="H546" s="2">
        <f>IF(F546=0, G546, F546)</f>
        <v/>
      </c>
      <c r="I546" s="1">
        <f>E546+0</f>
        <v/>
      </c>
    </row>
    <row r="547">
      <c r="A547" t="inlineStr">
        <is>
          <t>Interest Paid - Investors @ 6.5%</t>
        </is>
      </c>
      <c r="B547" t="inlineStr">
        <is>
          <t>Operating Expenses</t>
        </is>
      </c>
      <c r="C547" t="inlineStr">
        <is>
          <t>Heron Fields</t>
        </is>
      </c>
      <c r="D547" t="inlineStr">
        <is>
          <t>Heron Fields</t>
        </is>
      </c>
      <c r="E547" s="1" t="inlineStr">
        <is>
          <t>2023-01-31</t>
        </is>
      </c>
      <c r="F547" t="n">
        <v>18431.5</v>
      </c>
      <c r="G547" t="n">
        <v>18431.5</v>
      </c>
      <c r="H547" s="2">
        <f>IF(F547=0, G547, F547)</f>
        <v/>
      </c>
      <c r="I547" s="1">
        <f>E547+0</f>
        <v/>
      </c>
    </row>
    <row r="548">
      <c r="A548" t="inlineStr">
        <is>
          <t>Interest Paid - Investors @ 6.75%</t>
        </is>
      </c>
      <c r="B548" t="inlineStr">
        <is>
          <t>Operating Expenses</t>
        </is>
      </c>
      <c r="C548" t="inlineStr">
        <is>
          <t>Heron Fields</t>
        </is>
      </c>
      <c r="D548" t="inlineStr">
        <is>
          <t>Heron Fields</t>
        </is>
      </c>
      <c r="E548" s="1" t="inlineStr">
        <is>
          <t>2023-01-31</t>
        </is>
      </c>
      <c r="F548" t="n">
        <v>13213.35</v>
      </c>
      <c r="G548" t="n">
        <v>13213.35</v>
      </c>
      <c r="H548" s="2">
        <f>IF(F548=0, G548, F548)</f>
        <v/>
      </c>
      <c r="I548" s="1">
        <f>E548+0</f>
        <v/>
      </c>
    </row>
    <row r="549">
      <c r="A549" t="inlineStr">
        <is>
          <t>Interest Paid - Investors @ 7%</t>
        </is>
      </c>
      <c r="B549" t="inlineStr">
        <is>
          <t>Operating Expenses</t>
        </is>
      </c>
      <c r="C549" t="inlineStr">
        <is>
          <t>Heron Fields</t>
        </is>
      </c>
      <c r="D549" t="inlineStr">
        <is>
          <t>Heron Fields</t>
        </is>
      </c>
      <c r="E549" s="1" t="inlineStr">
        <is>
          <t>2023-01-31</t>
        </is>
      </c>
      <c r="F549" t="n">
        <v>2493.14</v>
      </c>
      <c r="G549" t="n">
        <v>2493.14</v>
      </c>
      <c r="H549" s="2">
        <f>IF(F549=0, G549, F549)</f>
        <v/>
      </c>
      <c r="I549" s="1">
        <f>E549+0</f>
        <v/>
      </c>
    </row>
    <row r="550">
      <c r="A550" t="inlineStr">
        <is>
          <t>Interest Paid - Investors @ 7.5%</t>
        </is>
      </c>
      <c r="B550" t="inlineStr">
        <is>
          <t>Operating Expenses</t>
        </is>
      </c>
      <c r="C550" t="inlineStr">
        <is>
          <t>Heron Fields</t>
        </is>
      </c>
      <c r="D550" t="inlineStr">
        <is>
          <t>Heron Fields</t>
        </is>
      </c>
      <c r="E550" s="1" t="inlineStr">
        <is>
          <t>2023-01-31</t>
        </is>
      </c>
      <c r="F550" t="n">
        <v>48.99</v>
      </c>
      <c r="G550" t="n">
        <v>48.99</v>
      </c>
      <c r="H550" s="2">
        <f>IF(F550=0, G550, F550)</f>
        <v/>
      </c>
      <c r="I550" s="1">
        <f>E550+0</f>
        <v/>
      </c>
    </row>
    <row r="551">
      <c r="A551" t="inlineStr">
        <is>
          <t>Interest Paid - Investors @ 9.75%</t>
        </is>
      </c>
      <c r="B551" t="inlineStr">
        <is>
          <t>Operating Expenses</t>
        </is>
      </c>
      <c r="C551" t="inlineStr">
        <is>
          <t>Heron Fields</t>
        </is>
      </c>
      <c r="D551" t="inlineStr">
        <is>
          <t>Heron Fields</t>
        </is>
      </c>
      <c r="E551" s="1" t="inlineStr">
        <is>
          <t>2023-01-31</t>
        </is>
      </c>
      <c r="F551" t="n">
        <v>0</v>
      </c>
      <c r="G551" t="n">
        <v>0</v>
      </c>
      <c r="H551" s="2">
        <f>IF(F551=0, G551, F551)</f>
        <v/>
      </c>
      <c r="I551" s="1">
        <f>E551+0</f>
        <v/>
      </c>
    </row>
    <row r="552">
      <c r="A552" t="inlineStr">
        <is>
          <t>Interest Received - Momentum</t>
        </is>
      </c>
      <c r="B552" t="inlineStr">
        <is>
          <t>Other Income</t>
        </is>
      </c>
      <c r="C552" t="inlineStr">
        <is>
          <t>Heron Fields</t>
        </is>
      </c>
      <c r="D552" t="inlineStr">
        <is>
          <t>Heron Fields</t>
        </is>
      </c>
      <c r="E552" s="1" t="inlineStr">
        <is>
          <t>2023-01-31</t>
        </is>
      </c>
      <c r="F552" t="n">
        <v>71924.81</v>
      </c>
      <c r="G552" t="n">
        <v>71924.81</v>
      </c>
      <c r="H552" s="2">
        <f>IF(F552=0, G552, F552)</f>
        <v/>
      </c>
      <c r="I552" s="1">
        <f>E552+0</f>
        <v/>
      </c>
    </row>
    <row r="553">
      <c r="A553" t="inlineStr">
        <is>
          <t>Management fees - OMH</t>
        </is>
      </c>
      <c r="B553" t="inlineStr">
        <is>
          <t>Ignore per Deric</t>
        </is>
      </c>
      <c r="C553" t="inlineStr">
        <is>
          <t>Heron Fields</t>
        </is>
      </c>
      <c r="D553" t="inlineStr">
        <is>
          <t>Heron Fields</t>
        </is>
      </c>
      <c r="E553" s="1" t="inlineStr">
        <is>
          <t>2023-01-31</t>
        </is>
      </c>
      <c r="F553" t="n">
        <v>0</v>
      </c>
      <c r="G553" t="n">
        <v>0</v>
      </c>
      <c r="H553" s="2">
        <f>IF(F553=0, G553, F553)</f>
        <v/>
      </c>
      <c r="I553" s="1">
        <f>E553+0</f>
        <v/>
      </c>
    </row>
    <row r="554">
      <c r="A554" t="inlineStr">
        <is>
          <t>Momentum Admin Fee</t>
        </is>
      </c>
      <c r="B554" t="inlineStr">
        <is>
          <t>Operating Expenses</t>
        </is>
      </c>
      <c r="C554" t="inlineStr">
        <is>
          <t>Heron Fields</t>
        </is>
      </c>
      <c r="D554" t="inlineStr">
        <is>
          <t>Heron Fields</t>
        </is>
      </c>
      <c r="E554" s="1" t="inlineStr">
        <is>
          <t>2023-01-31</t>
        </is>
      </c>
      <c r="F554" t="n">
        <v>1536.81</v>
      </c>
      <c r="G554" t="n">
        <v>1536.81</v>
      </c>
      <c r="H554" s="2">
        <f>IF(F554=0, G554, F554)</f>
        <v/>
      </c>
      <c r="I554" s="1">
        <f>E554+0</f>
        <v/>
      </c>
    </row>
    <row r="555">
      <c r="A555" t="inlineStr">
        <is>
          <t>Rates - Heron</t>
        </is>
      </c>
      <c r="B555" t="inlineStr">
        <is>
          <t>Operating Expenses</t>
        </is>
      </c>
      <c r="C555" t="inlineStr">
        <is>
          <t>Heron Fields</t>
        </is>
      </c>
      <c r="D555" t="inlineStr">
        <is>
          <t>Heron Fields</t>
        </is>
      </c>
      <c r="E555" s="1" t="inlineStr">
        <is>
          <t>2023-01-31</t>
        </is>
      </c>
      <c r="F555" t="n">
        <v>6778.01</v>
      </c>
      <c r="G555" t="n">
        <v>6778.01</v>
      </c>
      <c r="H555" s="2">
        <f>IF(F555=0, G555, F555)</f>
        <v/>
      </c>
      <c r="I555" s="1">
        <f>E555+0</f>
        <v/>
      </c>
    </row>
    <row r="556">
      <c r="A556" t="inlineStr">
        <is>
          <t>Repairs _AND_ Maintenance</t>
        </is>
      </c>
      <c r="B556" t="inlineStr">
        <is>
          <t>Operating Expenses</t>
        </is>
      </c>
      <c r="C556" t="inlineStr">
        <is>
          <t>Heron Fields</t>
        </is>
      </c>
      <c r="D556" t="inlineStr">
        <is>
          <t>Heron Fields</t>
        </is>
      </c>
      <c r="E556" s="1" t="inlineStr">
        <is>
          <t>2023-01-31</t>
        </is>
      </c>
      <c r="F556" t="n">
        <v>0</v>
      </c>
      <c r="G556" t="n">
        <v>0</v>
      </c>
      <c r="H556" s="2">
        <f>IF(F556=0, G556, F556)</f>
        <v/>
      </c>
      <c r="I556" s="1">
        <f>E556+0</f>
        <v/>
      </c>
    </row>
    <row r="557">
      <c r="A557" t="inlineStr">
        <is>
          <t>Sales - Heron Fields</t>
        </is>
      </c>
      <c r="B557" t="inlineStr">
        <is>
          <t>Trading Income</t>
        </is>
      </c>
      <c r="C557" t="inlineStr">
        <is>
          <t>Heron Fields</t>
        </is>
      </c>
      <c r="D557" t="inlineStr">
        <is>
          <t>Heron Fields</t>
        </is>
      </c>
      <c r="E557" s="1" t="inlineStr">
        <is>
          <t>2023-01-31</t>
        </is>
      </c>
      <c r="F557" t="n">
        <v>10938347.82</v>
      </c>
      <c r="G557" t="n">
        <v>10938347.82</v>
      </c>
      <c r="H557" s="2">
        <f>IF(F557=0, G557, F557)</f>
        <v/>
      </c>
      <c r="I557" s="1">
        <f>E557+0</f>
        <v/>
      </c>
    </row>
    <row r="558">
      <c r="A558" t="inlineStr">
        <is>
          <t>Sales - Heron Fields occupational rent</t>
        </is>
      </c>
      <c r="B558" t="inlineStr">
        <is>
          <t>Trading Income</t>
        </is>
      </c>
      <c r="C558" t="inlineStr">
        <is>
          <t>Heron Fields</t>
        </is>
      </c>
      <c r="D558" t="inlineStr">
        <is>
          <t>Heron Fields</t>
        </is>
      </c>
      <c r="E558" s="1" t="inlineStr">
        <is>
          <t>2023-01-31</t>
        </is>
      </c>
      <c r="F558" t="n">
        <v>23741.94</v>
      </c>
      <c r="G558" t="n">
        <v>23741.94</v>
      </c>
      <c r="H558" s="2">
        <f>IF(F558=0, G558, F558)</f>
        <v/>
      </c>
      <c r="I558" s="1">
        <f>E558+0</f>
        <v/>
      </c>
    </row>
    <row r="559">
      <c r="A559" t="inlineStr">
        <is>
          <t>Security - ADT</t>
        </is>
      </c>
      <c r="B559" t="inlineStr">
        <is>
          <t>Operating Expenses</t>
        </is>
      </c>
      <c r="C559" t="inlineStr">
        <is>
          <t>Heron Fields</t>
        </is>
      </c>
      <c r="D559" t="inlineStr">
        <is>
          <t>Heron Fields</t>
        </is>
      </c>
      <c r="E559" s="1" t="inlineStr">
        <is>
          <t>2023-01-31</t>
        </is>
      </c>
      <c r="F559" t="n">
        <v>328.38</v>
      </c>
      <c r="G559" t="n">
        <v>328.38</v>
      </c>
      <c r="H559" s="2">
        <f>IF(F559=0, G559, F559)</f>
        <v/>
      </c>
      <c r="I559" s="1">
        <f>E559+0</f>
        <v/>
      </c>
    </row>
    <row r="560">
      <c r="A560" t="inlineStr">
        <is>
          <t>Subscription - NHBRC</t>
        </is>
      </c>
      <c r="B560" t="inlineStr">
        <is>
          <t>Operating Expenses</t>
        </is>
      </c>
      <c r="C560" t="inlineStr">
        <is>
          <t>Heron Fields</t>
        </is>
      </c>
      <c r="D560" t="inlineStr">
        <is>
          <t>Heron Fields</t>
        </is>
      </c>
      <c r="E560" s="1" t="inlineStr">
        <is>
          <t>2023-01-31</t>
        </is>
      </c>
      <c r="F560" t="n">
        <v>0</v>
      </c>
      <c r="G560" t="n">
        <v>0</v>
      </c>
      <c r="H560" s="2">
        <f>IF(F560=0, G560, F560)</f>
        <v/>
      </c>
      <c r="I560" s="1">
        <f>E560+0</f>
        <v/>
      </c>
    </row>
    <row r="561">
      <c r="A561" t="inlineStr">
        <is>
          <t>Subscriptions - Xero</t>
        </is>
      </c>
      <c r="B561" t="inlineStr">
        <is>
          <t>Operating Expenses</t>
        </is>
      </c>
      <c r="C561" t="inlineStr">
        <is>
          <t>Heron Fields</t>
        </is>
      </c>
      <c r="D561" t="inlineStr">
        <is>
          <t>Heron Fields</t>
        </is>
      </c>
      <c r="E561" s="1" t="inlineStr">
        <is>
          <t>2023-01-31</t>
        </is>
      </c>
      <c r="F561" t="n">
        <v>600</v>
      </c>
      <c r="G561" t="n">
        <v>600</v>
      </c>
      <c r="H561" s="2">
        <f>IF(F561=0, G561, F561)</f>
        <v/>
      </c>
      <c r="I561" s="1">
        <f>E561+0</f>
        <v/>
      </c>
    </row>
    <row r="562">
      <c r="A562" t="inlineStr">
        <is>
          <t>Advertising - Media24</t>
        </is>
      </c>
      <c r="B562" t="inlineStr">
        <is>
          <t>Operating Expenses</t>
        </is>
      </c>
      <c r="C562" t="inlineStr">
        <is>
          <t>Heron View</t>
        </is>
      </c>
      <c r="D562" t="inlineStr">
        <is>
          <t>Heron View</t>
        </is>
      </c>
      <c r="E562" s="1" t="inlineStr">
        <is>
          <t>2023-01-31</t>
        </is>
      </c>
      <c r="F562" t="n">
        <v>13500</v>
      </c>
      <c r="G562" t="n">
        <v>13500</v>
      </c>
      <c r="H562" s="2">
        <f>IF(F562=0, G562, F562)</f>
        <v/>
      </c>
      <c r="I562" s="1">
        <f>E562+0</f>
        <v/>
      </c>
    </row>
    <row r="563">
      <c r="A563" t="inlineStr">
        <is>
          <t>Advertising - Thinkink</t>
        </is>
      </c>
      <c r="B563" t="inlineStr">
        <is>
          <t>Operating Expenses</t>
        </is>
      </c>
      <c r="C563" t="inlineStr">
        <is>
          <t>Heron View</t>
        </is>
      </c>
      <c r="D563" t="inlineStr">
        <is>
          <t>Heron View</t>
        </is>
      </c>
      <c r="E563" s="1" t="inlineStr">
        <is>
          <t>2023-01-31</t>
        </is>
      </c>
      <c r="F563" t="n">
        <v>8263.91</v>
      </c>
      <c r="G563" t="n">
        <v>8263.91</v>
      </c>
      <c r="H563" s="2">
        <f>IF(F563=0, G563, F563)</f>
        <v/>
      </c>
      <c r="I563" s="1">
        <f>E563+0</f>
        <v/>
      </c>
    </row>
    <row r="564">
      <c r="A564" t="inlineStr">
        <is>
          <t>COS - Heron Projects insurance</t>
        </is>
      </c>
      <c r="B564" t="inlineStr">
        <is>
          <t>COS</t>
        </is>
      </c>
      <c r="C564" t="inlineStr">
        <is>
          <t>CPC</t>
        </is>
      </c>
      <c r="D564" t="inlineStr">
        <is>
          <t>Heron View</t>
        </is>
      </c>
      <c r="E564" s="1" t="inlineStr">
        <is>
          <t>2023-01-31</t>
        </is>
      </c>
      <c r="F564" t="n">
        <v>0</v>
      </c>
      <c r="G564" t="n">
        <v>0</v>
      </c>
      <c r="H564" s="2">
        <f>IF(F564=0, G564, F564)</f>
        <v/>
      </c>
      <c r="I564" s="1">
        <f>E564+0</f>
        <v/>
      </c>
    </row>
    <row r="565">
      <c r="A565" t="inlineStr">
        <is>
          <t>COS - Heron View - Construction</t>
        </is>
      </c>
      <c r="B565" t="inlineStr">
        <is>
          <t>COS</t>
        </is>
      </c>
      <c r="C565" t="inlineStr">
        <is>
          <t>CPC</t>
        </is>
      </c>
      <c r="D565" t="inlineStr">
        <is>
          <t>Heron View</t>
        </is>
      </c>
      <c r="E565" s="1" t="inlineStr">
        <is>
          <t>2023-01-31</t>
        </is>
      </c>
      <c r="F565" t="n">
        <v>695304.12</v>
      </c>
      <c r="G565" t="n">
        <v>0</v>
      </c>
      <c r="H565" s="2">
        <f>IF(F565=0, G565, F565)</f>
        <v/>
      </c>
      <c r="I565" s="1">
        <f>E565+0</f>
        <v/>
      </c>
    </row>
    <row r="566">
      <c r="A566" t="inlineStr">
        <is>
          <t>COS - Heron View - P&amp;G</t>
        </is>
      </c>
      <c r="B566" t="inlineStr">
        <is>
          <t>COS</t>
        </is>
      </c>
      <c r="C566" t="inlineStr">
        <is>
          <t>CPC</t>
        </is>
      </c>
      <c r="D566" t="inlineStr">
        <is>
          <t>Heron View</t>
        </is>
      </c>
      <c r="E566" s="1" t="inlineStr">
        <is>
          <t>2023-01-31</t>
        </is>
      </c>
      <c r="F566" t="n">
        <v>40096.92</v>
      </c>
      <c r="G566" t="n">
        <v>0</v>
      </c>
      <c r="H566" s="2">
        <f>IF(F566=0, G566, F566)</f>
        <v/>
      </c>
      <c r="I566" s="1">
        <f>E566+0</f>
        <v/>
      </c>
    </row>
    <row r="567">
      <c r="A567" t="inlineStr">
        <is>
          <t>COS - Heron View - Printing &amp; Stationary</t>
        </is>
      </c>
      <c r="B567" t="inlineStr">
        <is>
          <t>COS</t>
        </is>
      </c>
      <c r="C567" t="inlineStr">
        <is>
          <t>CPC</t>
        </is>
      </c>
      <c r="D567" t="inlineStr">
        <is>
          <t>Heron View</t>
        </is>
      </c>
      <c r="E567" s="1" t="inlineStr">
        <is>
          <t>2023-01-31</t>
        </is>
      </c>
      <c r="F567" t="n">
        <v>1404.78</v>
      </c>
      <c r="G567" t="n">
        <v>0</v>
      </c>
      <c r="H567" s="2">
        <f>IF(F567=0, G567, F567)</f>
        <v/>
      </c>
      <c r="I567" s="1">
        <f>E567+0</f>
        <v/>
      </c>
    </row>
    <row r="568">
      <c r="A568" t="inlineStr">
        <is>
          <t>Subscriptions - Xero</t>
        </is>
      </c>
      <c r="B568" t="inlineStr">
        <is>
          <t>Operating Expenses</t>
        </is>
      </c>
      <c r="C568" t="inlineStr">
        <is>
          <t>Heron View</t>
        </is>
      </c>
      <c r="D568" t="inlineStr">
        <is>
          <t>Heron View</t>
        </is>
      </c>
      <c r="E568" s="1" t="inlineStr">
        <is>
          <t>2023-01-31</t>
        </is>
      </c>
      <c r="F568" t="n">
        <v>600</v>
      </c>
      <c r="G568" t="n">
        <v>600</v>
      </c>
      <c r="H568" s="2">
        <f>IF(F568=0, G568, F568)</f>
        <v/>
      </c>
      <c r="I568" s="1">
        <f>E568+0</f>
        <v/>
      </c>
    </row>
    <row r="569">
      <c r="A569" t="inlineStr">
        <is>
          <t>Accounting - CIPC</t>
        </is>
      </c>
      <c r="B569" t="inlineStr">
        <is>
          <t>Operating Expenses</t>
        </is>
      </c>
      <c r="C569" t="inlineStr">
        <is>
          <t>Heron Fields</t>
        </is>
      </c>
      <c r="D569" t="inlineStr">
        <is>
          <t>Heron Fields</t>
        </is>
      </c>
      <c r="E569" s="1" t="inlineStr">
        <is>
          <t>2023-02-28</t>
        </is>
      </c>
      <c r="F569" t="n">
        <v>0</v>
      </c>
      <c r="G569" t="n">
        <v>0</v>
      </c>
      <c r="H569" s="2">
        <f>IF(F569=0, G569, F569)</f>
        <v/>
      </c>
      <c r="I569" s="1">
        <f>E569+0</f>
        <v/>
      </c>
    </row>
    <row r="570">
      <c r="A570" t="inlineStr">
        <is>
          <t>Advertising - Property24</t>
        </is>
      </c>
      <c r="B570" t="inlineStr">
        <is>
          <t>Operating Expenses</t>
        </is>
      </c>
      <c r="C570" t="inlineStr">
        <is>
          <t>Heron Fields</t>
        </is>
      </c>
      <c r="D570" t="inlineStr">
        <is>
          <t>Heron Fields</t>
        </is>
      </c>
      <c r="E570" s="1" t="inlineStr">
        <is>
          <t>2023-02-28</t>
        </is>
      </c>
      <c r="F570" t="n">
        <v>11556</v>
      </c>
      <c r="G570" t="n">
        <v>11556</v>
      </c>
      <c r="H570" s="2">
        <f>IF(F570=0, G570, F570)</f>
        <v/>
      </c>
      <c r="I570" s="1">
        <f>E570+0</f>
        <v/>
      </c>
    </row>
    <row r="571">
      <c r="A571" t="inlineStr">
        <is>
          <t>Advertising _AND_ Promotions</t>
        </is>
      </c>
      <c r="B571" t="inlineStr">
        <is>
          <t>Operating Expenses</t>
        </is>
      </c>
      <c r="C571" t="inlineStr">
        <is>
          <t>Heron Fields</t>
        </is>
      </c>
      <c r="D571" t="inlineStr">
        <is>
          <t>Heron Fields</t>
        </is>
      </c>
      <c r="E571" s="1" t="inlineStr">
        <is>
          <t>2023-02-28</t>
        </is>
      </c>
      <c r="F571" t="n">
        <v>7082.26</v>
      </c>
      <c r="G571" t="n">
        <v>7082.26</v>
      </c>
      <c r="H571" s="2">
        <f>IF(F571=0, G571, F571)</f>
        <v/>
      </c>
      <c r="I571" s="1">
        <f>E571+0</f>
        <v/>
      </c>
    </row>
    <row r="572">
      <c r="A572" t="inlineStr">
        <is>
          <t>Bank Charges</t>
        </is>
      </c>
      <c r="B572" t="inlineStr">
        <is>
          <t>Operating Expenses</t>
        </is>
      </c>
      <c r="C572" t="inlineStr">
        <is>
          <t>Heron Fields</t>
        </is>
      </c>
      <c r="D572" t="inlineStr">
        <is>
          <t>Heron Fields</t>
        </is>
      </c>
      <c r="E572" s="1" t="inlineStr">
        <is>
          <t>2023-02-28</t>
        </is>
      </c>
      <c r="F572" t="n">
        <v>920.53</v>
      </c>
      <c r="G572" t="n">
        <v>920.53</v>
      </c>
      <c r="H572" s="2">
        <f>IF(F572=0, G572, F572)</f>
        <v/>
      </c>
      <c r="I572" s="1">
        <f>E572+0</f>
        <v/>
      </c>
    </row>
    <row r="573">
      <c r="A573" t="inlineStr">
        <is>
          <t>Bond Origination</t>
        </is>
      </c>
      <c r="B573" t="inlineStr">
        <is>
          <t>Trading Income</t>
        </is>
      </c>
      <c r="C573" t="inlineStr">
        <is>
          <t>Heron Fields</t>
        </is>
      </c>
      <c r="D573" t="inlineStr">
        <is>
          <t>Heron Fields</t>
        </is>
      </c>
      <c r="E573" s="1" t="inlineStr">
        <is>
          <t>2023-02-28</t>
        </is>
      </c>
      <c r="F573" t="n">
        <v>-35916.78</v>
      </c>
      <c r="G573" t="n">
        <v>-35916.78</v>
      </c>
      <c r="H573" s="2">
        <f>IF(F573=0, G573, F573)</f>
        <v/>
      </c>
      <c r="I573" s="1">
        <f>E573+0</f>
        <v/>
      </c>
    </row>
    <row r="574">
      <c r="A574" t="inlineStr">
        <is>
          <t>COS - Commission HF Units</t>
        </is>
      </c>
      <c r="B574" t="inlineStr">
        <is>
          <t>COS</t>
        </is>
      </c>
      <c r="C574" t="inlineStr">
        <is>
          <t>Heron Fields</t>
        </is>
      </c>
      <c r="D574" t="inlineStr">
        <is>
          <t>Heron Fields</t>
        </is>
      </c>
      <c r="E574" s="1" t="inlineStr">
        <is>
          <t>2023-02-28</t>
        </is>
      </c>
      <c r="F574" t="n">
        <v>466056.51</v>
      </c>
      <c r="G574" t="n">
        <v>466056.51</v>
      </c>
      <c r="H574" s="2">
        <f>IF(F574=0, G574, F574)</f>
        <v/>
      </c>
      <c r="I574" s="1">
        <f>E574+0</f>
        <v/>
      </c>
    </row>
    <row r="575">
      <c r="A575" t="inlineStr">
        <is>
          <t>COS - Commission Heron Fields investors</t>
        </is>
      </c>
      <c r="B575" t="inlineStr">
        <is>
          <t>COS</t>
        </is>
      </c>
      <c r="C575" t="inlineStr">
        <is>
          <t>Heron Fields</t>
        </is>
      </c>
      <c r="D575" t="inlineStr">
        <is>
          <t>Heron Fields</t>
        </is>
      </c>
      <c r="E575" s="1" t="inlineStr">
        <is>
          <t>2023-02-28</t>
        </is>
      </c>
      <c r="F575" t="n">
        <v>0</v>
      </c>
      <c r="G575" t="n">
        <v>0</v>
      </c>
      <c r="H575" s="2">
        <f>IF(F575=0, G575, F575)</f>
        <v/>
      </c>
      <c r="I575" s="1">
        <f>E575+0</f>
        <v/>
      </c>
    </row>
    <row r="576">
      <c r="A576" t="inlineStr">
        <is>
          <t>COS - Construction</t>
        </is>
      </c>
      <c r="B576" t="inlineStr">
        <is>
          <t>COS</t>
        </is>
      </c>
      <c r="C576" t="inlineStr">
        <is>
          <t>Heron Fields</t>
        </is>
      </c>
      <c r="D576" t="inlineStr">
        <is>
          <t>Heron Fields</t>
        </is>
      </c>
      <c r="E576" s="1" t="inlineStr">
        <is>
          <t>2023-02-28</t>
        </is>
      </c>
      <c r="F576" t="n">
        <v>0</v>
      </c>
      <c r="G576" t="n">
        <v>0</v>
      </c>
      <c r="H576" s="2">
        <f>IF(F576=0, G576, F576)</f>
        <v/>
      </c>
      <c r="I576" s="1">
        <f>E576+0</f>
        <v/>
      </c>
    </row>
    <row r="577">
      <c r="A577" t="inlineStr">
        <is>
          <t>COS - Heron - Internet</t>
        </is>
      </c>
      <c r="B577" t="inlineStr">
        <is>
          <t>COS</t>
        </is>
      </c>
      <c r="C577" t="inlineStr">
        <is>
          <t>CPC</t>
        </is>
      </c>
      <c r="D577" t="inlineStr">
        <is>
          <t>Heron Fields</t>
        </is>
      </c>
      <c r="E577" s="1" t="inlineStr">
        <is>
          <t>2023-02-28</t>
        </is>
      </c>
      <c r="F577" t="n">
        <v>1163.48</v>
      </c>
      <c r="G577" t="n">
        <v>0</v>
      </c>
      <c r="H577" s="2">
        <f>IF(F577=0, G577, F577)</f>
        <v/>
      </c>
      <c r="I577" s="1">
        <f>E577+0</f>
        <v/>
      </c>
    </row>
    <row r="578">
      <c r="A578" t="inlineStr">
        <is>
          <t>COS - Heron Fields - Construction</t>
        </is>
      </c>
      <c r="B578" t="inlineStr">
        <is>
          <t>COS</t>
        </is>
      </c>
      <c r="C578" t="inlineStr">
        <is>
          <t>CPC</t>
        </is>
      </c>
      <c r="D578" t="inlineStr">
        <is>
          <t>Heron Fields</t>
        </is>
      </c>
      <c r="E578" s="1" t="inlineStr">
        <is>
          <t>2023-02-28</t>
        </is>
      </c>
      <c r="F578" t="n">
        <v>1119628.56</v>
      </c>
      <c r="G578" t="n">
        <v>0</v>
      </c>
      <c r="H578" s="2">
        <f>IF(F578=0, G578, F578)</f>
        <v/>
      </c>
      <c r="I578" s="1">
        <f>E578+0</f>
        <v/>
      </c>
    </row>
    <row r="579">
      <c r="A579" t="inlineStr">
        <is>
          <t>COS - Heron Fields - Health &amp; Safety</t>
        </is>
      </c>
      <c r="B579" t="inlineStr">
        <is>
          <t>COS</t>
        </is>
      </c>
      <c r="C579" t="inlineStr">
        <is>
          <t>CPC</t>
        </is>
      </c>
      <c r="D579" t="inlineStr">
        <is>
          <t>Heron Fields</t>
        </is>
      </c>
      <c r="E579" s="1" t="inlineStr">
        <is>
          <t>2023-02-28</t>
        </is>
      </c>
      <c r="F579" t="n">
        <v>0</v>
      </c>
      <c r="G579" t="n">
        <v>0</v>
      </c>
      <c r="H579" s="2">
        <f>IF(F579=0, G579, F579)</f>
        <v/>
      </c>
      <c r="I579" s="1">
        <f>E579+0</f>
        <v/>
      </c>
    </row>
    <row r="580">
      <c r="A580" t="inlineStr">
        <is>
          <t>COS - Heron Fields - P &amp; G</t>
        </is>
      </c>
      <c r="B580" t="inlineStr">
        <is>
          <t>COS</t>
        </is>
      </c>
      <c r="C580" t="inlineStr">
        <is>
          <t>CPC</t>
        </is>
      </c>
      <c r="D580" t="inlineStr">
        <is>
          <t>Heron Fields</t>
        </is>
      </c>
      <c r="E580" s="1" t="inlineStr">
        <is>
          <t>2023-02-28</t>
        </is>
      </c>
      <c r="F580" t="n">
        <v>142419.51</v>
      </c>
      <c r="G580" t="n">
        <v>0</v>
      </c>
      <c r="H580" s="2">
        <f>IF(F580=0, G580, F580)</f>
        <v/>
      </c>
      <c r="I580" s="1">
        <f>E580+0</f>
        <v/>
      </c>
    </row>
    <row r="581">
      <c r="A581" t="inlineStr">
        <is>
          <t>COS - Heron Fields - Printing &amp; Stationary</t>
        </is>
      </c>
      <c r="B581" t="inlineStr">
        <is>
          <t>COS</t>
        </is>
      </c>
      <c r="C581" t="inlineStr">
        <is>
          <t>CPC</t>
        </is>
      </c>
      <c r="D581" t="inlineStr">
        <is>
          <t>Heron Fields</t>
        </is>
      </c>
      <c r="E581" s="1" t="inlineStr">
        <is>
          <t>2023-02-28</t>
        </is>
      </c>
      <c r="F581" t="n">
        <v>486.96</v>
      </c>
      <c r="G581" t="n">
        <v>0</v>
      </c>
      <c r="H581" s="2">
        <f>IF(F581=0, G581, F581)</f>
        <v/>
      </c>
      <c r="I581" s="1">
        <f>E581+0</f>
        <v/>
      </c>
    </row>
    <row r="582">
      <c r="A582" t="inlineStr">
        <is>
          <t>COS - Heron Fields - Security</t>
        </is>
      </c>
      <c r="B582" t="inlineStr">
        <is>
          <t>COS</t>
        </is>
      </c>
      <c r="C582" t="inlineStr">
        <is>
          <t>CPC</t>
        </is>
      </c>
      <c r="D582" t="inlineStr">
        <is>
          <t>Heron Fields</t>
        </is>
      </c>
      <c r="E582" s="1" t="inlineStr">
        <is>
          <t>2023-02-28</t>
        </is>
      </c>
      <c r="F582" t="n">
        <v>0</v>
      </c>
      <c r="G582" t="n">
        <v>0</v>
      </c>
      <c r="H582" s="2">
        <f>IF(F582=0, G582, F582)</f>
        <v/>
      </c>
      <c r="I582" s="1">
        <f>E582+0</f>
        <v/>
      </c>
    </row>
    <row r="583">
      <c r="A583" t="inlineStr">
        <is>
          <t>COS - Legal Fees</t>
        </is>
      </c>
      <c r="B583" t="inlineStr">
        <is>
          <t>COS</t>
        </is>
      </c>
      <c r="C583" t="inlineStr">
        <is>
          <t>Heron Fields</t>
        </is>
      </c>
      <c r="D583" t="inlineStr">
        <is>
          <t>Heron Fields</t>
        </is>
      </c>
      <c r="E583" s="1" t="inlineStr">
        <is>
          <t>2023-02-28</t>
        </is>
      </c>
      <c r="F583" t="n">
        <v>143541.28</v>
      </c>
      <c r="G583" t="n">
        <v>143541.28</v>
      </c>
      <c r="H583" s="2">
        <f>IF(F583=0, G583, F583)</f>
        <v/>
      </c>
      <c r="I583" s="1">
        <f>E583+0</f>
        <v/>
      </c>
    </row>
    <row r="584">
      <c r="A584" t="inlineStr">
        <is>
          <t>COS - Legal Fees Opening of Sec Title Scheme</t>
        </is>
      </c>
      <c r="B584" t="inlineStr">
        <is>
          <t>COS</t>
        </is>
      </c>
      <c r="C584" t="inlineStr">
        <is>
          <t>Heron Fields</t>
        </is>
      </c>
      <c r="D584" t="inlineStr">
        <is>
          <t>Heron Fields</t>
        </is>
      </c>
      <c r="E584" s="1" t="inlineStr">
        <is>
          <t>2023-02-28</t>
        </is>
      </c>
      <c r="F584" t="n">
        <v>15988</v>
      </c>
      <c r="G584" t="n">
        <v>15988</v>
      </c>
      <c r="H584" s="2">
        <f>IF(F584=0, G584, F584)</f>
        <v/>
      </c>
      <c r="I584" s="1">
        <f>E584+0</f>
        <v/>
      </c>
    </row>
    <row r="585">
      <c r="A585" t="inlineStr">
        <is>
          <t>COS - Levies</t>
        </is>
      </c>
      <c r="B585" t="inlineStr">
        <is>
          <t>COS</t>
        </is>
      </c>
      <c r="C585" t="inlineStr">
        <is>
          <t>Heron Fields</t>
        </is>
      </c>
      <c r="D585" t="inlineStr">
        <is>
          <t>Heron Fields</t>
        </is>
      </c>
      <c r="E585" s="1" t="inlineStr">
        <is>
          <t>2023-02-28</t>
        </is>
      </c>
      <c r="F585" t="n">
        <v>63374.28</v>
      </c>
      <c r="G585" t="n">
        <v>63374.28</v>
      </c>
      <c r="H585" s="2">
        <f>IF(F585=0, G585, F585)</f>
        <v/>
      </c>
      <c r="I585" s="1">
        <f>E585+0</f>
        <v/>
      </c>
    </row>
    <row r="586">
      <c r="A586" t="inlineStr">
        <is>
          <t>COS - Rates clearance</t>
        </is>
      </c>
      <c r="B586" t="inlineStr">
        <is>
          <t>COS</t>
        </is>
      </c>
      <c r="C586" t="inlineStr">
        <is>
          <t>Heron Fields</t>
        </is>
      </c>
      <c r="D586" t="inlineStr">
        <is>
          <t>Heron Fields</t>
        </is>
      </c>
      <c r="E586" s="1" t="inlineStr">
        <is>
          <t>2023-02-28</t>
        </is>
      </c>
      <c r="F586" t="n">
        <v>0</v>
      </c>
      <c r="G586" t="n">
        <v>0</v>
      </c>
      <c r="H586" s="2">
        <f>IF(F586=0, G586, F586)</f>
        <v/>
      </c>
      <c r="I586" s="1">
        <f>E586+0</f>
        <v/>
      </c>
    </row>
    <row r="587">
      <c r="A587" t="inlineStr">
        <is>
          <t>COS - Showhouse - HF</t>
        </is>
      </c>
      <c r="B587" t="inlineStr">
        <is>
          <t>COS</t>
        </is>
      </c>
      <c r="C587" t="inlineStr">
        <is>
          <t>Heron Fields</t>
        </is>
      </c>
      <c r="D587" t="inlineStr">
        <is>
          <t>Heron Fields</t>
        </is>
      </c>
      <c r="E587" s="1" t="inlineStr">
        <is>
          <t>2023-02-28</t>
        </is>
      </c>
      <c r="F587" t="n">
        <v>28465.91</v>
      </c>
      <c r="G587" t="n">
        <v>28465.91</v>
      </c>
      <c r="H587" s="2">
        <f>IF(F587=0, G587, F587)</f>
        <v/>
      </c>
      <c r="I587" s="1">
        <f>E587+0</f>
        <v/>
      </c>
    </row>
    <row r="588">
      <c r="A588" t="inlineStr">
        <is>
          <t>CoCT - Electricity</t>
        </is>
      </c>
      <c r="B588" t="inlineStr">
        <is>
          <t>Operating Expenses</t>
        </is>
      </c>
      <c r="C588" t="inlineStr">
        <is>
          <t>Heron Fields</t>
        </is>
      </c>
      <c r="D588" t="inlineStr">
        <is>
          <t>Heron Fields</t>
        </is>
      </c>
      <c r="E588" s="1" t="inlineStr">
        <is>
          <t>2023-02-28</t>
        </is>
      </c>
      <c r="F588" t="n">
        <v>0</v>
      </c>
      <c r="G588" t="n">
        <v>0</v>
      </c>
      <c r="H588" s="2">
        <f>IF(F588=0, G588, F588)</f>
        <v/>
      </c>
      <c r="I588" s="1">
        <f>E588+0</f>
        <v/>
      </c>
    </row>
    <row r="589">
      <c r="A589" t="inlineStr">
        <is>
          <t>CoCT - Refuse</t>
        </is>
      </c>
      <c r="B589" t="inlineStr">
        <is>
          <t>Operating Expenses</t>
        </is>
      </c>
      <c r="C589" t="inlineStr">
        <is>
          <t>Heron Fields</t>
        </is>
      </c>
      <c r="D589" t="inlineStr">
        <is>
          <t>Heron Fields</t>
        </is>
      </c>
      <c r="E589" s="1" t="inlineStr">
        <is>
          <t>2023-02-28</t>
        </is>
      </c>
      <c r="F589" t="n">
        <v>0</v>
      </c>
      <c r="G589" t="n">
        <v>0</v>
      </c>
      <c r="H589" s="2">
        <f>IF(F589=0, G589, F589)</f>
        <v/>
      </c>
      <c r="I589" s="1">
        <f>E589+0</f>
        <v/>
      </c>
    </row>
    <row r="590">
      <c r="A590" t="inlineStr">
        <is>
          <t>CoCT - Water</t>
        </is>
      </c>
      <c r="B590" t="inlineStr">
        <is>
          <t>Operating Expenses</t>
        </is>
      </c>
      <c r="C590" t="inlineStr">
        <is>
          <t>Heron Fields</t>
        </is>
      </c>
      <c r="D590" t="inlineStr">
        <is>
          <t>Heron Fields</t>
        </is>
      </c>
      <c r="E590" s="1" t="inlineStr">
        <is>
          <t>2023-02-28</t>
        </is>
      </c>
      <c r="F590" t="n">
        <v>0</v>
      </c>
      <c r="G590" t="n">
        <v>0</v>
      </c>
      <c r="H590" s="2">
        <f>IF(F590=0, G590, F590)</f>
        <v/>
      </c>
      <c r="I590" s="1">
        <f>E590+0</f>
        <v/>
      </c>
    </row>
    <row r="591">
      <c r="A591" t="inlineStr">
        <is>
          <t>Consulting Fees - Admin and Finance</t>
        </is>
      </c>
      <c r="B591" t="inlineStr">
        <is>
          <t>Ignore per Deric</t>
        </is>
      </c>
      <c r="C591" t="inlineStr">
        <is>
          <t>Heron Fields</t>
        </is>
      </c>
      <c r="D591" t="inlineStr">
        <is>
          <t>Heron Fields</t>
        </is>
      </c>
      <c r="E591" s="1" t="inlineStr">
        <is>
          <t>2023-02-28</t>
        </is>
      </c>
      <c r="F591" t="n">
        <v>103742</v>
      </c>
      <c r="G591" t="n">
        <v>103742</v>
      </c>
      <c r="H591" s="2">
        <f>IF(F591=0, G591, F591)</f>
        <v/>
      </c>
      <c r="I591" s="1">
        <f>E591+0</f>
        <v/>
      </c>
    </row>
    <row r="592">
      <c r="A592" t="inlineStr">
        <is>
          <t>Consulting fees - Trustee</t>
        </is>
      </c>
      <c r="B592" t="inlineStr">
        <is>
          <t>Operating Expenses</t>
        </is>
      </c>
      <c r="C592" t="inlineStr">
        <is>
          <t>Heron Fields</t>
        </is>
      </c>
      <c r="D592" t="inlineStr">
        <is>
          <t>Heron Fields</t>
        </is>
      </c>
      <c r="E592" s="1" t="inlineStr">
        <is>
          <t>2023-02-28</t>
        </is>
      </c>
      <c r="F592" t="n">
        <v>16000</v>
      </c>
      <c r="G592" t="n">
        <v>16000</v>
      </c>
      <c r="H592" s="2">
        <f>IF(F592=0, G592, F592)</f>
        <v/>
      </c>
      <c r="I592" s="1">
        <f>E592+0</f>
        <v/>
      </c>
    </row>
    <row r="593">
      <c r="A593" t="inlineStr">
        <is>
          <t>Insurance</t>
        </is>
      </c>
      <c r="B593" t="inlineStr">
        <is>
          <t>Operating Expenses</t>
        </is>
      </c>
      <c r="C593" t="inlineStr">
        <is>
          <t>Heron Fields</t>
        </is>
      </c>
      <c r="D593" t="inlineStr">
        <is>
          <t>Heron Fields</t>
        </is>
      </c>
      <c r="E593" s="1" t="inlineStr">
        <is>
          <t>2023-02-28</t>
        </is>
      </c>
      <c r="F593" t="n">
        <v>9346.68</v>
      </c>
      <c r="G593" t="n">
        <v>9346.68</v>
      </c>
      <c r="H593" s="2">
        <f>IF(F593=0, G593, F593)</f>
        <v/>
      </c>
      <c r="I593" s="1">
        <f>E593+0</f>
        <v/>
      </c>
    </row>
    <row r="594">
      <c r="A594" t="inlineStr">
        <is>
          <t>Interest Paid</t>
        </is>
      </c>
      <c r="B594" t="inlineStr">
        <is>
          <t>Operating Expenses</t>
        </is>
      </c>
      <c r="C594" t="inlineStr">
        <is>
          <t>Heron Fields</t>
        </is>
      </c>
      <c r="D594" t="inlineStr">
        <is>
          <t>Heron Fields</t>
        </is>
      </c>
      <c r="E594" s="1" t="inlineStr">
        <is>
          <t>2023-02-28</t>
        </is>
      </c>
      <c r="F594" t="n">
        <v>0</v>
      </c>
      <c r="G594" t="n">
        <v>0</v>
      </c>
      <c r="H594" s="2">
        <f>IF(F594=0, G594, F594)</f>
        <v/>
      </c>
      <c r="I594" s="1">
        <f>E594+0</f>
        <v/>
      </c>
    </row>
    <row r="595">
      <c r="A595" t="inlineStr">
        <is>
          <t>Interest Paid - Investors @ 14%</t>
        </is>
      </c>
      <c r="B595" t="inlineStr">
        <is>
          <t>Operating Expenses</t>
        </is>
      </c>
      <c r="C595" t="inlineStr">
        <is>
          <t>Heron Fields</t>
        </is>
      </c>
      <c r="D595" t="inlineStr">
        <is>
          <t>Heron Fields</t>
        </is>
      </c>
      <c r="E595" s="1" t="inlineStr">
        <is>
          <t>2023-02-28</t>
        </is>
      </c>
      <c r="F595" t="n">
        <v>0</v>
      </c>
      <c r="G595" t="n">
        <v>0</v>
      </c>
      <c r="H595" s="2">
        <f>IF(F595=0, G595, F595)</f>
        <v/>
      </c>
      <c r="I595" s="1">
        <f>E595+0</f>
        <v/>
      </c>
    </row>
    <row r="596">
      <c r="A596" t="inlineStr">
        <is>
          <t>Interest Paid - Investors @ 15%</t>
        </is>
      </c>
      <c r="B596" t="inlineStr">
        <is>
          <t>Operating Expenses</t>
        </is>
      </c>
      <c r="C596" t="inlineStr">
        <is>
          <t>Heron Fields</t>
        </is>
      </c>
      <c r="D596" t="inlineStr">
        <is>
          <t>Heron Fields</t>
        </is>
      </c>
      <c r="E596" s="1" t="inlineStr">
        <is>
          <t>2023-02-28</t>
        </is>
      </c>
      <c r="F596" t="n">
        <v>51945.21</v>
      </c>
      <c r="G596" t="n">
        <v>51945.21</v>
      </c>
      <c r="H596" s="2">
        <f>IF(F596=0, G596, F596)</f>
        <v/>
      </c>
      <c r="I596" s="1">
        <f>E596+0</f>
        <v/>
      </c>
    </row>
    <row r="597">
      <c r="A597" t="inlineStr">
        <is>
          <t>Interest Paid - Investors @ 16%</t>
        </is>
      </c>
      <c r="B597" t="inlineStr">
        <is>
          <t>Operating Expenses</t>
        </is>
      </c>
      <c r="C597" t="inlineStr">
        <is>
          <t>Heron Fields</t>
        </is>
      </c>
      <c r="D597" t="inlineStr">
        <is>
          <t>Heron Fields</t>
        </is>
      </c>
      <c r="E597" s="1" t="inlineStr">
        <is>
          <t>2023-02-28</t>
        </is>
      </c>
      <c r="F597" t="n">
        <v>0</v>
      </c>
      <c r="G597" t="n">
        <v>0</v>
      </c>
      <c r="H597" s="2">
        <f>IF(F597=0, G597, F597)</f>
        <v/>
      </c>
      <c r="I597" s="1">
        <f>E597+0</f>
        <v/>
      </c>
    </row>
    <row r="598">
      <c r="A598" t="inlineStr">
        <is>
          <t>Interest Paid - Investors @ 18%</t>
        </is>
      </c>
      <c r="B598" t="inlineStr">
        <is>
          <t>Operating Expenses</t>
        </is>
      </c>
      <c r="C598" t="inlineStr">
        <is>
          <t>Heron Fields</t>
        </is>
      </c>
      <c r="D598" t="inlineStr">
        <is>
          <t>Heron Fields</t>
        </is>
      </c>
      <c r="E598" s="1" t="inlineStr">
        <is>
          <t>2023-02-28</t>
        </is>
      </c>
      <c r="F598" t="n">
        <v>454945.07</v>
      </c>
      <c r="G598" t="n">
        <v>454945.07</v>
      </c>
      <c r="H598" s="2">
        <f>IF(F598=0, G598, F598)</f>
        <v/>
      </c>
      <c r="I598" s="1">
        <f>E598+0</f>
        <v/>
      </c>
    </row>
    <row r="599">
      <c r="A599" t="inlineStr">
        <is>
          <t>Interest Paid - Investors @ 6.25%</t>
        </is>
      </c>
      <c r="B599" t="inlineStr">
        <is>
          <t>Operating Expenses</t>
        </is>
      </c>
      <c r="C599" t="inlineStr">
        <is>
          <t>Heron Fields</t>
        </is>
      </c>
      <c r="D599" t="inlineStr">
        <is>
          <t>Heron Fields</t>
        </is>
      </c>
      <c r="E599" s="1" t="inlineStr">
        <is>
          <t>2023-02-28</t>
        </is>
      </c>
      <c r="F599" t="n">
        <v>27652.39</v>
      </c>
      <c r="G599" t="n">
        <v>27652.39</v>
      </c>
      <c r="H599" s="2">
        <f>IF(F599=0, G599, F599)</f>
        <v/>
      </c>
      <c r="I599" s="1">
        <f>E599+0</f>
        <v/>
      </c>
    </row>
    <row r="600">
      <c r="A600" t="inlineStr">
        <is>
          <t>Interest Paid - Investors @ 6.5%</t>
        </is>
      </c>
      <c r="B600" t="inlineStr">
        <is>
          <t>Operating Expenses</t>
        </is>
      </c>
      <c r="C600" t="inlineStr">
        <is>
          <t>Heron Fields</t>
        </is>
      </c>
      <c r="D600" t="inlineStr">
        <is>
          <t>Heron Fields</t>
        </is>
      </c>
      <c r="E600" s="1" t="inlineStr">
        <is>
          <t>2023-02-28</t>
        </is>
      </c>
      <c r="F600" t="n">
        <v>178.08</v>
      </c>
      <c r="G600" t="n">
        <v>178.08</v>
      </c>
      <c r="H600" s="2">
        <f>IF(F600=0, G600, F600)</f>
        <v/>
      </c>
      <c r="I600" s="1">
        <f>E600+0</f>
        <v/>
      </c>
    </row>
    <row r="601">
      <c r="A601" t="inlineStr">
        <is>
          <t>Interest Paid - Investors @ 6.75%</t>
        </is>
      </c>
      <c r="B601" t="inlineStr">
        <is>
          <t>Operating Expenses</t>
        </is>
      </c>
      <c r="C601" t="inlineStr">
        <is>
          <t>Heron Fields</t>
        </is>
      </c>
      <c r="D601" t="inlineStr">
        <is>
          <t>Heron Fields</t>
        </is>
      </c>
      <c r="E601" s="1" t="inlineStr">
        <is>
          <t>2023-02-28</t>
        </is>
      </c>
      <c r="F601" t="n">
        <v>0</v>
      </c>
      <c r="G601" t="n">
        <v>0</v>
      </c>
      <c r="H601" s="2">
        <f>IF(F601=0, G601, F601)</f>
        <v/>
      </c>
      <c r="I601" s="1">
        <f>E601+0</f>
        <v/>
      </c>
    </row>
    <row r="602">
      <c r="A602" t="inlineStr">
        <is>
          <t>Interest Paid - Investors @ 7%</t>
        </is>
      </c>
      <c r="B602" t="inlineStr">
        <is>
          <t>Operating Expenses</t>
        </is>
      </c>
      <c r="C602" t="inlineStr">
        <is>
          <t>Heron Fields</t>
        </is>
      </c>
      <c r="D602" t="inlineStr">
        <is>
          <t>Heron Fields</t>
        </is>
      </c>
      <c r="E602" s="1" t="inlineStr">
        <is>
          <t>2023-02-28</t>
        </is>
      </c>
      <c r="F602" t="n">
        <v>0</v>
      </c>
      <c r="G602" t="n">
        <v>0</v>
      </c>
      <c r="H602" s="2">
        <f>IF(F602=0, G602, F602)</f>
        <v/>
      </c>
      <c r="I602" s="1">
        <f>E602+0</f>
        <v/>
      </c>
    </row>
    <row r="603">
      <c r="A603" t="inlineStr">
        <is>
          <t>Interest Paid - Investors @ 7.5%</t>
        </is>
      </c>
      <c r="B603" t="inlineStr">
        <is>
          <t>Operating Expenses</t>
        </is>
      </c>
      <c r="C603" t="inlineStr">
        <is>
          <t>Heron Fields</t>
        </is>
      </c>
      <c r="D603" t="inlineStr">
        <is>
          <t>Heron Fields</t>
        </is>
      </c>
      <c r="E603" s="1" t="inlineStr">
        <is>
          <t>2023-02-28</t>
        </is>
      </c>
      <c r="F603" t="n">
        <v>0</v>
      </c>
      <c r="G603" t="n">
        <v>0</v>
      </c>
      <c r="H603" s="2">
        <f>IF(F603=0, G603, F603)</f>
        <v/>
      </c>
      <c r="I603" s="1">
        <f>E603+0</f>
        <v/>
      </c>
    </row>
    <row r="604">
      <c r="A604" t="inlineStr">
        <is>
          <t>Interest Paid - Investors @ 9.75%</t>
        </is>
      </c>
      <c r="B604" t="inlineStr">
        <is>
          <t>Operating Expenses</t>
        </is>
      </c>
      <c r="C604" t="inlineStr">
        <is>
          <t>Heron Fields</t>
        </is>
      </c>
      <c r="D604" t="inlineStr">
        <is>
          <t>Heron Fields</t>
        </is>
      </c>
      <c r="E604" s="1" t="inlineStr">
        <is>
          <t>2023-02-28</t>
        </is>
      </c>
      <c r="F604" t="n">
        <v>512.87</v>
      </c>
      <c r="G604" t="n">
        <v>512.87</v>
      </c>
      <c r="H604" s="2">
        <f>IF(F604=0, G604, F604)</f>
        <v/>
      </c>
      <c r="I604" s="1">
        <f>E604+0</f>
        <v/>
      </c>
    </row>
    <row r="605">
      <c r="A605" t="inlineStr">
        <is>
          <t>Interest Received - Momentum</t>
        </is>
      </c>
      <c r="B605" t="inlineStr">
        <is>
          <t>Other Income</t>
        </is>
      </c>
      <c r="C605" t="inlineStr">
        <is>
          <t>Heron Fields</t>
        </is>
      </c>
      <c r="D605" t="inlineStr">
        <is>
          <t>Heron Fields</t>
        </is>
      </c>
      <c r="E605" s="1" t="inlineStr">
        <is>
          <t>2023-02-28</t>
        </is>
      </c>
      <c r="F605" t="n">
        <v>116845.7</v>
      </c>
      <c r="G605" t="n">
        <v>116845.7</v>
      </c>
      <c r="H605" s="2">
        <f>IF(F605=0, G605, F605)</f>
        <v/>
      </c>
      <c r="I605" s="1">
        <f>E605+0</f>
        <v/>
      </c>
    </row>
    <row r="606">
      <c r="A606" t="inlineStr">
        <is>
          <t>Management fees - OMH</t>
        </is>
      </c>
      <c r="B606" t="inlineStr">
        <is>
          <t>Ignore per Deric</t>
        </is>
      </c>
      <c r="C606" t="inlineStr">
        <is>
          <t>Heron Fields</t>
        </is>
      </c>
      <c r="D606" t="inlineStr">
        <is>
          <t>Heron Fields</t>
        </is>
      </c>
      <c r="E606" s="1" t="inlineStr">
        <is>
          <t>2023-02-28</t>
        </is>
      </c>
      <c r="F606" t="n">
        <v>0</v>
      </c>
      <c r="G606" t="n">
        <v>0</v>
      </c>
      <c r="H606" s="2">
        <f>IF(F606=0, G606, F606)</f>
        <v/>
      </c>
      <c r="I606" s="1">
        <f>E606+0</f>
        <v/>
      </c>
    </row>
    <row r="607">
      <c r="A607" t="inlineStr">
        <is>
          <t>Momentum Admin Fee</t>
        </is>
      </c>
      <c r="B607" t="inlineStr">
        <is>
          <t>Operating Expenses</t>
        </is>
      </c>
      <c r="C607" t="inlineStr">
        <is>
          <t>Heron Fields</t>
        </is>
      </c>
      <c r="D607" t="inlineStr">
        <is>
          <t>Heron Fields</t>
        </is>
      </c>
      <c r="E607" s="1" t="inlineStr">
        <is>
          <t>2023-02-28</t>
        </is>
      </c>
      <c r="F607" t="n">
        <v>-291144.11</v>
      </c>
      <c r="G607" t="n">
        <v>-291144.11</v>
      </c>
      <c r="H607" s="2">
        <f>IF(F607=0, G607, F607)</f>
        <v/>
      </c>
      <c r="I607" s="1">
        <f>E607+0</f>
        <v/>
      </c>
    </row>
    <row r="608">
      <c r="A608" t="inlineStr">
        <is>
          <t>Rates - Heron</t>
        </is>
      </c>
      <c r="B608" t="inlineStr">
        <is>
          <t>Operating Expenses</t>
        </is>
      </c>
      <c r="C608" t="inlineStr">
        <is>
          <t>Heron Fields</t>
        </is>
      </c>
      <c r="D608" t="inlineStr">
        <is>
          <t>Heron Fields</t>
        </is>
      </c>
      <c r="E608" s="1" t="inlineStr">
        <is>
          <t>2023-02-28</t>
        </is>
      </c>
      <c r="F608" t="n">
        <v>0</v>
      </c>
      <c r="G608" t="n">
        <v>0</v>
      </c>
      <c r="H608" s="2">
        <f>IF(F608=0, G608, F608)</f>
        <v/>
      </c>
      <c r="I608" s="1">
        <f>E608+0</f>
        <v/>
      </c>
    </row>
    <row r="609">
      <c r="A609" t="inlineStr">
        <is>
          <t>Repairs _AND_ Maintenance</t>
        </is>
      </c>
      <c r="B609" t="inlineStr">
        <is>
          <t>Operating Expenses</t>
        </is>
      </c>
      <c r="C609" t="inlineStr">
        <is>
          <t>Heron Fields</t>
        </is>
      </c>
      <c r="D609" t="inlineStr">
        <is>
          <t>Heron Fields</t>
        </is>
      </c>
      <c r="E609" s="1" t="inlineStr">
        <is>
          <t>2023-02-28</t>
        </is>
      </c>
      <c r="F609" t="n">
        <v>0</v>
      </c>
      <c r="G609" t="n">
        <v>0</v>
      </c>
      <c r="H609" s="2">
        <f>IF(F609=0, G609, F609)</f>
        <v/>
      </c>
      <c r="I609" s="1">
        <f>E609+0</f>
        <v/>
      </c>
    </row>
    <row r="610">
      <c r="A610" t="inlineStr">
        <is>
          <t>Sales - Heron Fields</t>
        </is>
      </c>
      <c r="B610" t="inlineStr">
        <is>
          <t>Trading Income</t>
        </is>
      </c>
      <c r="C610" t="inlineStr">
        <is>
          <t>Heron Fields</t>
        </is>
      </c>
      <c r="D610" t="inlineStr">
        <is>
          <t>Heron Fields</t>
        </is>
      </c>
      <c r="E610" s="1" t="inlineStr">
        <is>
          <t>2023-02-28</t>
        </is>
      </c>
      <c r="F610" t="n">
        <v>2765043.48</v>
      </c>
      <c r="G610" t="n">
        <v>2765043.48</v>
      </c>
      <c r="H610" s="2">
        <f>IF(F610=0, G610, F610)</f>
        <v/>
      </c>
      <c r="I610" s="1">
        <f>E610+0</f>
        <v/>
      </c>
    </row>
    <row r="611">
      <c r="A611" t="inlineStr">
        <is>
          <t>Sales - Heron Fields occupational rent</t>
        </is>
      </c>
      <c r="B611" t="inlineStr">
        <is>
          <t>Trading Income</t>
        </is>
      </c>
      <c r="C611" t="inlineStr">
        <is>
          <t>Heron Fields</t>
        </is>
      </c>
      <c r="D611" t="inlineStr">
        <is>
          <t>Heron Fields</t>
        </is>
      </c>
      <c r="E611" s="1" t="inlineStr">
        <is>
          <t>2023-02-28</t>
        </is>
      </c>
      <c r="F611" t="n">
        <v>0</v>
      </c>
      <c r="G611" t="n">
        <v>0</v>
      </c>
      <c r="H611" s="2">
        <f>IF(F611=0, G611, F611)</f>
        <v/>
      </c>
      <c r="I611" s="1">
        <f>E611+0</f>
        <v/>
      </c>
    </row>
    <row r="612">
      <c r="A612" t="inlineStr">
        <is>
          <t>Security - ADT</t>
        </is>
      </c>
      <c r="B612" t="inlineStr">
        <is>
          <t>Operating Expenses</t>
        </is>
      </c>
      <c r="C612" t="inlineStr">
        <is>
          <t>Heron Fields</t>
        </is>
      </c>
      <c r="D612" t="inlineStr">
        <is>
          <t>Heron Fields</t>
        </is>
      </c>
      <c r="E612" s="1" t="inlineStr">
        <is>
          <t>2023-02-28</t>
        </is>
      </c>
      <c r="F612" t="n">
        <v>328.38</v>
      </c>
      <c r="G612" t="n">
        <v>328.38</v>
      </c>
      <c r="H612" s="2">
        <f>IF(F612=0, G612, F612)</f>
        <v/>
      </c>
      <c r="I612" s="1">
        <f>E612+0</f>
        <v/>
      </c>
    </row>
    <row r="613">
      <c r="A613" t="inlineStr">
        <is>
          <t>Subscription - NHBRC</t>
        </is>
      </c>
      <c r="B613" t="inlineStr">
        <is>
          <t>Operating Expenses</t>
        </is>
      </c>
      <c r="C613" t="inlineStr">
        <is>
          <t>Heron Fields</t>
        </is>
      </c>
      <c r="D613" t="inlineStr">
        <is>
          <t>Heron Fields</t>
        </is>
      </c>
      <c r="E613" s="1" t="inlineStr">
        <is>
          <t>2023-02-28</t>
        </is>
      </c>
      <c r="F613" t="n">
        <v>0</v>
      </c>
      <c r="G613" t="n">
        <v>0</v>
      </c>
      <c r="H613" s="2">
        <f>IF(F613=0, G613, F613)</f>
        <v/>
      </c>
      <c r="I613" s="1">
        <f>E613+0</f>
        <v/>
      </c>
    </row>
    <row r="614">
      <c r="A614" t="inlineStr">
        <is>
          <t>Subscriptions - Xero</t>
        </is>
      </c>
      <c r="B614" t="inlineStr">
        <is>
          <t>Operating Expenses</t>
        </is>
      </c>
      <c r="C614" t="inlineStr">
        <is>
          <t>Heron Fields</t>
        </is>
      </c>
      <c r="D614" t="inlineStr">
        <is>
          <t>Heron Fields</t>
        </is>
      </c>
      <c r="E614" s="1" t="inlineStr">
        <is>
          <t>2023-02-28</t>
        </is>
      </c>
      <c r="F614" t="n">
        <v>600</v>
      </c>
      <c r="G614" t="n">
        <v>600</v>
      </c>
      <c r="H614" s="2">
        <f>IF(F614=0, G614, F614)</f>
        <v/>
      </c>
      <c r="I614" s="1">
        <f>E614+0</f>
        <v/>
      </c>
    </row>
    <row r="615">
      <c r="A615" t="inlineStr">
        <is>
          <t>Advertising - Pure Brand Activation</t>
        </is>
      </c>
      <c r="B615" t="inlineStr">
        <is>
          <t>Operating Expenses</t>
        </is>
      </c>
      <c r="C615" t="inlineStr">
        <is>
          <t>Heron View</t>
        </is>
      </c>
      <c r="D615" t="inlineStr">
        <is>
          <t>Heron View</t>
        </is>
      </c>
      <c r="E615" s="1" t="inlineStr">
        <is>
          <t>2023-02-28</t>
        </is>
      </c>
      <c r="F615" t="n">
        <v>11726</v>
      </c>
      <c r="G615" t="n">
        <v>11726</v>
      </c>
      <c r="H615" s="2">
        <f>IF(F615=0, G615, F615)</f>
        <v/>
      </c>
      <c r="I615" s="1">
        <f>E615+0</f>
        <v/>
      </c>
    </row>
    <row r="616">
      <c r="A616" t="inlineStr">
        <is>
          <t>Advertising _AND_ Promotions</t>
        </is>
      </c>
      <c r="B616" t="inlineStr">
        <is>
          <t>Operating Expenses</t>
        </is>
      </c>
      <c r="C616" t="inlineStr">
        <is>
          <t>Heron View</t>
        </is>
      </c>
      <c r="D616" t="inlineStr">
        <is>
          <t>Heron View</t>
        </is>
      </c>
      <c r="E616" s="1" t="inlineStr">
        <is>
          <t>2023-02-28</t>
        </is>
      </c>
      <c r="F616" t="n">
        <v>6775</v>
      </c>
      <c r="G616" t="n">
        <v>6775</v>
      </c>
      <c r="H616" s="2">
        <f>IF(F616=0, G616, F616)</f>
        <v/>
      </c>
      <c r="I616" s="1">
        <f>E616+0</f>
        <v/>
      </c>
    </row>
    <row r="617">
      <c r="A617" t="inlineStr">
        <is>
          <t>COS - Heron Projects insurance</t>
        </is>
      </c>
      <c r="B617" t="inlineStr">
        <is>
          <t>COS</t>
        </is>
      </c>
      <c r="C617" t="inlineStr">
        <is>
          <t>CPC</t>
        </is>
      </c>
      <c r="D617" t="inlineStr">
        <is>
          <t>Heron View</t>
        </is>
      </c>
      <c r="E617" s="1" t="inlineStr">
        <is>
          <t>2023-02-28</t>
        </is>
      </c>
      <c r="F617" t="n">
        <v>0</v>
      </c>
      <c r="G617" t="n">
        <v>0</v>
      </c>
      <c r="H617" s="2">
        <f>IF(F617=0, G617, F617)</f>
        <v/>
      </c>
      <c r="I617" s="1">
        <f>E617+0</f>
        <v/>
      </c>
    </row>
    <row r="618">
      <c r="A618" t="inlineStr">
        <is>
          <t>COS - Heron View - Construction</t>
        </is>
      </c>
      <c r="B618" t="inlineStr">
        <is>
          <t>COS</t>
        </is>
      </c>
      <c r="C618" t="inlineStr">
        <is>
          <t>CPC</t>
        </is>
      </c>
      <c r="D618" t="inlineStr">
        <is>
          <t>Heron View</t>
        </is>
      </c>
      <c r="E618" s="1" t="inlineStr">
        <is>
          <t>2023-02-28</t>
        </is>
      </c>
      <c r="F618" t="n">
        <v>1706068.25</v>
      </c>
      <c r="G618" t="n">
        <v>0</v>
      </c>
      <c r="H618" s="2">
        <f>IF(F618=0, G618, F618)</f>
        <v/>
      </c>
      <c r="I618" s="1">
        <f>E618+0</f>
        <v/>
      </c>
    </row>
    <row r="619">
      <c r="A619" t="inlineStr">
        <is>
          <t>COS - Heron View - P&amp;G</t>
        </is>
      </c>
      <c r="B619" t="inlineStr">
        <is>
          <t>COS</t>
        </is>
      </c>
      <c r="C619" t="inlineStr">
        <is>
          <t>CPC</t>
        </is>
      </c>
      <c r="D619" t="inlineStr">
        <is>
          <t>Heron View</t>
        </is>
      </c>
      <c r="E619" s="1" t="inlineStr">
        <is>
          <t>2023-02-28</t>
        </is>
      </c>
      <c r="F619" t="n">
        <v>66505.36</v>
      </c>
      <c r="G619" t="n">
        <v>0</v>
      </c>
      <c r="H619" s="2">
        <f>IF(F619=0, G619, F619)</f>
        <v/>
      </c>
      <c r="I619" s="1">
        <f>E619+0</f>
        <v/>
      </c>
    </row>
    <row r="620">
      <c r="A620" t="inlineStr">
        <is>
          <t>COS - Heron View - Printing &amp; Stationary</t>
        </is>
      </c>
      <c r="B620" t="inlineStr">
        <is>
          <t>COS</t>
        </is>
      </c>
      <c r="C620" t="inlineStr">
        <is>
          <t>CPC</t>
        </is>
      </c>
      <c r="D620" t="inlineStr">
        <is>
          <t>Heron View</t>
        </is>
      </c>
      <c r="E620" s="1" t="inlineStr">
        <is>
          <t>2023-02-28</t>
        </is>
      </c>
      <c r="F620" t="n">
        <v>2895.63</v>
      </c>
      <c r="G620" t="n">
        <v>0</v>
      </c>
      <c r="H620" s="2">
        <f>IF(F620=0, G620, F620)</f>
        <v/>
      </c>
      <c r="I620" s="1">
        <f>E620+0</f>
        <v/>
      </c>
    </row>
    <row r="621">
      <c r="A621" t="inlineStr">
        <is>
          <t>Subscriptions - Xero</t>
        </is>
      </c>
      <c r="B621" t="inlineStr">
        <is>
          <t>Operating Expenses</t>
        </is>
      </c>
      <c r="C621" t="inlineStr">
        <is>
          <t>Heron View</t>
        </is>
      </c>
      <c r="D621" t="inlineStr">
        <is>
          <t>Heron View</t>
        </is>
      </c>
      <c r="E621" s="1" t="inlineStr">
        <is>
          <t>2023-02-28</t>
        </is>
      </c>
      <c r="F621" t="n">
        <v>600</v>
      </c>
      <c r="G621" t="n">
        <v>600</v>
      </c>
      <c r="H621" s="2">
        <f>IF(F621=0, G621, F621)</f>
        <v/>
      </c>
      <c r="I621" s="1">
        <f>E621+0</f>
        <v/>
      </c>
    </row>
    <row r="622">
      <c r="A622" t="inlineStr">
        <is>
          <t>Accounting - CIPC</t>
        </is>
      </c>
      <c r="B622" t="inlineStr">
        <is>
          <t>Operating Expenses</t>
        </is>
      </c>
      <c r="C622" t="inlineStr">
        <is>
          <t>Heron Fields</t>
        </is>
      </c>
      <c r="D622" t="inlineStr">
        <is>
          <t>Heron Fields</t>
        </is>
      </c>
      <c r="E622" s="1" t="inlineStr">
        <is>
          <t>2023-03-31</t>
        </is>
      </c>
      <c r="F622" t="n">
        <v>0</v>
      </c>
      <c r="G622" t="n">
        <v>0</v>
      </c>
      <c r="H622" s="2">
        <f>IF(F622=0, G622, F622)</f>
        <v/>
      </c>
      <c r="I622" s="1">
        <f>E622+0</f>
        <v/>
      </c>
    </row>
    <row r="623">
      <c r="A623" t="inlineStr">
        <is>
          <t>Accounting Fees</t>
        </is>
      </c>
      <c r="B623" t="inlineStr">
        <is>
          <t>Operating Expenses</t>
        </is>
      </c>
      <c r="C623" t="inlineStr">
        <is>
          <t>Heron Fields</t>
        </is>
      </c>
      <c r="D623" t="inlineStr">
        <is>
          <t>Heron Fields</t>
        </is>
      </c>
      <c r="E623" s="1" t="inlineStr">
        <is>
          <t>2023-03-31</t>
        </is>
      </c>
      <c r="F623" t="n">
        <v>0</v>
      </c>
      <c r="G623" t="n">
        <v>0</v>
      </c>
      <c r="H623" s="2">
        <f>IF(F623=0, G623, F623)</f>
        <v/>
      </c>
      <c r="I623" s="1">
        <f>E623+0</f>
        <v/>
      </c>
    </row>
    <row r="624">
      <c r="A624" t="inlineStr">
        <is>
          <t>Advertising - Property24</t>
        </is>
      </c>
      <c r="B624" t="inlineStr">
        <is>
          <t>Operating Expenses</t>
        </is>
      </c>
      <c r="C624" t="inlineStr">
        <is>
          <t>Heron Fields</t>
        </is>
      </c>
      <c r="D624" t="inlineStr">
        <is>
          <t>Heron Fields</t>
        </is>
      </c>
      <c r="E624" s="1" t="inlineStr">
        <is>
          <t>2023-03-31</t>
        </is>
      </c>
      <c r="F624" t="n">
        <v>0</v>
      </c>
      <c r="G624" t="n">
        <v>0</v>
      </c>
      <c r="H624" s="2">
        <f>IF(F624=0, G624, F624)</f>
        <v/>
      </c>
      <c r="I624" s="1">
        <f>E624+0</f>
        <v/>
      </c>
    </row>
    <row r="625">
      <c r="A625" t="inlineStr">
        <is>
          <t>Advertising - Real Marketing</t>
        </is>
      </c>
      <c r="B625" t="inlineStr">
        <is>
          <t>Operating Expenses</t>
        </is>
      </c>
      <c r="C625" t="inlineStr">
        <is>
          <t>Heron Fields</t>
        </is>
      </c>
      <c r="D625" t="inlineStr">
        <is>
          <t>Heron Fields</t>
        </is>
      </c>
      <c r="E625" s="1" t="inlineStr">
        <is>
          <t>2023-03-31</t>
        </is>
      </c>
      <c r="F625" t="n">
        <v>0</v>
      </c>
      <c r="G625" t="n">
        <v>0</v>
      </c>
      <c r="H625" s="2">
        <f>IF(F625=0, G625, F625)</f>
        <v/>
      </c>
      <c r="I625" s="1">
        <f>E625+0</f>
        <v/>
      </c>
    </row>
    <row r="626">
      <c r="A626" t="inlineStr">
        <is>
          <t>Advertising _AND_ Promotions</t>
        </is>
      </c>
      <c r="B626" t="inlineStr">
        <is>
          <t>Operating Expenses</t>
        </is>
      </c>
      <c r="C626" t="inlineStr">
        <is>
          <t>Heron Fields</t>
        </is>
      </c>
      <c r="D626" t="inlineStr">
        <is>
          <t>Heron Fields</t>
        </is>
      </c>
      <c r="E626" s="1" t="inlineStr">
        <is>
          <t>2023-03-31</t>
        </is>
      </c>
      <c r="F626" t="n">
        <v>0</v>
      </c>
      <c r="G626" t="n">
        <v>22554.76</v>
      </c>
      <c r="H626" s="2">
        <f>IF(F626=0, G626, F626)</f>
        <v/>
      </c>
      <c r="I626" s="1">
        <f>E626+0</f>
        <v/>
      </c>
    </row>
    <row r="627">
      <c r="A627" t="inlineStr">
        <is>
          <t>Bank Charges</t>
        </is>
      </c>
      <c r="B627" t="inlineStr">
        <is>
          <t>Operating Expenses</t>
        </is>
      </c>
      <c r="C627" t="inlineStr">
        <is>
          <t>Heron Fields</t>
        </is>
      </c>
      <c r="D627" t="inlineStr">
        <is>
          <t>Heron Fields</t>
        </is>
      </c>
      <c r="E627" s="1" t="inlineStr">
        <is>
          <t>2023-03-31</t>
        </is>
      </c>
      <c r="F627" t="n">
        <v>0</v>
      </c>
      <c r="G627" t="n">
        <v>582.98</v>
      </c>
      <c r="H627" s="2">
        <f>IF(F627=0, G627, F627)</f>
        <v/>
      </c>
      <c r="I627" s="1">
        <f>E627+0</f>
        <v/>
      </c>
    </row>
    <row r="628">
      <c r="A628" t="inlineStr">
        <is>
          <t>COS - Commission HF Units</t>
        </is>
      </c>
      <c r="B628" t="inlineStr">
        <is>
          <t>COS</t>
        </is>
      </c>
      <c r="C628" t="inlineStr">
        <is>
          <t>Heron Fields</t>
        </is>
      </c>
      <c r="D628" t="inlineStr">
        <is>
          <t>Heron Fields</t>
        </is>
      </c>
      <c r="E628" s="1" t="inlineStr">
        <is>
          <t>2023-03-31</t>
        </is>
      </c>
      <c r="F628" t="n">
        <v>0</v>
      </c>
      <c r="G628" t="n">
        <v>465404.34</v>
      </c>
      <c r="H628" s="2">
        <f>IF(F628=0, G628, F628)</f>
        <v/>
      </c>
      <c r="I628" s="1">
        <f>E628+0</f>
        <v/>
      </c>
    </row>
    <row r="629">
      <c r="A629" t="inlineStr">
        <is>
          <t>COS - Electricity</t>
        </is>
      </c>
      <c r="B629" t="inlineStr">
        <is>
          <t>COS</t>
        </is>
      </c>
      <c r="C629" t="inlineStr">
        <is>
          <t>Heron Fields</t>
        </is>
      </c>
      <c r="D629" t="inlineStr">
        <is>
          <t>Heron Fields</t>
        </is>
      </c>
      <c r="E629" s="1" t="inlineStr">
        <is>
          <t>2023-03-31</t>
        </is>
      </c>
      <c r="F629" t="n">
        <v>0</v>
      </c>
      <c r="G629" t="n">
        <v>750</v>
      </c>
      <c r="H629" s="2">
        <f>IF(F629=0, G629, F629)</f>
        <v/>
      </c>
      <c r="I629" s="1">
        <f>E629+0</f>
        <v/>
      </c>
    </row>
    <row r="630">
      <c r="A630" t="inlineStr">
        <is>
          <t>COS - Electricity Cost Heron Field</t>
        </is>
      </c>
      <c r="B630" t="inlineStr">
        <is>
          <t>COS</t>
        </is>
      </c>
      <c r="C630" t="inlineStr">
        <is>
          <t>CPC</t>
        </is>
      </c>
      <c r="D630" t="inlineStr">
        <is>
          <t>Heron Fields</t>
        </is>
      </c>
      <c r="E630" s="1" t="inlineStr">
        <is>
          <t>2023-03-31</t>
        </is>
      </c>
      <c r="F630" t="n">
        <v>0</v>
      </c>
      <c r="G630" t="n">
        <v>0</v>
      </c>
      <c r="H630" s="2">
        <f>IF(F630=0, G630, F630)</f>
        <v/>
      </c>
      <c r="I630" s="1">
        <f>E630+0</f>
        <v/>
      </c>
    </row>
    <row r="631">
      <c r="A631" t="inlineStr">
        <is>
          <t>COS - Heron - Internet</t>
        </is>
      </c>
      <c r="B631" t="inlineStr">
        <is>
          <t>COS</t>
        </is>
      </c>
      <c r="C631" t="inlineStr">
        <is>
          <t>CPC</t>
        </is>
      </c>
      <c r="D631" t="inlineStr">
        <is>
          <t>Heron Fields</t>
        </is>
      </c>
      <c r="E631" s="1" t="inlineStr">
        <is>
          <t>2023-03-31</t>
        </is>
      </c>
      <c r="F631" t="n">
        <v>0</v>
      </c>
      <c r="G631" t="n">
        <v>0</v>
      </c>
      <c r="H631" s="2">
        <f>IF(F631=0, G631, F631)</f>
        <v/>
      </c>
      <c r="I631" s="1">
        <f>E631+0</f>
        <v/>
      </c>
    </row>
    <row r="632">
      <c r="A632" t="inlineStr">
        <is>
          <t>COS - Heron Fields - Construction</t>
        </is>
      </c>
      <c r="B632" t="inlineStr">
        <is>
          <t>COS</t>
        </is>
      </c>
      <c r="C632" t="inlineStr">
        <is>
          <t>CPC</t>
        </is>
      </c>
      <c r="D632" t="inlineStr">
        <is>
          <t>Heron Fields</t>
        </is>
      </c>
      <c r="E632" s="1" t="inlineStr">
        <is>
          <t>2023-03-31</t>
        </is>
      </c>
      <c r="F632" t="n">
        <v>0</v>
      </c>
      <c r="G632" t="n">
        <v>0</v>
      </c>
      <c r="H632" s="2">
        <f>IF(F632=0, G632, F632)</f>
        <v/>
      </c>
      <c r="I632" s="1">
        <f>E632+0</f>
        <v/>
      </c>
    </row>
    <row r="633">
      <c r="A633" t="inlineStr">
        <is>
          <t>COS - Heron Fields - Health &amp; Safety</t>
        </is>
      </c>
      <c r="B633" t="inlineStr">
        <is>
          <t>COS</t>
        </is>
      </c>
      <c r="C633" t="inlineStr">
        <is>
          <t>CPC</t>
        </is>
      </c>
      <c r="D633" t="inlineStr">
        <is>
          <t>Heron Fields</t>
        </is>
      </c>
      <c r="E633" s="1" t="inlineStr">
        <is>
          <t>2023-03-31</t>
        </is>
      </c>
      <c r="F633" t="n">
        <v>0</v>
      </c>
      <c r="G633" t="n">
        <v>0</v>
      </c>
      <c r="H633" s="2">
        <f>IF(F633=0, G633, F633)</f>
        <v/>
      </c>
      <c r="I633" s="1">
        <f>E633+0</f>
        <v/>
      </c>
    </row>
    <row r="634">
      <c r="A634" t="inlineStr">
        <is>
          <t>COS - Heron Fields - P &amp; G</t>
        </is>
      </c>
      <c r="B634" t="inlineStr">
        <is>
          <t>COS</t>
        </is>
      </c>
      <c r="C634" t="inlineStr">
        <is>
          <t>CPC</t>
        </is>
      </c>
      <c r="D634" t="inlineStr">
        <is>
          <t>Heron Fields</t>
        </is>
      </c>
      <c r="E634" s="1" t="inlineStr">
        <is>
          <t>2023-03-31</t>
        </is>
      </c>
      <c r="F634" t="n">
        <v>0</v>
      </c>
      <c r="G634" t="n">
        <v>0</v>
      </c>
      <c r="H634" s="2">
        <f>IF(F634=0, G634, F634)</f>
        <v/>
      </c>
      <c r="I634" s="1">
        <f>E634+0</f>
        <v/>
      </c>
    </row>
    <row r="635">
      <c r="A635" t="inlineStr">
        <is>
          <t>COS - Heron Fields - Printing &amp; Stationary</t>
        </is>
      </c>
      <c r="B635" t="inlineStr">
        <is>
          <t>COS</t>
        </is>
      </c>
      <c r="C635" t="inlineStr">
        <is>
          <t>CPC</t>
        </is>
      </c>
      <c r="D635" t="inlineStr">
        <is>
          <t>Heron Fields</t>
        </is>
      </c>
      <c r="E635" s="1" t="inlineStr">
        <is>
          <t>2023-03-31</t>
        </is>
      </c>
      <c r="F635" t="n">
        <v>0</v>
      </c>
      <c r="G635" t="n">
        <v>0</v>
      </c>
      <c r="H635" s="2">
        <f>IF(F635=0, G635, F635)</f>
        <v/>
      </c>
      <c r="I635" s="1">
        <f>E635+0</f>
        <v/>
      </c>
    </row>
    <row r="636">
      <c r="A636" t="inlineStr">
        <is>
          <t>COS - Heron View Showhouse</t>
        </is>
      </c>
      <c r="B636" t="inlineStr">
        <is>
          <t>COS</t>
        </is>
      </c>
      <c r="C636" t="inlineStr">
        <is>
          <t>Heron Fields</t>
        </is>
      </c>
      <c r="D636" t="inlineStr">
        <is>
          <t>Heron Fields</t>
        </is>
      </c>
      <c r="E636" s="1" t="inlineStr">
        <is>
          <t>2023-03-31</t>
        </is>
      </c>
      <c r="F636" t="n">
        <v>0</v>
      </c>
      <c r="G636" t="n">
        <v>0</v>
      </c>
      <c r="H636" s="2">
        <f>IF(F636=0, G636, F636)</f>
        <v/>
      </c>
      <c r="I636" s="1">
        <f>E636+0</f>
        <v/>
      </c>
    </row>
    <row r="637">
      <c r="A637" t="inlineStr">
        <is>
          <t>COS - Inverters</t>
        </is>
      </c>
      <c r="B637" t="inlineStr">
        <is>
          <t>COS</t>
        </is>
      </c>
      <c r="C637" t="inlineStr">
        <is>
          <t>Heron Fields</t>
        </is>
      </c>
      <c r="D637" t="inlineStr">
        <is>
          <t>Heron Fields</t>
        </is>
      </c>
      <c r="E637" s="1" t="inlineStr">
        <is>
          <t>2023-03-31</t>
        </is>
      </c>
      <c r="F637" t="n">
        <v>0</v>
      </c>
      <c r="G637" t="n">
        <v>0</v>
      </c>
      <c r="H637" s="2">
        <f>IF(F637=0, G637, F637)</f>
        <v/>
      </c>
      <c r="I637" s="1">
        <f>E637+0</f>
        <v/>
      </c>
    </row>
    <row r="638">
      <c r="A638" t="inlineStr">
        <is>
          <t>COS - Legal Fees</t>
        </is>
      </c>
      <c r="B638" t="inlineStr">
        <is>
          <t>COS</t>
        </is>
      </c>
      <c r="C638" t="inlineStr">
        <is>
          <t>Heron Fields</t>
        </is>
      </c>
      <c r="D638" t="inlineStr">
        <is>
          <t>Heron Fields</t>
        </is>
      </c>
      <c r="E638" s="1" t="inlineStr">
        <is>
          <t>2023-03-31</t>
        </is>
      </c>
      <c r="F638" t="n">
        <v>0</v>
      </c>
      <c r="G638" t="n">
        <v>193858.36</v>
      </c>
      <c r="H638" s="2">
        <f>IF(F638=0, G638, F638)</f>
        <v/>
      </c>
      <c r="I638" s="1">
        <f>E638+0</f>
        <v/>
      </c>
    </row>
    <row r="639">
      <c r="A639" t="inlineStr">
        <is>
          <t>COS - Legal Fees Opening of Sec Title Scheme</t>
        </is>
      </c>
      <c r="B639" t="inlineStr">
        <is>
          <t>COS</t>
        </is>
      </c>
      <c r="C639" t="inlineStr">
        <is>
          <t>Heron Fields</t>
        </is>
      </c>
      <c r="D639" t="inlineStr">
        <is>
          <t>Heron Fields</t>
        </is>
      </c>
      <c r="E639" s="1" t="inlineStr">
        <is>
          <t>2023-03-31</t>
        </is>
      </c>
      <c r="F639" t="n">
        <v>0</v>
      </c>
      <c r="G639" t="n">
        <v>0</v>
      </c>
      <c r="H639" s="2">
        <f>IF(F639=0, G639, F639)</f>
        <v/>
      </c>
      <c r="I639" s="1">
        <f>E639+0</f>
        <v/>
      </c>
    </row>
    <row r="640">
      <c r="A640" t="inlineStr">
        <is>
          <t>COS - Levies</t>
        </is>
      </c>
      <c r="B640" t="inlineStr">
        <is>
          <t>COS</t>
        </is>
      </c>
      <c r="C640" t="inlineStr">
        <is>
          <t>Heron Fields</t>
        </is>
      </c>
      <c r="D640" t="inlineStr">
        <is>
          <t>Heron Fields</t>
        </is>
      </c>
      <c r="E640" s="1" t="inlineStr">
        <is>
          <t>2023-03-31</t>
        </is>
      </c>
      <c r="F640" t="n">
        <v>0</v>
      </c>
      <c r="G640" t="n">
        <v>0</v>
      </c>
      <c r="H640" s="2">
        <f>IF(F640=0, G640, F640)</f>
        <v/>
      </c>
      <c r="I640" s="1">
        <f>E640+0</f>
        <v/>
      </c>
    </row>
    <row r="641">
      <c r="A641" t="inlineStr">
        <is>
          <t>COS - Rates clearance</t>
        </is>
      </c>
      <c r="B641" t="inlineStr">
        <is>
          <t>COS</t>
        </is>
      </c>
      <c r="C641" t="inlineStr">
        <is>
          <t>Heron Fields</t>
        </is>
      </c>
      <c r="D641" t="inlineStr">
        <is>
          <t>Heron Fields</t>
        </is>
      </c>
      <c r="E641" s="1" t="inlineStr">
        <is>
          <t>2023-03-31</t>
        </is>
      </c>
      <c r="F641" t="n">
        <v>0</v>
      </c>
      <c r="G641" t="n">
        <v>0</v>
      </c>
      <c r="H641" s="2">
        <f>IF(F641=0, G641, F641)</f>
        <v/>
      </c>
      <c r="I641" s="1">
        <f>E641+0</f>
        <v/>
      </c>
    </row>
    <row r="642">
      <c r="A642" t="inlineStr">
        <is>
          <t>COS - Showhouse - HF</t>
        </is>
      </c>
      <c r="B642" t="inlineStr">
        <is>
          <t>COS</t>
        </is>
      </c>
      <c r="C642" t="inlineStr">
        <is>
          <t>Heron Fields</t>
        </is>
      </c>
      <c r="D642" t="inlineStr">
        <is>
          <t>Heron Fields</t>
        </is>
      </c>
      <c r="E642" s="1" t="inlineStr">
        <is>
          <t>2023-03-31</t>
        </is>
      </c>
      <c r="F642" t="n">
        <v>0</v>
      </c>
      <c r="G642" t="n">
        <v>0</v>
      </c>
      <c r="H642" s="2">
        <f>IF(F642=0, G642, F642)</f>
        <v/>
      </c>
      <c r="I642" s="1">
        <f>E642+0</f>
        <v/>
      </c>
    </row>
    <row r="643">
      <c r="A643" t="inlineStr">
        <is>
          <t>CoCT - Electricity</t>
        </is>
      </c>
      <c r="B643" t="inlineStr">
        <is>
          <t>Operating Expenses</t>
        </is>
      </c>
      <c r="C643" t="inlineStr">
        <is>
          <t>Heron Fields</t>
        </is>
      </c>
      <c r="D643" t="inlineStr">
        <is>
          <t>Heron Fields</t>
        </is>
      </c>
      <c r="E643" s="1" t="inlineStr">
        <is>
          <t>2023-03-31</t>
        </is>
      </c>
      <c r="F643" t="n">
        <v>0</v>
      </c>
      <c r="G643" t="n">
        <v>11216.13</v>
      </c>
      <c r="H643" s="2">
        <f>IF(F643=0, G643, F643)</f>
        <v/>
      </c>
      <c r="I643" s="1">
        <f>E643+0</f>
        <v/>
      </c>
    </row>
    <row r="644">
      <c r="A644" t="inlineStr">
        <is>
          <t>CoCT - Refuse</t>
        </is>
      </c>
      <c r="B644" t="inlineStr">
        <is>
          <t>Operating Expenses</t>
        </is>
      </c>
      <c r="C644" t="inlineStr">
        <is>
          <t>Heron Fields</t>
        </is>
      </c>
      <c r="D644" t="inlineStr">
        <is>
          <t>Heron Fields</t>
        </is>
      </c>
      <c r="E644" s="1" t="inlineStr">
        <is>
          <t>2023-03-31</t>
        </is>
      </c>
      <c r="F644" t="n">
        <v>0</v>
      </c>
      <c r="G644" t="n">
        <v>10690.2</v>
      </c>
      <c r="H644" s="2">
        <f>IF(F644=0, G644, F644)</f>
        <v/>
      </c>
      <c r="I644" s="1">
        <f>E644+0</f>
        <v/>
      </c>
    </row>
    <row r="645">
      <c r="A645" t="inlineStr">
        <is>
          <t>CoCT - Water</t>
        </is>
      </c>
      <c r="B645" t="inlineStr">
        <is>
          <t>Operating Expenses</t>
        </is>
      </c>
      <c r="C645" t="inlineStr">
        <is>
          <t>Heron Fields</t>
        </is>
      </c>
      <c r="D645" t="inlineStr">
        <is>
          <t>Heron Fields</t>
        </is>
      </c>
      <c r="E645" s="1" t="inlineStr">
        <is>
          <t>2023-03-31</t>
        </is>
      </c>
      <c r="F645" t="n">
        <v>0</v>
      </c>
      <c r="G645" t="n">
        <v>39349.03</v>
      </c>
      <c r="H645" s="2">
        <f>IF(F645=0, G645, F645)</f>
        <v/>
      </c>
      <c r="I645" s="1">
        <f>E645+0</f>
        <v/>
      </c>
    </row>
    <row r="646">
      <c r="A646" t="inlineStr">
        <is>
          <t>Consulting Fees - Admin and Finance</t>
        </is>
      </c>
      <c r="B646" t="inlineStr">
        <is>
          <t>Ignore per Deric</t>
        </is>
      </c>
      <c r="C646" t="inlineStr">
        <is>
          <t>Heron Fields</t>
        </is>
      </c>
      <c r="D646" t="inlineStr">
        <is>
          <t>Heron Fields</t>
        </is>
      </c>
      <c r="E646" s="1" t="inlineStr">
        <is>
          <t>2023-03-31</t>
        </is>
      </c>
      <c r="F646" t="n">
        <v>0</v>
      </c>
      <c r="G646" t="n">
        <v>109218.57</v>
      </c>
      <c r="H646" s="2">
        <f>IF(F646=0, G646, F646)</f>
        <v/>
      </c>
      <c r="I646" s="1">
        <f>E646+0</f>
        <v/>
      </c>
    </row>
    <row r="647">
      <c r="A647" t="inlineStr">
        <is>
          <t>Consulting fees - Trustee</t>
        </is>
      </c>
      <c r="B647" t="inlineStr">
        <is>
          <t>Operating Expenses</t>
        </is>
      </c>
      <c r="C647" t="inlineStr">
        <is>
          <t>Heron Fields</t>
        </is>
      </c>
      <c r="D647" t="inlineStr">
        <is>
          <t>Heron Fields</t>
        </is>
      </c>
      <c r="E647" s="1" t="inlineStr">
        <is>
          <t>2023-03-31</t>
        </is>
      </c>
      <c r="F647" t="n">
        <v>0</v>
      </c>
      <c r="G647" t="n">
        <v>0</v>
      </c>
      <c r="H647" s="2">
        <f>IF(F647=0, G647, F647)</f>
        <v/>
      </c>
      <c r="I647" s="1">
        <f>E647+0</f>
        <v/>
      </c>
    </row>
    <row r="648">
      <c r="A648" t="inlineStr">
        <is>
          <t>Developers Levies</t>
        </is>
      </c>
      <c r="B648" t="inlineStr">
        <is>
          <t>Operating Expenses</t>
        </is>
      </c>
      <c r="C648" t="inlineStr">
        <is>
          <t>Heron Fields</t>
        </is>
      </c>
      <c r="D648" t="inlineStr">
        <is>
          <t>Heron Fields</t>
        </is>
      </c>
      <c r="E648" s="1" t="inlineStr">
        <is>
          <t>2023-03-31</t>
        </is>
      </c>
      <c r="F648" t="n">
        <v>0</v>
      </c>
      <c r="G648" t="n">
        <v>0</v>
      </c>
      <c r="H648" s="2">
        <f>IF(F648=0, G648, F648)</f>
        <v/>
      </c>
      <c r="I648" s="1">
        <f>E648+0</f>
        <v/>
      </c>
    </row>
    <row r="649">
      <c r="A649" t="inlineStr">
        <is>
          <t>Entertainment Expenses</t>
        </is>
      </c>
      <c r="B649" t="inlineStr">
        <is>
          <t>Operating Expenses</t>
        </is>
      </c>
      <c r="C649" t="inlineStr">
        <is>
          <t>Heron Fields</t>
        </is>
      </c>
      <c r="D649" t="inlineStr">
        <is>
          <t>Heron Fields</t>
        </is>
      </c>
      <c r="E649" s="1" t="inlineStr">
        <is>
          <t>2023-03-31</t>
        </is>
      </c>
      <c r="F649" t="n">
        <v>0</v>
      </c>
      <c r="G649" t="n">
        <v>0</v>
      </c>
      <c r="H649" s="2">
        <f>IF(F649=0, G649, F649)</f>
        <v/>
      </c>
      <c r="I649" s="1">
        <f>E649+0</f>
        <v/>
      </c>
    </row>
    <row r="650">
      <c r="A650" t="inlineStr">
        <is>
          <t>General Expenses</t>
        </is>
      </c>
      <c r="B650" t="inlineStr">
        <is>
          <t>Operating Expenses</t>
        </is>
      </c>
      <c r="C650" t="inlineStr">
        <is>
          <t>Heron Fields</t>
        </is>
      </c>
      <c r="D650" t="inlineStr">
        <is>
          <t>Heron Fields</t>
        </is>
      </c>
      <c r="E650" s="1" t="inlineStr">
        <is>
          <t>2023-03-31</t>
        </is>
      </c>
      <c r="F650" t="n">
        <v>0</v>
      </c>
      <c r="G650" t="n">
        <v>199.99</v>
      </c>
      <c r="H650" s="2">
        <f>IF(F650=0, G650, F650)</f>
        <v/>
      </c>
      <c r="I650" s="1">
        <f>E650+0</f>
        <v/>
      </c>
    </row>
    <row r="651">
      <c r="A651" t="inlineStr">
        <is>
          <t>Insurance</t>
        </is>
      </c>
      <c r="B651" t="inlineStr">
        <is>
          <t>Operating Expenses</t>
        </is>
      </c>
      <c r="C651" t="inlineStr">
        <is>
          <t>Heron Fields</t>
        </is>
      </c>
      <c r="D651" t="inlineStr">
        <is>
          <t>Heron Fields</t>
        </is>
      </c>
      <c r="E651" s="1" t="inlineStr">
        <is>
          <t>2023-03-31</t>
        </is>
      </c>
      <c r="F651" t="n">
        <v>0</v>
      </c>
      <c r="G651" t="n">
        <v>0</v>
      </c>
      <c r="H651" s="2">
        <f>IF(F651=0, G651, F651)</f>
        <v/>
      </c>
      <c r="I651" s="1">
        <f>E651+0</f>
        <v/>
      </c>
    </row>
    <row r="652">
      <c r="A652" t="inlineStr">
        <is>
          <t>Interest Paid</t>
        </is>
      </c>
      <c r="B652" t="inlineStr">
        <is>
          <t>Operating Expenses</t>
        </is>
      </c>
      <c r="C652" t="inlineStr">
        <is>
          <t>Heron Fields</t>
        </is>
      </c>
      <c r="D652" t="inlineStr">
        <is>
          <t>Heron Fields</t>
        </is>
      </c>
      <c r="E652" s="1" t="inlineStr">
        <is>
          <t>2023-03-31</t>
        </is>
      </c>
      <c r="F652" t="n">
        <v>0</v>
      </c>
      <c r="G652" t="n">
        <v>181.67</v>
      </c>
      <c r="H652" s="2">
        <f>IF(F652=0, G652, F652)</f>
        <v/>
      </c>
      <c r="I652" s="1">
        <f>E652+0</f>
        <v/>
      </c>
    </row>
    <row r="653">
      <c r="A653" t="inlineStr">
        <is>
          <t>Interest Paid - Investors @ 14%</t>
        </is>
      </c>
      <c r="B653" t="inlineStr">
        <is>
          <t>Operating Expenses</t>
        </is>
      </c>
      <c r="C653" t="inlineStr">
        <is>
          <t>Heron Fields</t>
        </is>
      </c>
      <c r="D653" t="inlineStr">
        <is>
          <t>Heron Fields</t>
        </is>
      </c>
      <c r="E653" s="1" t="inlineStr">
        <is>
          <t>2023-03-31</t>
        </is>
      </c>
      <c r="F653" t="n">
        <v>0</v>
      </c>
      <c r="G653" t="n">
        <v>40376.71</v>
      </c>
      <c r="H653" s="2">
        <f>IF(F653=0, G653, F653)</f>
        <v/>
      </c>
      <c r="I653" s="1">
        <f>E653+0</f>
        <v/>
      </c>
    </row>
    <row r="654">
      <c r="A654" t="inlineStr">
        <is>
          <t>Interest Paid - Investors @ 15%</t>
        </is>
      </c>
      <c r="B654" t="inlineStr">
        <is>
          <t>Operating Expenses</t>
        </is>
      </c>
      <c r="C654" t="inlineStr">
        <is>
          <t>Heron Fields</t>
        </is>
      </c>
      <c r="D654" t="inlineStr">
        <is>
          <t>Heron Fields</t>
        </is>
      </c>
      <c r="E654" s="1" t="inlineStr">
        <is>
          <t>2023-03-31</t>
        </is>
      </c>
      <c r="F654" t="n">
        <v>0</v>
      </c>
      <c r="G654" t="n">
        <v>133335.61</v>
      </c>
      <c r="H654" s="2">
        <f>IF(F654=0, G654, F654)</f>
        <v/>
      </c>
      <c r="I654" s="1">
        <f>E654+0</f>
        <v/>
      </c>
    </row>
    <row r="655">
      <c r="A655" t="inlineStr">
        <is>
          <t>Interest Paid - Investors @ 16%</t>
        </is>
      </c>
      <c r="B655" t="inlineStr">
        <is>
          <t>Operating Expenses</t>
        </is>
      </c>
      <c r="C655" t="inlineStr">
        <is>
          <t>Heron Fields</t>
        </is>
      </c>
      <c r="D655" t="inlineStr">
        <is>
          <t>Heron Fields</t>
        </is>
      </c>
      <c r="E655" s="1" t="inlineStr">
        <is>
          <t>2023-03-31</t>
        </is>
      </c>
      <c r="F655" t="n">
        <v>0</v>
      </c>
      <c r="G655" t="n">
        <v>0</v>
      </c>
      <c r="H655" s="2">
        <f>IF(F655=0, G655, F655)</f>
        <v/>
      </c>
      <c r="I655" s="1">
        <f>E655+0</f>
        <v/>
      </c>
    </row>
    <row r="656">
      <c r="A656" t="inlineStr">
        <is>
          <t>Interest Paid - Investors @ 18%</t>
        </is>
      </c>
      <c r="B656" t="inlineStr">
        <is>
          <t>Operating Expenses</t>
        </is>
      </c>
      <c r="C656" t="inlineStr">
        <is>
          <t>Heron Fields</t>
        </is>
      </c>
      <c r="D656" t="inlineStr">
        <is>
          <t>Heron Fields</t>
        </is>
      </c>
      <c r="E656" s="1" t="inlineStr">
        <is>
          <t>2023-03-31</t>
        </is>
      </c>
      <c r="F656" t="n">
        <v>0</v>
      </c>
      <c r="G656" t="n">
        <v>1115603.3</v>
      </c>
      <c r="H656" s="2">
        <f>IF(F656=0, G656, F656)</f>
        <v/>
      </c>
      <c r="I656" s="1">
        <f>E656+0</f>
        <v/>
      </c>
    </row>
    <row r="657">
      <c r="A657" t="inlineStr">
        <is>
          <t>Interest Paid - Investors @ 6.25%</t>
        </is>
      </c>
      <c r="B657" t="inlineStr">
        <is>
          <t>Operating Expenses</t>
        </is>
      </c>
      <c r="C657" t="inlineStr">
        <is>
          <t>Heron Fields</t>
        </is>
      </c>
      <c r="D657" t="inlineStr">
        <is>
          <t>Heron Fields</t>
        </is>
      </c>
      <c r="E657" s="1" t="inlineStr">
        <is>
          <t>2023-03-31</t>
        </is>
      </c>
      <c r="F657" t="n">
        <v>0</v>
      </c>
      <c r="G657" t="n">
        <v>63203.46</v>
      </c>
      <c r="H657" s="2">
        <f>IF(F657=0, G657, F657)</f>
        <v/>
      </c>
      <c r="I657" s="1">
        <f>E657+0</f>
        <v/>
      </c>
    </row>
    <row r="658">
      <c r="A658" t="inlineStr">
        <is>
          <t>Interest Paid - Investors @ 6.5%</t>
        </is>
      </c>
      <c r="B658" t="inlineStr">
        <is>
          <t>Operating Expenses</t>
        </is>
      </c>
      <c r="C658" t="inlineStr">
        <is>
          <t>Heron Fields</t>
        </is>
      </c>
      <c r="D658" t="inlineStr">
        <is>
          <t>Heron Fields</t>
        </is>
      </c>
      <c r="E658" s="1" t="inlineStr">
        <is>
          <t>2023-03-31</t>
        </is>
      </c>
      <c r="F658" t="n">
        <v>0</v>
      </c>
      <c r="G658" t="n">
        <v>3561.64</v>
      </c>
      <c r="H658" s="2">
        <f>IF(F658=0, G658, F658)</f>
        <v/>
      </c>
      <c r="I658" s="1">
        <f>E658+0</f>
        <v/>
      </c>
    </row>
    <row r="659">
      <c r="A659" t="inlineStr">
        <is>
          <t>Interest Paid - Investors @ 6.75%</t>
        </is>
      </c>
      <c r="B659" t="inlineStr">
        <is>
          <t>Operating Expenses</t>
        </is>
      </c>
      <c r="C659" t="inlineStr">
        <is>
          <t>Heron Fields</t>
        </is>
      </c>
      <c r="D659" t="inlineStr">
        <is>
          <t>Heron Fields</t>
        </is>
      </c>
      <c r="E659" s="1" t="inlineStr">
        <is>
          <t>2023-03-31</t>
        </is>
      </c>
      <c r="F659" t="n">
        <v>0</v>
      </c>
      <c r="G659" t="n">
        <v>0</v>
      </c>
      <c r="H659" s="2">
        <f>IF(F659=0, G659, F659)</f>
        <v/>
      </c>
      <c r="I659" s="1">
        <f>E659+0</f>
        <v/>
      </c>
    </row>
    <row r="660">
      <c r="A660" t="inlineStr">
        <is>
          <t>Interest Paid - Investors @ 7%</t>
        </is>
      </c>
      <c r="B660" t="inlineStr">
        <is>
          <t>Operating Expenses</t>
        </is>
      </c>
      <c r="C660" t="inlineStr">
        <is>
          <t>Heron Fields</t>
        </is>
      </c>
      <c r="D660" t="inlineStr">
        <is>
          <t>Heron Fields</t>
        </is>
      </c>
      <c r="E660" s="1" t="inlineStr">
        <is>
          <t>2023-03-31</t>
        </is>
      </c>
      <c r="F660" t="n">
        <v>0</v>
      </c>
      <c r="G660" t="n">
        <v>0</v>
      </c>
      <c r="H660" s="2">
        <f>IF(F660=0, G660, F660)</f>
        <v/>
      </c>
      <c r="I660" s="1">
        <f>E660+0</f>
        <v/>
      </c>
    </row>
    <row r="661">
      <c r="A661" t="inlineStr">
        <is>
          <t>Interest Paid - Investors @ 7.5%</t>
        </is>
      </c>
      <c r="B661" t="inlineStr">
        <is>
          <t>Operating Expenses</t>
        </is>
      </c>
      <c r="C661" t="inlineStr">
        <is>
          <t>Heron Fields</t>
        </is>
      </c>
      <c r="D661" t="inlineStr">
        <is>
          <t>Heron Fields</t>
        </is>
      </c>
      <c r="E661" s="1" t="inlineStr">
        <is>
          <t>2023-03-31</t>
        </is>
      </c>
      <c r="F661" t="n">
        <v>0</v>
      </c>
      <c r="G661" t="n">
        <v>0</v>
      </c>
      <c r="H661" s="2">
        <f>IF(F661=0, G661, F661)</f>
        <v/>
      </c>
      <c r="I661" s="1">
        <f>E661+0</f>
        <v/>
      </c>
    </row>
    <row r="662">
      <c r="A662" t="inlineStr">
        <is>
          <t>Interest Paid - Investors @ 8.25%</t>
        </is>
      </c>
      <c r="B662" t="inlineStr">
        <is>
          <t>Operating Expenses</t>
        </is>
      </c>
      <c r="C662" t="inlineStr">
        <is>
          <t>Heron Fields</t>
        </is>
      </c>
      <c r="D662" t="inlineStr">
        <is>
          <t>Heron Fields</t>
        </is>
      </c>
      <c r="E662" s="1" t="inlineStr">
        <is>
          <t>2023-03-31</t>
        </is>
      </c>
      <c r="F662" t="n">
        <v>0</v>
      </c>
      <c r="G662" t="n">
        <v>0</v>
      </c>
      <c r="H662" s="2">
        <f>IF(F662=0, G662, F662)</f>
        <v/>
      </c>
      <c r="I662" s="1">
        <f>E662+0</f>
        <v/>
      </c>
    </row>
    <row r="663">
      <c r="A663" t="inlineStr">
        <is>
          <t>Interest Paid - Investors @ 9%</t>
        </is>
      </c>
      <c r="B663" t="inlineStr">
        <is>
          <t>Operating Expenses</t>
        </is>
      </c>
      <c r="C663" t="inlineStr">
        <is>
          <t>Heron Fields</t>
        </is>
      </c>
      <c r="D663" t="inlineStr">
        <is>
          <t>Heron Fields</t>
        </is>
      </c>
      <c r="E663" s="1" t="inlineStr">
        <is>
          <t>2023-03-31</t>
        </is>
      </c>
      <c r="F663" t="n">
        <v>0</v>
      </c>
      <c r="G663" t="n">
        <v>0</v>
      </c>
      <c r="H663" s="2">
        <f>IF(F663=0, G663, F663)</f>
        <v/>
      </c>
      <c r="I663" s="1">
        <f>E663+0</f>
        <v/>
      </c>
    </row>
    <row r="664">
      <c r="A664" t="inlineStr">
        <is>
          <t>Interest Received - Momentum</t>
        </is>
      </c>
      <c r="B664" t="inlineStr">
        <is>
          <t>Other Income</t>
        </is>
      </c>
      <c r="C664" t="inlineStr">
        <is>
          <t>Heron Fields</t>
        </is>
      </c>
      <c r="D664" t="inlineStr">
        <is>
          <t>Heron Fields</t>
        </is>
      </c>
      <c r="E664" s="1" t="inlineStr">
        <is>
          <t>2023-03-31</t>
        </is>
      </c>
      <c r="F664" t="n">
        <v>0</v>
      </c>
      <c r="G664" t="n">
        <v>224306.87</v>
      </c>
      <c r="H664" s="2">
        <f>IF(F664=0, G664, F664)</f>
        <v/>
      </c>
      <c r="I664" s="1">
        <f>E664+0</f>
        <v/>
      </c>
    </row>
    <row r="665">
      <c r="A665" t="inlineStr">
        <is>
          <t>Levies - Amari</t>
        </is>
      </c>
      <c r="B665" t="inlineStr">
        <is>
          <t>Operating Expenses</t>
        </is>
      </c>
      <c r="C665" t="inlineStr">
        <is>
          <t>Heron Fields</t>
        </is>
      </c>
      <c r="D665" t="inlineStr">
        <is>
          <t>Heron Fields</t>
        </is>
      </c>
      <c r="E665" s="1" t="inlineStr">
        <is>
          <t>2023-03-31</t>
        </is>
      </c>
      <c r="F665" t="n">
        <v>0</v>
      </c>
      <c r="G665" t="n">
        <v>0</v>
      </c>
      <c r="H665" s="2">
        <f>IF(F665=0, G665, F665)</f>
        <v/>
      </c>
      <c r="I665" s="1">
        <f>E665+0</f>
        <v/>
      </c>
    </row>
    <row r="666">
      <c r="A666" t="inlineStr">
        <is>
          <t>Momentum Admin Fee</t>
        </is>
      </c>
      <c r="B666" t="inlineStr">
        <is>
          <t>Operating Expenses</t>
        </is>
      </c>
      <c r="C666" t="inlineStr">
        <is>
          <t>Heron Fields</t>
        </is>
      </c>
      <c r="D666" t="inlineStr">
        <is>
          <t>Heron Fields</t>
        </is>
      </c>
      <c r="E666" s="1" t="inlineStr">
        <is>
          <t>2023-03-31</t>
        </is>
      </c>
      <c r="F666" t="n">
        <v>0</v>
      </c>
      <c r="G666" t="n">
        <v>5169.95</v>
      </c>
      <c r="H666" s="2">
        <f>IF(F666=0, G666, F666)</f>
        <v/>
      </c>
      <c r="I666" s="1">
        <f>E666+0</f>
        <v/>
      </c>
    </row>
    <row r="667">
      <c r="A667" t="inlineStr">
        <is>
          <t>Motor Vehicle Expenses</t>
        </is>
      </c>
      <c r="B667" t="inlineStr">
        <is>
          <t>Operating Expenses</t>
        </is>
      </c>
      <c r="C667" t="inlineStr">
        <is>
          <t>Heron Fields</t>
        </is>
      </c>
      <c r="D667" t="inlineStr">
        <is>
          <t>Heron Fields</t>
        </is>
      </c>
      <c r="E667" s="1" t="inlineStr">
        <is>
          <t>2023-03-31</t>
        </is>
      </c>
      <c r="F667" t="n">
        <v>0</v>
      </c>
      <c r="G667" t="n">
        <v>0</v>
      </c>
      <c r="H667" s="2">
        <f>IF(F667=0, G667, F667)</f>
        <v/>
      </c>
      <c r="I667" s="1">
        <f>E667+0</f>
        <v/>
      </c>
    </row>
    <row r="668">
      <c r="A668" t="inlineStr">
        <is>
          <t>Rates - Heron</t>
        </is>
      </c>
      <c r="B668" t="inlineStr">
        <is>
          <t>Operating Expenses</t>
        </is>
      </c>
      <c r="C668" t="inlineStr">
        <is>
          <t>Heron Fields</t>
        </is>
      </c>
      <c r="D668" t="inlineStr">
        <is>
          <t>Heron Fields</t>
        </is>
      </c>
      <c r="E668" s="1" t="inlineStr">
        <is>
          <t>2023-03-31</t>
        </is>
      </c>
      <c r="F668" t="n">
        <v>0</v>
      </c>
      <c r="G668" t="n">
        <v>30819.25</v>
      </c>
      <c r="H668" s="2">
        <f>IF(F668=0, G668, F668)</f>
        <v/>
      </c>
      <c r="I668" s="1">
        <f>E668+0</f>
        <v/>
      </c>
    </row>
    <row r="669">
      <c r="A669" t="inlineStr">
        <is>
          <t>Rental Income</t>
        </is>
      </c>
      <c r="B669" t="inlineStr">
        <is>
          <t>Other Income</t>
        </is>
      </c>
      <c r="C669" t="inlineStr">
        <is>
          <t>Heron Fields</t>
        </is>
      </c>
      <c r="D669" t="inlineStr">
        <is>
          <t>Heron Fields</t>
        </is>
      </c>
      <c r="E669" s="1" t="inlineStr">
        <is>
          <t>2023-03-31</t>
        </is>
      </c>
      <c r="F669" t="n">
        <v>0</v>
      </c>
      <c r="G669" t="n">
        <v>0</v>
      </c>
      <c r="H669" s="2">
        <f>IF(F669=0, G669, F669)</f>
        <v/>
      </c>
      <c r="I669" s="1">
        <f>E669+0</f>
        <v/>
      </c>
    </row>
    <row r="670">
      <c r="A670" t="inlineStr">
        <is>
          <t>Repairs _AND_ Maintenance</t>
        </is>
      </c>
      <c r="B670" t="inlineStr">
        <is>
          <t>Operating Expenses</t>
        </is>
      </c>
      <c r="C670" t="inlineStr">
        <is>
          <t>Heron Fields</t>
        </is>
      </c>
      <c r="D670" t="inlineStr">
        <is>
          <t>Heron Fields</t>
        </is>
      </c>
      <c r="E670" s="1" t="inlineStr">
        <is>
          <t>2023-03-31</t>
        </is>
      </c>
      <c r="F670" t="n">
        <v>0</v>
      </c>
      <c r="G670" t="n">
        <v>0</v>
      </c>
      <c r="H670" s="2">
        <f>IF(F670=0, G670, F670)</f>
        <v/>
      </c>
      <c r="I670" s="1">
        <f>E670+0</f>
        <v/>
      </c>
    </row>
    <row r="671">
      <c r="A671" t="inlineStr">
        <is>
          <t>Sales - Heron Fields</t>
        </is>
      </c>
      <c r="B671" t="inlineStr">
        <is>
          <t>Trading Income</t>
        </is>
      </c>
      <c r="C671" t="inlineStr">
        <is>
          <t>Heron Fields</t>
        </is>
      </c>
      <c r="D671" t="inlineStr">
        <is>
          <t>Heron Fields</t>
        </is>
      </c>
      <c r="E671" s="1" t="inlineStr">
        <is>
          <t>2023-03-31</t>
        </is>
      </c>
      <c r="F671" t="n">
        <v>0</v>
      </c>
      <c r="G671" t="n">
        <v>9197652.18</v>
      </c>
      <c r="H671" s="2">
        <f>IF(F671=0, G671, F671)</f>
        <v/>
      </c>
      <c r="I671" s="1">
        <f>E671+0</f>
        <v/>
      </c>
    </row>
    <row r="672">
      <c r="A672" t="inlineStr">
        <is>
          <t>Sales - Heron Fields occupational rent</t>
        </is>
      </c>
      <c r="B672" t="inlineStr">
        <is>
          <t>Trading Income</t>
        </is>
      </c>
      <c r="C672" t="inlineStr">
        <is>
          <t>Heron Fields</t>
        </is>
      </c>
      <c r="D672" t="inlineStr">
        <is>
          <t>Heron Fields</t>
        </is>
      </c>
      <c r="E672" s="1" t="inlineStr">
        <is>
          <t>2023-03-31</t>
        </is>
      </c>
      <c r="F672" t="n">
        <v>0</v>
      </c>
      <c r="G672" t="n">
        <v>10864.06</v>
      </c>
      <c r="H672" s="2">
        <f>IF(F672=0, G672, F672)</f>
        <v/>
      </c>
      <c r="I672" s="1">
        <f>E672+0</f>
        <v/>
      </c>
    </row>
    <row r="673">
      <c r="A673" t="inlineStr">
        <is>
          <t>Security - ADT</t>
        </is>
      </c>
      <c r="B673" t="inlineStr">
        <is>
          <t>Operating Expenses</t>
        </is>
      </c>
      <c r="C673" t="inlineStr">
        <is>
          <t>Heron Fields</t>
        </is>
      </c>
      <c r="D673" t="inlineStr">
        <is>
          <t>Heron Fields</t>
        </is>
      </c>
      <c r="E673" s="1" t="inlineStr">
        <is>
          <t>2023-03-31</t>
        </is>
      </c>
      <c r="F673" t="n">
        <v>0</v>
      </c>
      <c r="G673" t="n">
        <v>328.38</v>
      </c>
      <c r="H673" s="2">
        <f>IF(F673=0, G673, F673)</f>
        <v/>
      </c>
      <c r="I673" s="1">
        <f>E673+0</f>
        <v/>
      </c>
    </row>
    <row r="674">
      <c r="A674" t="inlineStr">
        <is>
          <t>Subscription - NHBRC</t>
        </is>
      </c>
      <c r="B674" t="inlineStr">
        <is>
          <t>Operating Expenses</t>
        </is>
      </c>
      <c r="C674" t="inlineStr">
        <is>
          <t>Heron Fields</t>
        </is>
      </c>
      <c r="D674" t="inlineStr">
        <is>
          <t>Heron Fields</t>
        </is>
      </c>
      <c r="E674" s="1" t="inlineStr">
        <is>
          <t>2023-03-31</t>
        </is>
      </c>
      <c r="F674" t="n">
        <v>0</v>
      </c>
      <c r="G674" t="n">
        <v>0</v>
      </c>
      <c r="H674" s="2">
        <f>IF(F674=0, G674, F674)</f>
        <v/>
      </c>
      <c r="I674" s="1">
        <f>E674+0</f>
        <v/>
      </c>
    </row>
    <row r="675">
      <c r="A675" t="inlineStr">
        <is>
          <t>Subscriptions - Xero</t>
        </is>
      </c>
      <c r="B675" t="inlineStr">
        <is>
          <t>Operating Expenses</t>
        </is>
      </c>
      <c r="C675" t="inlineStr">
        <is>
          <t>Heron Fields</t>
        </is>
      </c>
      <c r="D675" t="inlineStr">
        <is>
          <t>Heron Fields</t>
        </is>
      </c>
      <c r="E675" s="1" t="inlineStr">
        <is>
          <t>2023-03-31</t>
        </is>
      </c>
      <c r="F675" t="n">
        <v>0</v>
      </c>
      <c r="G675" t="n">
        <v>600</v>
      </c>
      <c r="H675" s="2">
        <f>IF(F675=0, G675, F675)</f>
        <v/>
      </c>
      <c r="I675" s="1">
        <f>E675+0</f>
        <v/>
      </c>
    </row>
    <row r="676">
      <c r="A676" t="inlineStr">
        <is>
          <t>Advertising - Pure Brand Activation</t>
        </is>
      </c>
      <c r="B676" t="inlineStr">
        <is>
          <t>Operating Expenses</t>
        </is>
      </c>
      <c r="C676" t="inlineStr">
        <is>
          <t>Heron View</t>
        </is>
      </c>
      <c r="D676" t="inlineStr">
        <is>
          <t>Heron View</t>
        </is>
      </c>
      <c r="E676" s="1" t="inlineStr">
        <is>
          <t>2023-03-31</t>
        </is>
      </c>
      <c r="F676" t="n">
        <v>0</v>
      </c>
      <c r="G676" t="n">
        <v>0</v>
      </c>
      <c r="H676" s="2">
        <f>IF(F676=0, G676, F676)</f>
        <v/>
      </c>
      <c r="I676" s="1">
        <f>E676+0</f>
        <v/>
      </c>
    </row>
    <row r="677">
      <c r="A677" t="inlineStr">
        <is>
          <t>Advertising - Real Marketing</t>
        </is>
      </c>
      <c r="B677" t="inlineStr">
        <is>
          <t>Operating Expenses</t>
        </is>
      </c>
      <c r="C677" t="inlineStr">
        <is>
          <t>Heron View</t>
        </is>
      </c>
      <c r="D677" t="inlineStr">
        <is>
          <t>Heron View</t>
        </is>
      </c>
      <c r="E677" s="1" t="inlineStr">
        <is>
          <t>2023-03-31</t>
        </is>
      </c>
      <c r="F677" t="n">
        <v>0</v>
      </c>
      <c r="G677" t="n">
        <v>0</v>
      </c>
      <c r="H677" s="2">
        <f>IF(F677=0, G677, F677)</f>
        <v/>
      </c>
      <c r="I677" s="1">
        <f>E677+0</f>
        <v/>
      </c>
    </row>
    <row r="678">
      <c r="A678" t="inlineStr">
        <is>
          <t>Advertising - Thinkink</t>
        </is>
      </c>
      <c r="B678" t="inlineStr">
        <is>
          <t>Operating Expenses</t>
        </is>
      </c>
      <c r="C678" t="inlineStr">
        <is>
          <t>Heron View</t>
        </is>
      </c>
      <c r="D678" t="inlineStr">
        <is>
          <t>Heron View</t>
        </is>
      </c>
      <c r="E678" s="1" t="inlineStr">
        <is>
          <t>2023-03-31</t>
        </is>
      </c>
      <c r="F678" t="n">
        <v>0</v>
      </c>
      <c r="G678" t="n">
        <v>0</v>
      </c>
      <c r="H678" s="2">
        <f>IF(F678=0, G678, F678)</f>
        <v/>
      </c>
      <c r="I678" s="1">
        <f>E678+0</f>
        <v/>
      </c>
    </row>
    <row r="679">
      <c r="A679" t="inlineStr">
        <is>
          <t>Advertising _AND_ Promotions</t>
        </is>
      </c>
      <c r="B679" t="inlineStr">
        <is>
          <t>Operating Expenses</t>
        </is>
      </c>
      <c r="C679" t="inlineStr">
        <is>
          <t>Heron View</t>
        </is>
      </c>
      <c r="D679" t="inlineStr">
        <is>
          <t>Heron View</t>
        </is>
      </c>
      <c r="E679" s="1" t="inlineStr">
        <is>
          <t>2023-03-31</t>
        </is>
      </c>
      <c r="F679" t="n">
        <v>0</v>
      </c>
      <c r="G679" t="n">
        <v>24975</v>
      </c>
      <c r="H679" s="2">
        <f>IF(F679=0, G679, F679)</f>
        <v/>
      </c>
      <c r="I679" s="1">
        <f>E679+0</f>
        <v/>
      </c>
    </row>
    <row r="680">
      <c r="A680" t="inlineStr">
        <is>
          <t>COS - Commission HV Units</t>
        </is>
      </c>
      <c r="B680" t="inlineStr">
        <is>
          <t>COS</t>
        </is>
      </c>
      <c r="C680" t="inlineStr">
        <is>
          <t>Heron View</t>
        </is>
      </c>
      <c r="D680" t="inlineStr">
        <is>
          <t>Heron View</t>
        </is>
      </c>
      <c r="E680" s="1" t="inlineStr">
        <is>
          <t>2023-03-31</t>
        </is>
      </c>
      <c r="F680" t="n">
        <v>0</v>
      </c>
      <c r="G680" t="n">
        <v>0</v>
      </c>
      <c r="H680" s="2">
        <f>IF(F680=0, G680, F680)</f>
        <v/>
      </c>
      <c r="I680" s="1">
        <f>E680+0</f>
        <v/>
      </c>
    </row>
    <row r="681">
      <c r="A681" t="inlineStr">
        <is>
          <t>COS - Electricity</t>
        </is>
      </c>
      <c r="B681" t="inlineStr">
        <is>
          <t>COS</t>
        </is>
      </c>
      <c r="C681" t="inlineStr">
        <is>
          <t>Heron View</t>
        </is>
      </c>
      <c r="D681" t="inlineStr">
        <is>
          <t>Heron View</t>
        </is>
      </c>
      <c r="E681" s="1" t="inlineStr">
        <is>
          <t>2023-03-31</t>
        </is>
      </c>
      <c r="F681" t="n">
        <v>0</v>
      </c>
      <c r="G681" t="n">
        <v>0</v>
      </c>
      <c r="H681" s="2">
        <f>IF(F681=0, G681, F681)</f>
        <v/>
      </c>
      <c r="I681" s="1">
        <f>E681+0</f>
        <v/>
      </c>
    </row>
    <row r="682">
      <c r="A682" t="inlineStr">
        <is>
          <t>COS - HV COCT Rates clearance</t>
        </is>
      </c>
      <c r="B682" t="inlineStr">
        <is>
          <t>COS</t>
        </is>
      </c>
      <c r="C682" t="inlineStr">
        <is>
          <t>Heron View</t>
        </is>
      </c>
      <c r="D682" t="inlineStr">
        <is>
          <t>Heron View</t>
        </is>
      </c>
      <c r="E682" s="1" t="inlineStr">
        <is>
          <t>2023-03-31</t>
        </is>
      </c>
      <c r="F682" t="n">
        <v>0</v>
      </c>
      <c r="G682" t="n">
        <v>0</v>
      </c>
      <c r="H682" s="2">
        <f>IF(F682=0, G682, F682)</f>
        <v/>
      </c>
      <c r="I682" s="1">
        <f>E682+0</f>
        <v/>
      </c>
    </row>
    <row r="683">
      <c r="A683" t="inlineStr">
        <is>
          <t>COS - Heron View</t>
        </is>
      </c>
      <c r="B683" t="inlineStr">
        <is>
          <t>COS</t>
        </is>
      </c>
      <c r="C683" t="inlineStr">
        <is>
          <t>Heron View</t>
        </is>
      </c>
      <c r="D683" t="inlineStr">
        <is>
          <t>Heron View</t>
        </is>
      </c>
      <c r="E683" s="1" t="inlineStr">
        <is>
          <t>2023-03-31</t>
        </is>
      </c>
      <c r="F683" t="n">
        <v>0</v>
      </c>
      <c r="G683" t="n">
        <v>0</v>
      </c>
      <c r="H683" s="2">
        <f>IF(F683=0, G683, F683)</f>
        <v/>
      </c>
      <c r="I683" s="1">
        <f>E683+0</f>
        <v/>
      </c>
    </row>
    <row r="684">
      <c r="A684" t="inlineStr">
        <is>
          <t>COS - Heron View - Construction</t>
        </is>
      </c>
      <c r="B684" t="inlineStr">
        <is>
          <t>COS</t>
        </is>
      </c>
      <c r="C684" t="inlineStr">
        <is>
          <t>CPC</t>
        </is>
      </c>
      <c r="D684" t="inlineStr">
        <is>
          <t>Heron View</t>
        </is>
      </c>
      <c r="E684" s="1" t="inlineStr">
        <is>
          <t>2023-03-31</t>
        </is>
      </c>
      <c r="F684" t="n">
        <v>0</v>
      </c>
      <c r="G684" t="n">
        <v>0</v>
      </c>
      <c r="H684" s="2">
        <f>IF(F684=0, G684, F684)</f>
        <v/>
      </c>
      <c r="I684" s="1">
        <f>E684+0</f>
        <v/>
      </c>
    </row>
    <row r="685">
      <c r="A685" t="inlineStr">
        <is>
          <t>COS - Heron View - P&amp;G</t>
        </is>
      </c>
      <c r="B685" t="inlineStr">
        <is>
          <t>COS</t>
        </is>
      </c>
      <c r="C685" t="inlineStr">
        <is>
          <t>CPC</t>
        </is>
      </c>
      <c r="D685" t="inlineStr">
        <is>
          <t>Heron View</t>
        </is>
      </c>
      <c r="E685" s="1" t="inlineStr">
        <is>
          <t>2023-03-31</t>
        </is>
      </c>
      <c r="F685" t="n">
        <v>0</v>
      </c>
      <c r="G685" t="n">
        <v>0</v>
      </c>
      <c r="H685" s="2">
        <f>IF(F685=0, G685, F685)</f>
        <v/>
      </c>
      <c r="I685" s="1">
        <f>E685+0</f>
        <v/>
      </c>
    </row>
    <row r="686">
      <c r="A686" t="inlineStr">
        <is>
          <t>COS - Heron View - Printing &amp; Stationary</t>
        </is>
      </c>
      <c r="B686" t="inlineStr">
        <is>
          <t>COS</t>
        </is>
      </c>
      <c r="C686" t="inlineStr">
        <is>
          <t>CPC</t>
        </is>
      </c>
      <c r="D686" t="inlineStr">
        <is>
          <t>Heron View</t>
        </is>
      </c>
      <c r="E686" s="1" t="inlineStr">
        <is>
          <t>2023-03-31</t>
        </is>
      </c>
      <c r="F686" t="n">
        <v>0</v>
      </c>
      <c r="G686" t="n">
        <v>0</v>
      </c>
      <c r="H686" s="2">
        <f>IF(F686=0, G686, F686)</f>
        <v/>
      </c>
      <c r="I686" s="1">
        <f>E686+0</f>
        <v/>
      </c>
    </row>
    <row r="687">
      <c r="A687" t="inlineStr">
        <is>
          <t>COS - Legal Fees</t>
        </is>
      </c>
      <c r="B687" t="inlineStr">
        <is>
          <t>COS</t>
        </is>
      </c>
      <c r="C687" t="inlineStr">
        <is>
          <t>Heron View</t>
        </is>
      </c>
      <c r="D687" t="inlineStr">
        <is>
          <t>Heron View</t>
        </is>
      </c>
      <c r="E687" s="1" t="inlineStr">
        <is>
          <t>2023-03-31</t>
        </is>
      </c>
      <c r="F687" t="n">
        <v>0</v>
      </c>
      <c r="G687" t="n">
        <v>0</v>
      </c>
      <c r="H687" s="2">
        <f>IF(F687=0, G687, F687)</f>
        <v/>
      </c>
      <c r="I687" s="1">
        <f>E687+0</f>
        <v/>
      </c>
    </row>
    <row r="688">
      <c r="A688" t="inlineStr">
        <is>
          <t>COS - Legal Fees Opening of Sec Title Fees</t>
        </is>
      </c>
      <c r="B688" t="inlineStr">
        <is>
          <t>COS</t>
        </is>
      </c>
      <c r="C688" t="inlineStr">
        <is>
          <t>Heron View</t>
        </is>
      </c>
      <c r="D688" t="inlineStr">
        <is>
          <t>Heron View</t>
        </is>
      </c>
      <c r="E688" s="1" t="inlineStr">
        <is>
          <t>2023-03-31</t>
        </is>
      </c>
      <c r="F688" t="n">
        <v>0</v>
      </c>
      <c r="G688" t="n">
        <v>0</v>
      </c>
      <c r="H688" s="2">
        <f>IF(F688=0, G688, F688)</f>
        <v/>
      </c>
      <c r="I688" s="1">
        <f>E688+0</f>
        <v/>
      </c>
    </row>
    <row r="689">
      <c r="A689" t="inlineStr">
        <is>
          <t>COS - Showhouse - HV</t>
        </is>
      </c>
      <c r="B689" t="inlineStr">
        <is>
          <t>COS</t>
        </is>
      </c>
      <c r="C689" t="inlineStr">
        <is>
          <t>Heron View</t>
        </is>
      </c>
      <c r="D689" t="inlineStr">
        <is>
          <t>Heron View</t>
        </is>
      </c>
      <c r="E689" s="1" t="inlineStr">
        <is>
          <t>2023-03-31</t>
        </is>
      </c>
      <c r="F689" t="n">
        <v>0</v>
      </c>
      <c r="G689" t="n">
        <v>0</v>
      </c>
      <c r="H689" s="2">
        <f>IF(F689=0, G689, F689)</f>
        <v/>
      </c>
      <c r="I689" s="1">
        <f>E689+0</f>
        <v/>
      </c>
    </row>
    <row r="690">
      <c r="A690" t="inlineStr">
        <is>
          <t>Consulting fees - Trustee</t>
        </is>
      </c>
      <c r="B690" t="inlineStr">
        <is>
          <t>Operating Expenses</t>
        </is>
      </c>
      <c r="C690" t="inlineStr">
        <is>
          <t>Heron View</t>
        </is>
      </c>
      <c r="D690" t="inlineStr">
        <is>
          <t>Heron View</t>
        </is>
      </c>
      <c r="E690" s="1" t="inlineStr">
        <is>
          <t>2023-03-31</t>
        </is>
      </c>
      <c r="F690" t="n">
        <v>0</v>
      </c>
      <c r="G690" t="n">
        <v>0</v>
      </c>
      <c r="H690" s="2">
        <f>IF(F690=0, G690, F690)</f>
        <v/>
      </c>
      <c r="I690" s="1">
        <f>E690+0</f>
        <v/>
      </c>
    </row>
    <row r="691">
      <c r="A691" t="inlineStr">
        <is>
          <t>Interest Paid - Investors @ 10%</t>
        </is>
      </c>
      <c r="B691" t="inlineStr">
        <is>
          <t>Operating Expenses</t>
        </is>
      </c>
      <c r="C691" t="inlineStr">
        <is>
          <t>Heron View</t>
        </is>
      </c>
      <c r="D691" t="inlineStr">
        <is>
          <t>Heron View</t>
        </is>
      </c>
      <c r="E691" s="1" t="inlineStr">
        <is>
          <t>2023-03-31</t>
        </is>
      </c>
      <c r="F691" t="n">
        <v>0</v>
      </c>
      <c r="G691" t="n">
        <v>0</v>
      </c>
      <c r="H691" s="2">
        <f>IF(F691=0, G691, F691)</f>
        <v/>
      </c>
      <c r="I691" s="1">
        <f>E691+0</f>
        <v/>
      </c>
    </row>
    <row r="692">
      <c r="A692" t="inlineStr">
        <is>
          <t>Interest Paid - Investors @ 10.5%</t>
        </is>
      </c>
      <c r="B692" t="inlineStr">
        <is>
          <t>Operating Expenses</t>
        </is>
      </c>
      <c r="C692" t="inlineStr">
        <is>
          <t>Heron View</t>
        </is>
      </c>
      <c r="D692" t="inlineStr">
        <is>
          <t>Heron View</t>
        </is>
      </c>
      <c r="E692" s="1" t="inlineStr">
        <is>
          <t>2023-03-31</t>
        </is>
      </c>
      <c r="F692" t="n">
        <v>0</v>
      </c>
      <c r="G692" t="n">
        <v>0</v>
      </c>
      <c r="H692" s="2">
        <f>IF(F692=0, G692, F692)</f>
        <v/>
      </c>
      <c r="I692" s="1">
        <f>E692+0</f>
        <v/>
      </c>
    </row>
    <row r="693">
      <c r="A693" t="inlineStr">
        <is>
          <t>Interest Paid - Investors @ 11%</t>
        </is>
      </c>
      <c r="B693" t="inlineStr">
        <is>
          <t>Operating Expenses</t>
        </is>
      </c>
      <c r="C693" t="inlineStr">
        <is>
          <t>Heron View</t>
        </is>
      </c>
      <c r="D693" t="inlineStr">
        <is>
          <t>Heron View</t>
        </is>
      </c>
      <c r="E693" s="1" t="inlineStr">
        <is>
          <t>2023-03-31</t>
        </is>
      </c>
      <c r="F693" t="n">
        <v>0</v>
      </c>
      <c r="G693" t="n">
        <v>0</v>
      </c>
      <c r="H693" s="2">
        <f>IF(F693=0, G693, F693)</f>
        <v/>
      </c>
      <c r="I693" s="1">
        <f>E693+0</f>
        <v/>
      </c>
    </row>
    <row r="694">
      <c r="A694" t="inlineStr">
        <is>
          <t>Interest Paid - Investors @ 14%</t>
        </is>
      </c>
      <c r="B694" t="inlineStr">
        <is>
          <t>Operating Expenses</t>
        </is>
      </c>
      <c r="C694" t="inlineStr">
        <is>
          <t>Heron View</t>
        </is>
      </c>
      <c r="D694" t="inlineStr">
        <is>
          <t>Heron View</t>
        </is>
      </c>
      <c r="E694" s="1" t="inlineStr">
        <is>
          <t>2023-03-31</t>
        </is>
      </c>
      <c r="F694" t="n">
        <v>0</v>
      </c>
      <c r="G694" t="n">
        <v>0</v>
      </c>
      <c r="H694" s="2">
        <f>IF(F694=0, G694, F694)</f>
        <v/>
      </c>
      <c r="I694" s="1">
        <f>E694+0</f>
        <v/>
      </c>
    </row>
    <row r="695">
      <c r="A695" t="inlineStr">
        <is>
          <t>Interest Paid - Investors @ 16%</t>
        </is>
      </c>
      <c r="B695" t="inlineStr">
        <is>
          <t>Operating Expenses</t>
        </is>
      </c>
      <c r="C695" t="inlineStr">
        <is>
          <t>Heron View</t>
        </is>
      </c>
      <c r="D695" t="inlineStr">
        <is>
          <t>Heron View</t>
        </is>
      </c>
      <c r="E695" s="1" t="inlineStr">
        <is>
          <t>2023-03-31</t>
        </is>
      </c>
      <c r="F695" t="n">
        <v>0</v>
      </c>
      <c r="G695" t="n">
        <v>0</v>
      </c>
      <c r="H695" s="2">
        <f>IF(F695=0, G695, F695)</f>
        <v/>
      </c>
      <c r="I695" s="1">
        <f>E695+0</f>
        <v/>
      </c>
    </row>
    <row r="696">
      <c r="A696" t="inlineStr">
        <is>
          <t>Interest Paid - Investors @ 18%</t>
        </is>
      </c>
      <c r="B696" t="inlineStr">
        <is>
          <t>Operating Expenses</t>
        </is>
      </c>
      <c r="C696" t="inlineStr">
        <is>
          <t>Heron View</t>
        </is>
      </c>
      <c r="D696" t="inlineStr">
        <is>
          <t>Heron View</t>
        </is>
      </c>
      <c r="E696" s="1" t="inlineStr">
        <is>
          <t>2023-03-31</t>
        </is>
      </c>
      <c r="F696" t="n">
        <v>0</v>
      </c>
      <c r="G696" t="n">
        <v>0</v>
      </c>
      <c r="H696" s="2">
        <f>IF(F696=0, G696, F696)</f>
        <v/>
      </c>
      <c r="I696" s="1">
        <f>E696+0</f>
        <v/>
      </c>
    </row>
    <row r="697">
      <c r="A697" t="inlineStr">
        <is>
          <t>Interest Paid - Investors @ 7%</t>
        </is>
      </c>
      <c r="B697" t="inlineStr">
        <is>
          <t>Operating Expenses</t>
        </is>
      </c>
      <c r="C697" t="inlineStr">
        <is>
          <t>Heron View</t>
        </is>
      </c>
      <c r="D697" t="inlineStr">
        <is>
          <t>Heron View</t>
        </is>
      </c>
      <c r="E697" s="1" t="inlineStr">
        <is>
          <t>2023-03-31</t>
        </is>
      </c>
      <c r="F697" t="n">
        <v>0</v>
      </c>
      <c r="G697" t="n">
        <v>0</v>
      </c>
      <c r="H697" s="2">
        <f>IF(F697=0, G697, F697)</f>
        <v/>
      </c>
      <c r="I697" s="1">
        <f>E697+0</f>
        <v/>
      </c>
    </row>
    <row r="698">
      <c r="A698" t="inlineStr">
        <is>
          <t>Interest Paid - Investors @ 7.5%</t>
        </is>
      </c>
      <c r="B698" t="inlineStr">
        <is>
          <t>Operating Expenses</t>
        </is>
      </c>
      <c r="C698" t="inlineStr">
        <is>
          <t>Heron View</t>
        </is>
      </c>
      <c r="D698" t="inlineStr">
        <is>
          <t>Heron View</t>
        </is>
      </c>
      <c r="E698" s="1" t="inlineStr">
        <is>
          <t>2023-03-31</t>
        </is>
      </c>
      <c r="F698" t="n">
        <v>0</v>
      </c>
      <c r="G698" t="n">
        <v>0</v>
      </c>
      <c r="H698" s="2">
        <f>IF(F698=0, G698, F698)</f>
        <v/>
      </c>
      <c r="I698" s="1">
        <f>E698+0</f>
        <v/>
      </c>
    </row>
    <row r="699">
      <c r="A699" t="inlineStr">
        <is>
          <t>Interest Paid - Investors @ 8.25%</t>
        </is>
      </c>
      <c r="B699" t="inlineStr">
        <is>
          <t>Operating Expenses</t>
        </is>
      </c>
      <c r="C699" t="inlineStr">
        <is>
          <t>Heron View</t>
        </is>
      </c>
      <c r="D699" t="inlineStr">
        <is>
          <t>Heron View</t>
        </is>
      </c>
      <c r="E699" s="1" t="inlineStr">
        <is>
          <t>2023-03-31</t>
        </is>
      </c>
      <c r="F699" t="n">
        <v>0</v>
      </c>
      <c r="G699" t="n">
        <v>0</v>
      </c>
      <c r="H699" s="2">
        <f>IF(F699=0, G699, F699)</f>
        <v/>
      </c>
      <c r="I699" s="1">
        <f>E699+0</f>
        <v/>
      </c>
    </row>
    <row r="700">
      <c r="A700" t="inlineStr">
        <is>
          <t>Interest Paid - Investors @ 9%</t>
        </is>
      </c>
      <c r="B700" t="inlineStr">
        <is>
          <t>Operating Expenses</t>
        </is>
      </c>
      <c r="C700" t="inlineStr">
        <is>
          <t>Heron View</t>
        </is>
      </c>
      <c r="D700" t="inlineStr">
        <is>
          <t>Heron View</t>
        </is>
      </c>
      <c r="E700" s="1" t="inlineStr">
        <is>
          <t>2023-03-31</t>
        </is>
      </c>
      <c r="F700" t="n">
        <v>0</v>
      </c>
      <c r="G700" t="n">
        <v>0</v>
      </c>
      <c r="H700" s="2">
        <f>IF(F700=0, G700, F700)</f>
        <v/>
      </c>
      <c r="I700" s="1">
        <f>E700+0</f>
        <v/>
      </c>
    </row>
    <row r="701">
      <c r="A701" t="inlineStr">
        <is>
          <t>Interest Paid - Investors @ 9.75%</t>
        </is>
      </c>
      <c r="B701" t="inlineStr">
        <is>
          <t>Operating Expenses</t>
        </is>
      </c>
      <c r="C701" t="inlineStr">
        <is>
          <t>Heron View</t>
        </is>
      </c>
      <c r="D701" t="inlineStr">
        <is>
          <t>Heron View</t>
        </is>
      </c>
      <c r="E701" s="1" t="inlineStr">
        <is>
          <t>2023-03-31</t>
        </is>
      </c>
      <c r="F701" t="n">
        <v>0</v>
      </c>
      <c r="G701" t="n">
        <v>0</v>
      </c>
      <c r="H701" s="2">
        <f>IF(F701=0, G701, F701)</f>
        <v/>
      </c>
      <c r="I701" s="1">
        <f>E701+0</f>
        <v/>
      </c>
    </row>
    <row r="702">
      <c r="A702" t="inlineStr">
        <is>
          <t>Levies</t>
        </is>
      </c>
      <c r="B702" t="inlineStr">
        <is>
          <t>Operating Expenses</t>
        </is>
      </c>
      <c r="C702" t="inlineStr">
        <is>
          <t>Heron View</t>
        </is>
      </c>
      <c r="D702" t="inlineStr">
        <is>
          <t>Heron View</t>
        </is>
      </c>
      <c r="E702" s="1" t="inlineStr">
        <is>
          <t>2023-03-31</t>
        </is>
      </c>
      <c r="F702" t="n">
        <v>0</v>
      </c>
      <c r="G702" t="n">
        <v>0</v>
      </c>
      <c r="H702" s="2">
        <f>IF(F702=0, G702, F702)</f>
        <v/>
      </c>
      <c r="I702" s="1">
        <f>E702+0</f>
        <v/>
      </c>
    </row>
    <row r="703">
      <c r="A703" t="inlineStr">
        <is>
          <t>Management fees - OMH</t>
        </is>
      </c>
      <c r="B703" t="inlineStr">
        <is>
          <t>Ignore per Deric</t>
        </is>
      </c>
      <c r="C703" t="inlineStr">
        <is>
          <t>Heron View</t>
        </is>
      </c>
      <c r="D703" t="inlineStr">
        <is>
          <t>Heron View</t>
        </is>
      </c>
      <c r="E703" s="1" t="inlineStr">
        <is>
          <t>2023-03-31</t>
        </is>
      </c>
      <c r="F703" t="n">
        <v>0</v>
      </c>
      <c r="G703" t="n">
        <v>0</v>
      </c>
      <c r="H703" s="2">
        <f>IF(F703=0, G703, F703)</f>
        <v/>
      </c>
      <c r="I703" s="1">
        <f>E703+0</f>
        <v/>
      </c>
    </row>
    <row r="704">
      <c r="A704" t="inlineStr">
        <is>
          <t>Rental Income</t>
        </is>
      </c>
      <c r="B704" t="inlineStr">
        <is>
          <t>Other Income</t>
        </is>
      </c>
      <c r="C704" t="inlineStr">
        <is>
          <t>Heron View</t>
        </is>
      </c>
      <c r="D704" t="inlineStr">
        <is>
          <t>Heron View</t>
        </is>
      </c>
      <c r="E704" s="1" t="inlineStr">
        <is>
          <t>2023-03-31</t>
        </is>
      </c>
      <c r="F704" t="n">
        <v>0</v>
      </c>
      <c r="G704" t="n">
        <v>0</v>
      </c>
      <c r="H704" s="2">
        <f>IF(F704=0, G704, F704)</f>
        <v/>
      </c>
      <c r="I704" s="1">
        <f>E704+0</f>
        <v/>
      </c>
    </row>
    <row r="705">
      <c r="A705" t="inlineStr">
        <is>
          <t>Repairs _AND_ Maintenance</t>
        </is>
      </c>
      <c r="B705" t="inlineStr">
        <is>
          <t>Operating Expenses</t>
        </is>
      </c>
      <c r="C705" t="inlineStr">
        <is>
          <t>Heron View</t>
        </is>
      </c>
      <c r="D705" t="inlineStr">
        <is>
          <t>Heron View</t>
        </is>
      </c>
      <c r="E705" s="1" t="inlineStr">
        <is>
          <t>2023-03-31</t>
        </is>
      </c>
      <c r="F705" t="n">
        <v>0</v>
      </c>
      <c r="G705" t="n">
        <v>0</v>
      </c>
      <c r="H705" s="2">
        <f>IF(F705=0, G705, F705)</f>
        <v/>
      </c>
      <c r="I705" s="1">
        <f>E705+0</f>
        <v/>
      </c>
    </row>
    <row r="706">
      <c r="A706" t="inlineStr">
        <is>
          <t>Sales - Heron View Occupational Rent</t>
        </is>
      </c>
      <c r="B706" t="inlineStr">
        <is>
          <t>Trading Income</t>
        </is>
      </c>
      <c r="C706" t="inlineStr">
        <is>
          <t>Heron View</t>
        </is>
      </c>
      <c r="D706" t="inlineStr">
        <is>
          <t>Heron View</t>
        </is>
      </c>
      <c r="E706" s="1" t="inlineStr">
        <is>
          <t>2023-03-31</t>
        </is>
      </c>
      <c r="F706" t="n">
        <v>0</v>
      </c>
      <c r="G706" t="n">
        <v>0</v>
      </c>
      <c r="H706" s="2">
        <f>IF(F706=0, G706, F706)</f>
        <v/>
      </c>
      <c r="I706" s="1">
        <f>E706+0</f>
        <v/>
      </c>
    </row>
    <row r="707">
      <c r="A707" t="inlineStr">
        <is>
          <t>Sales - Heron View Sales</t>
        </is>
      </c>
      <c r="B707" t="inlineStr">
        <is>
          <t>Trading Income</t>
        </is>
      </c>
      <c r="C707" t="inlineStr">
        <is>
          <t>Heron View</t>
        </is>
      </c>
      <c r="D707" t="inlineStr">
        <is>
          <t>Heron View</t>
        </is>
      </c>
      <c r="E707" s="1" t="inlineStr">
        <is>
          <t>2023-03-31</t>
        </is>
      </c>
      <c r="F707" t="n">
        <v>0</v>
      </c>
      <c r="G707" t="n">
        <v>0</v>
      </c>
      <c r="H707" s="2">
        <f>IF(F707=0, G707, F707)</f>
        <v/>
      </c>
      <c r="I707" s="1">
        <f>E707+0</f>
        <v/>
      </c>
    </row>
    <row r="708">
      <c r="A708" t="inlineStr">
        <is>
          <t>Subscriptions - Xero</t>
        </is>
      </c>
      <c r="B708" t="inlineStr">
        <is>
          <t>Operating Expenses</t>
        </is>
      </c>
      <c r="C708" t="inlineStr">
        <is>
          <t>Heron View</t>
        </is>
      </c>
      <c r="D708" t="inlineStr">
        <is>
          <t>Heron View</t>
        </is>
      </c>
      <c r="E708" s="1" t="inlineStr">
        <is>
          <t>2023-03-31</t>
        </is>
      </c>
      <c r="F708" t="n">
        <v>0</v>
      </c>
      <c r="G708" t="n">
        <v>600</v>
      </c>
      <c r="H708" s="2">
        <f>IF(F708=0, G708, F708)</f>
        <v/>
      </c>
      <c r="I708" s="1">
        <f>E708+0</f>
        <v/>
      </c>
    </row>
    <row r="709">
      <c r="A709" t="inlineStr">
        <is>
          <t>Accounting - CIPC</t>
        </is>
      </c>
      <c r="B709" t="inlineStr">
        <is>
          <t>Operating Expenses</t>
        </is>
      </c>
      <c r="C709" t="inlineStr">
        <is>
          <t>Heron Fields</t>
        </is>
      </c>
      <c r="D709" t="inlineStr">
        <is>
          <t>Heron Fields</t>
        </is>
      </c>
      <c r="E709" s="1" t="inlineStr">
        <is>
          <t>2023-04-30</t>
        </is>
      </c>
      <c r="F709" t="n">
        <v>0</v>
      </c>
      <c r="G709" t="n">
        <v>0</v>
      </c>
      <c r="H709" s="2">
        <f>IF(F709=0, G709, F709)</f>
        <v/>
      </c>
      <c r="I709" s="1">
        <f>E709+0</f>
        <v/>
      </c>
    </row>
    <row r="710">
      <c r="A710" t="inlineStr">
        <is>
          <t>Accounting Fees</t>
        </is>
      </c>
      <c r="B710" t="inlineStr">
        <is>
          <t>Operating Expenses</t>
        </is>
      </c>
      <c r="C710" t="inlineStr">
        <is>
          <t>Heron Fields</t>
        </is>
      </c>
      <c r="D710" t="inlineStr">
        <is>
          <t>Heron Fields</t>
        </is>
      </c>
      <c r="E710" s="1" t="inlineStr">
        <is>
          <t>2023-04-30</t>
        </is>
      </c>
      <c r="F710" t="n">
        <v>0</v>
      </c>
      <c r="G710" t="n">
        <v>0</v>
      </c>
      <c r="H710" s="2">
        <f>IF(F710=0, G710, F710)</f>
        <v/>
      </c>
      <c r="I710" s="1">
        <f>E710+0</f>
        <v/>
      </c>
    </row>
    <row r="711">
      <c r="A711" t="inlineStr">
        <is>
          <t>Advertising - Property24</t>
        </is>
      </c>
      <c r="B711" t="inlineStr">
        <is>
          <t>Operating Expenses</t>
        </is>
      </c>
      <c r="C711" t="inlineStr">
        <is>
          <t>Heron Fields</t>
        </is>
      </c>
      <c r="D711" t="inlineStr">
        <is>
          <t>Heron Fields</t>
        </is>
      </c>
      <c r="E711" s="1" t="inlineStr">
        <is>
          <t>2023-04-30</t>
        </is>
      </c>
      <c r="F711" t="n">
        <v>0</v>
      </c>
      <c r="G711" t="n">
        <v>24960</v>
      </c>
      <c r="H711" s="2">
        <f>IF(F711=0, G711, F711)</f>
        <v/>
      </c>
      <c r="I711" s="1">
        <f>E711+0</f>
        <v/>
      </c>
    </row>
    <row r="712">
      <c r="A712" t="inlineStr">
        <is>
          <t>Advertising - Real Marketing</t>
        </is>
      </c>
      <c r="B712" t="inlineStr">
        <is>
          <t>Operating Expenses</t>
        </is>
      </c>
      <c r="C712" t="inlineStr">
        <is>
          <t>Heron Fields</t>
        </is>
      </c>
      <c r="D712" t="inlineStr">
        <is>
          <t>Heron Fields</t>
        </is>
      </c>
      <c r="E712" s="1" t="inlineStr">
        <is>
          <t>2023-04-30</t>
        </is>
      </c>
      <c r="F712" t="n">
        <v>0</v>
      </c>
      <c r="G712" t="n">
        <v>0</v>
      </c>
      <c r="H712" s="2">
        <f>IF(F712=0, G712, F712)</f>
        <v/>
      </c>
      <c r="I712" s="1">
        <f>E712+0</f>
        <v/>
      </c>
    </row>
    <row r="713">
      <c r="A713" t="inlineStr">
        <is>
          <t>Advertising _AND_ Promotions</t>
        </is>
      </c>
      <c r="B713" t="inlineStr">
        <is>
          <t>Operating Expenses</t>
        </is>
      </c>
      <c r="C713" t="inlineStr">
        <is>
          <t>Heron Fields</t>
        </is>
      </c>
      <c r="D713" t="inlineStr">
        <is>
          <t>Heron Fields</t>
        </is>
      </c>
      <c r="E713" s="1" t="inlineStr">
        <is>
          <t>2023-04-30</t>
        </is>
      </c>
      <c r="F713" t="n">
        <v>22554.76</v>
      </c>
      <c r="G713" t="n">
        <v>23300</v>
      </c>
      <c r="H713" s="2">
        <f>IF(F713=0, G713, F713)</f>
        <v/>
      </c>
      <c r="I713" s="1">
        <f>E713+0</f>
        <v/>
      </c>
    </row>
    <row r="714">
      <c r="A714" t="inlineStr">
        <is>
          <t>Bank Charges</t>
        </is>
      </c>
      <c r="B714" t="inlineStr">
        <is>
          <t>Operating Expenses</t>
        </is>
      </c>
      <c r="C714" t="inlineStr">
        <is>
          <t>Heron Fields</t>
        </is>
      </c>
      <c r="D714" t="inlineStr">
        <is>
          <t>Heron Fields</t>
        </is>
      </c>
      <c r="E714" s="1" t="inlineStr">
        <is>
          <t>2023-04-30</t>
        </is>
      </c>
      <c r="F714" t="n">
        <v>582.98</v>
      </c>
      <c r="G714" t="n">
        <v>374.2</v>
      </c>
      <c r="H714" s="2">
        <f>IF(F714=0, G714, F714)</f>
        <v/>
      </c>
      <c r="I714" s="1">
        <f>E714+0</f>
        <v/>
      </c>
    </row>
    <row r="715">
      <c r="A715" t="inlineStr">
        <is>
          <t>COS - Commission HF Units</t>
        </is>
      </c>
      <c r="B715" t="inlineStr">
        <is>
          <t>COS</t>
        </is>
      </c>
      <c r="C715" t="inlineStr">
        <is>
          <t>Heron Fields</t>
        </is>
      </c>
      <c r="D715" t="inlineStr">
        <is>
          <t>Heron Fields</t>
        </is>
      </c>
      <c r="E715" s="1" t="inlineStr">
        <is>
          <t>2023-04-30</t>
        </is>
      </c>
      <c r="F715" t="n">
        <v>465404.34</v>
      </c>
      <c r="G715" t="n">
        <v>448882.61</v>
      </c>
      <c r="H715" s="2">
        <f>IF(F715=0, G715, F715)</f>
        <v/>
      </c>
      <c r="I715" s="1">
        <f>E715+0</f>
        <v/>
      </c>
    </row>
    <row r="716">
      <c r="A716" t="inlineStr">
        <is>
          <t>COS - Electricity</t>
        </is>
      </c>
      <c r="B716" t="inlineStr">
        <is>
          <t>COS</t>
        </is>
      </c>
      <c r="C716" t="inlineStr">
        <is>
          <t>Heron Fields</t>
        </is>
      </c>
      <c r="D716" t="inlineStr">
        <is>
          <t>Heron Fields</t>
        </is>
      </c>
      <c r="E716" s="1" t="inlineStr">
        <is>
          <t>2023-04-30</t>
        </is>
      </c>
      <c r="F716" t="n">
        <v>750</v>
      </c>
      <c r="G716" t="n">
        <v>-500</v>
      </c>
      <c r="H716" s="2">
        <f>IF(F716=0, G716, F716)</f>
        <v/>
      </c>
      <c r="I716" s="1">
        <f>E716+0</f>
        <v/>
      </c>
    </row>
    <row r="717">
      <c r="A717" t="inlineStr">
        <is>
          <t>COS - Electricity Cost Heron Field</t>
        </is>
      </c>
      <c r="B717" t="inlineStr">
        <is>
          <t>COS</t>
        </is>
      </c>
      <c r="C717" t="inlineStr">
        <is>
          <t>CPC</t>
        </is>
      </c>
      <c r="D717" t="inlineStr">
        <is>
          <t>Heron Fields</t>
        </is>
      </c>
      <c r="E717" s="1" t="inlineStr">
        <is>
          <t>2023-04-30</t>
        </is>
      </c>
      <c r="F717" t="n">
        <v>0</v>
      </c>
      <c r="G717" t="n">
        <v>0</v>
      </c>
      <c r="H717" s="2">
        <f>IF(F717=0, G717, F717)</f>
        <v/>
      </c>
      <c r="I717" s="1">
        <f>E717+0</f>
        <v/>
      </c>
    </row>
    <row r="718">
      <c r="A718" t="inlineStr">
        <is>
          <t>COS - Heron - Internet</t>
        </is>
      </c>
      <c r="B718" t="inlineStr">
        <is>
          <t>COS</t>
        </is>
      </c>
      <c r="C718" t="inlineStr">
        <is>
          <t>CPC</t>
        </is>
      </c>
      <c r="D718" t="inlineStr">
        <is>
          <t>Heron Fields</t>
        </is>
      </c>
      <c r="E718" s="1" t="inlineStr">
        <is>
          <t>2023-04-30</t>
        </is>
      </c>
      <c r="F718" t="n">
        <v>1189.57</v>
      </c>
      <c r="G718" t="n">
        <v>0</v>
      </c>
      <c r="H718" s="2">
        <f>IF(F718=0, G718, F718)</f>
        <v/>
      </c>
      <c r="I718" s="1">
        <f>E718+0</f>
        <v/>
      </c>
    </row>
    <row r="719">
      <c r="A719" t="inlineStr">
        <is>
          <t>COS - Heron Fields - Construction</t>
        </is>
      </c>
      <c r="B719" t="inlineStr">
        <is>
          <t>COS</t>
        </is>
      </c>
      <c r="C719" t="inlineStr">
        <is>
          <t>CPC</t>
        </is>
      </c>
      <c r="D719" t="inlineStr">
        <is>
          <t>Heron Fields</t>
        </is>
      </c>
      <c r="E719" s="1" t="inlineStr">
        <is>
          <t>2023-04-30</t>
        </is>
      </c>
      <c r="F719" t="n">
        <v>776649.41</v>
      </c>
      <c r="G719" t="n">
        <v>0</v>
      </c>
      <c r="H719" s="2">
        <f>IF(F719=0, G719, F719)</f>
        <v/>
      </c>
      <c r="I719" s="1">
        <f>E719+0</f>
        <v/>
      </c>
    </row>
    <row r="720">
      <c r="A720" t="inlineStr">
        <is>
          <t>COS - Heron Fields - Health &amp; Safety</t>
        </is>
      </c>
      <c r="B720" t="inlineStr">
        <is>
          <t>COS</t>
        </is>
      </c>
      <c r="C720" t="inlineStr">
        <is>
          <t>CPC</t>
        </is>
      </c>
      <c r="D720" t="inlineStr">
        <is>
          <t>Heron Fields</t>
        </is>
      </c>
      <c r="E720" s="1" t="inlineStr">
        <is>
          <t>2023-04-30</t>
        </is>
      </c>
      <c r="F720" t="n">
        <v>0</v>
      </c>
      <c r="G720" t="n">
        <v>0</v>
      </c>
      <c r="H720" s="2">
        <f>IF(F720=0, G720, F720)</f>
        <v/>
      </c>
      <c r="I720" s="1">
        <f>E720+0</f>
        <v/>
      </c>
    </row>
    <row r="721">
      <c r="A721" t="inlineStr">
        <is>
          <t>COS - Heron Fields - P &amp; G</t>
        </is>
      </c>
      <c r="B721" t="inlineStr">
        <is>
          <t>COS</t>
        </is>
      </c>
      <c r="C721" t="inlineStr">
        <is>
          <t>CPC</t>
        </is>
      </c>
      <c r="D721" t="inlineStr">
        <is>
          <t>Heron Fields</t>
        </is>
      </c>
      <c r="E721" s="1" t="inlineStr">
        <is>
          <t>2023-04-30</t>
        </is>
      </c>
      <c r="F721" t="n">
        <v>59157.63</v>
      </c>
      <c r="G721" t="n">
        <v>0</v>
      </c>
      <c r="H721" s="2">
        <f>IF(F721=0, G721, F721)</f>
        <v/>
      </c>
      <c r="I721" s="1">
        <f>E721+0</f>
        <v/>
      </c>
    </row>
    <row r="722">
      <c r="A722" t="inlineStr">
        <is>
          <t>COS - Heron Fields - Printing &amp; Stationary</t>
        </is>
      </c>
      <c r="B722" t="inlineStr">
        <is>
          <t>COS</t>
        </is>
      </c>
      <c r="C722" t="inlineStr">
        <is>
          <t>CPC</t>
        </is>
      </c>
      <c r="D722" t="inlineStr">
        <is>
          <t>Heron Fields</t>
        </is>
      </c>
      <c r="E722" s="1" t="inlineStr">
        <is>
          <t>2023-04-30</t>
        </is>
      </c>
      <c r="F722" t="n">
        <v>0</v>
      </c>
      <c r="G722" t="n">
        <v>0</v>
      </c>
      <c r="H722" s="2">
        <f>IF(F722=0, G722, F722)</f>
        <v/>
      </c>
      <c r="I722" s="1">
        <f>E722+0</f>
        <v/>
      </c>
    </row>
    <row r="723">
      <c r="A723" t="inlineStr">
        <is>
          <t>COS - Heron View Showhouse</t>
        </is>
      </c>
      <c r="B723" t="inlineStr">
        <is>
          <t>COS</t>
        </is>
      </c>
      <c r="C723" t="inlineStr">
        <is>
          <t>Heron Fields</t>
        </is>
      </c>
      <c r="D723" t="inlineStr">
        <is>
          <t>Heron Fields</t>
        </is>
      </c>
      <c r="E723" s="1" t="inlineStr">
        <is>
          <t>2023-04-30</t>
        </is>
      </c>
      <c r="F723" t="n">
        <v>0</v>
      </c>
      <c r="G723" t="n">
        <v>0</v>
      </c>
      <c r="H723" s="2">
        <f>IF(F723=0, G723, F723)</f>
        <v/>
      </c>
      <c r="I723" s="1">
        <f>E723+0</f>
        <v/>
      </c>
    </row>
    <row r="724">
      <c r="A724" t="inlineStr">
        <is>
          <t>COS - Inverters</t>
        </is>
      </c>
      <c r="B724" t="inlineStr">
        <is>
          <t>COS</t>
        </is>
      </c>
      <c r="C724" t="inlineStr">
        <is>
          <t>Heron Fields</t>
        </is>
      </c>
      <c r="D724" t="inlineStr">
        <is>
          <t>Heron Fields</t>
        </is>
      </c>
      <c r="E724" s="1" t="inlineStr">
        <is>
          <t>2023-04-30</t>
        </is>
      </c>
      <c r="F724" t="n">
        <v>0</v>
      </c>
      <c r="G724" t="n">
        <v>0</v>
      </c>
      <c r="H724" s="2">
        <f>IF(F724=0, G724, F724)</f>
        <v/>
      </c>
      <c r="I724" s="1">
        <f>E724+0</f>
        <v/>
      </c>
    </row>
    <row r="725">
      <c r="A725" t="inlineStr">
        <is>
          <t>COS - Legal Fees</t>
        </is>
      </c>
      <c r="B725" t="inlineStr">
        <is>
          <t>COS</t>
        </is>
      </c>
      <c r="C725" t="inlineStr">
        <is>
          <t>Heron Fields</t>
        </is>
      </c>
      <c r="D725" t="inlineStr">
        <is>
          <t>Heron Fields</t>
        </is>
      </c>
      <c r="E725" s="1" t="inlineStr">
        <is>
          <t>2023-04-30</t>
        </is>
      </c>
      <c r="F725" t="n">
        <v>193858.36</v>
      </c>
      <c r="G725" t="n">
        <v>230143.86</v>
      </c>
      <c r="H725" s="2">
        <f>IF(F725=0, G725, F725)</f>
        <v/>
      </c>
      <c r="I725" s="1">
        <f>E725+0</f>
        <v/>
      </c>
    </row>
    <row r="726">
      <c r="A726" t="inlineStr">
        <is>
          <t>COS - Legal Fees Opening of Sec Title Scheme</t>
        </is>
      </c>
      <c r="B726" t="inlineStr">
        <is>
          <t>COS</t>
        </is>
      </c>
      <c r="C726" t="inlineStr">
        <is>
          <t>Heron Fields</t>
        </is>
      </c>
      <c r="D726" t="inlineStr">
        <is>
          <t>Heron Fields</t>
        </is>
      </c>
      <c r="E726" s="1" t="inlineStr">
        <is>
          <t>2023-04-30</t>
        </is>
      </c>
      <c r="F726" t="n">
        <v>0</v>
      </c>
      <c r="G726" t="n">
        <v>0</v>
      </c>
      <c r="H726" s="2">
        <f>IF(F726=0, G726, F726)</f>
        <v/>
      </c>
      <c r="I726" s="1">
        <f>E726+0</f>
        <v/>
      </c>
    </row>
    <row r="727">
      <c r="A727" t="inlineStr">
        <is>
          <t>COS - Levies</t>
        </is>
      </c>
      <c r="B727" t="inlineStr">
        <is>
          <t>COS</t>
        </is>
      </c>
      <c r="C727" t="inlineStr">
        <is>
          <t>Heron Fields</t>
        </is>
      </c>
      <c r="D727" t="inlineStr">
        <is>
          <t>Heron Fields</t>
        </is>
      </c>
      <c r="E727" s="1" t="inlineStr">
        <is>
          <t>2023-04-30</t>
        </is>
      </c>
      <c r="F727" t="n">
        <v>0</v>
      </c>
      <c r="G727" t="n">
        <v>0</v>
      </c>
      <c r="H727" s="2">
        <f>IF(F727=0, G727, F727)</f>
        <v/>
      </c>
      <c r="I727" s="1">
        <f>E727+0</f>
        <v/>
      </c>
    </row>
    <row r="728">
      <c r="A728" t="inlineStr">
        <is>
          <t>COS - Rates clearance</t>
        </is>
      </c>
      <c r="B728" t="inlineStr">
        <is>
          <t>COS</t>
        </is>
      </c>
      <c r="C728" t="inlineStr">
        <is>
          <t>Heron Fields</t>
        </is>
      </c>
      <c r="D728" t="inlineStr">
        <is>
          <t>Heron Fields</t>
        </is>
      </c>
      <c r="E728" s="1" t="inlineStr">
        <is>
          <t>2023-04-30</t>
        </is>
      </c>
      <c r="F728" t="n">
        <v>0</v>
      </c>
      <c r="G728" t="n">
        <v>11528.93</v>
      </c>
      <c r="H728" s="2">
        <f>IF(F728=0, G728, F728)</f>
        <v/>
      </c>
      <c r="I728" s="1">
        <f>E728+0</f>
        <v/>
      </c>
    </row>
    <row r="729">
      <c r="A729" t="inlineStr">
        <is>
          <t>COS - Showhouse - HF</t>
        </is>
      </c>
      <c r="B729" t="inlineStr">
        <is>
          <t>COS</t>
        </is>
      </c>
      <c r="C729" t="inlineStr">
        <is>
          <t>Heron Fields</t>
        </is>
      </c>
      <c r="D729" t="inlineStr">
        <is>
          <t>Heron Fields</t>
        </is>
      </c>
      <c r="E729" s="1" t="inlineStr">
        <is>
          <t>2023-04-30</t>
        </is>
      </c>
      <c r="F729" t="n">
        <v>0</v>
      </c>
      <c r="G729" t="n">
        <v>0</v>
      </c>
      <c r="H729" s="2">
        <f>IF(F729=0, G729, F729)</f>
        <v/>
      </c>
      <c r="I729" s="1">
        <f>E729+0</f>
        <v/>
      </c>
    </row>
    <row r="730">
      <c r="A730" t="inlineStr">
        <is>
          <t>CoCT - Electricity</t>
        </is>
      </c>
      <c r="B730" t="inlineStr">
        <is>
          <t>Operating Expenses</t>
        </is>
      </c>
      <c r="C730" t="inlineStr">
        <is>
          <t>Heron Fields</t>
        </is>
      </c>
      <c r="D730" t="inlineStr">
        <is>
          <t>Heron Fields</t>
        </is>
      </c>
      <c r="E730" s="1" t="inlineStr">
        <is>
          <t>2023-04-30</t>
        </is>
      </c>
      <c r="F730" t="n">
        <v>11216.13</v>
      </c>
      <c r="G730" t="n">
        <v>-2477.51</v>
      </c>
      <c r="H730" s="2">
        <f>IF(F730=0, G730, F730)</f>
        <v/>
      </c>
      <c r="I730" s="1">
        <f>E730+0</f>
        <v/>
      </c>
    </row>
    <row r="731">
      <c r="A731" t="inlineStr">
        <is>
          <t>CoCT - Refuse</t>
        </is>
      </c>
      <c r="B731" t="inlineStr">
        <is>
          <t>Operating Expenses</t>
        </is>
      </c>
      <c r="C731" t="inlineStr">
        <is>
          <t>Heron Fields</t>
        </is>
      </c>
      <c r="D731" t="inlineStr">
        <is>
          <t>Heron Fields</t>
        </is>
      </c>
      <c r="E731" s="1" t="inlineStr">
        <is>
          <t>2023-04-30</t>
        </is>
      </c>
      <c r="F731" t="n">
        <v>10690.2</v>
      </c>
      <c r="G731" t="n">
        <v>0</v>
      </c>
      <c r="H731" s="2">
        <f>IF(F731=0, G731, F731)</f>
        <v/>
      </c>
      <c r="I731" s="1">
        <f>E731+0</f>
        <v/>
      </c>
    </row>
    <row r="732">
      <c r="A732" t="inlineStr">
        <is>
          <t>CoCT - Water</t>
        </is>
      </c>
      <c r="B732" t="inlineStr">
        <is>
          <t>Operating Expenses</t>
        </is>
      </c>
      <c r="C732" t="inlineStr">
        <is>
          <t>Heron Fields</t>
        </is>
      </c>
      <c r="D732" t="inlineStr">
        <is>
          <t>Heron Fields</t>
        </is>
      </c>
      <c r="E732" s="1" t="inlineStr">
        <is>
          <t>2023-04-30</t>
        </is>
      </c>
      <c r="F732" t="n">
        <v>39349.03</v>
      </c>
      <c r="G732" t="n">
        <v>-4301.84</v>
      </c>
      <c r="H732" s="2">
        <f>IF(F732=0, G732, F732)</f>
        <v/>
      </c>
      <c r="I732" s="1">
        <f>E732+0</f>
        <v/>
      </c>
    </row>
    <row r="733">
      <c r="A733" t="inlineStr">
        <is>
          <t>Consulting Fees - Admin and Finance</t>
        </is>
      </c>
      <c r="B733" t="inlineStr">
        <is>
          <t>Ignore per Deric</t>
        </is>
      </c>
      <c r="C733" t="inlineStr">
        <is>
          <t>Heron Fields</t>
        </is>
      </c>
      <c r="D733" t="inlineStr">
        <is>
          <t>Heron Fields</t>
        </is>
      </c>
      <c r="E733" s="1" t="inlineStr">
        <is>
          <t>2023-04-30</t>
        </is>
      </c>
      <c r="F733" t="n">
        <v>109218.57</v>
      </c>
      <c r="G733" t="n">
        <v>98308</v>
      </c>
      <c r="H733" s="2">
        <f>IF(F733=0, G733, F733)</f>
        <v/>
      </c>
      <c r="I733" s="1">
        <f>E733+0</f>
        <v/>
      </c>
    </row>
    <row r="734">
      <c r="A734" t="inlineStr">
        <is>
          <t>Consulting fees - Trustee</t>
        </is>
      </c>
      <c r="B734" t="inlineStr">
        <is>
          <t>Operating Expenses</t>
        </is>
      </c>
      <c r="C734" t="inlineStr">
        <is>
          <t>Heron Fields</t>
        </is>
      </c>
      <c r="D734" t="inlineStr">
        <is>
          <t>Heron Fields</t>
        </is>
      </c>
      <c r="E734" s="1" t="inlineStr">
        <is>
          <t>2023-04-30</t>
        </is>
      </c>
      <c r="F734" t="n">
        <v>0</v>
      </c>
      <c r="G734" t="n">
        <v>4000</v>
      </c>
      <c r="H734" s="2">
        <f>IF(F734=0, G734, F734)</f>
        <v/>
      </c>
      <c r="I734" s="1">
        <f>E734+0</f>
        <v/>
      </c>
    </row>
    <row r="735">
      <c r="A735" t="inlineStr">
        <is>
          <t>Developers Levies</t>
        </is>
      </c>
      <c r="B735" t="inlineStr">
        <is>
          <t>Operating Expenses</t>
        </is>
      </c>
      <c r="C735" t="inlineStr">
        <is>
          <t>Heron Fields</t>
        </is>
      </c>
      <c r="D735" t="inlineStr">
        <is>
          <t>Heron Fields</t>
        </is>
      </c>
      <c r="E735" s="1" t="inlineStr">
        <is>
          <t>2023-04-30</t>
        </is>
      </c>
      <c r="F735" t="n">
        <v>0</v>
      </c>
      <c r="G735" t="n">
        <v>0</v>
      </c>
      <c r="H735" s="2">
        <f>IF(F735=0, G735, F735)</f>
        <v/>
      </c>
      <c r="I735" s="1">
        <f>E735+0</f>
        <v/>
      </c>
    </row>
    <row r="736">
      <c r="A736" t="inlineStr">
        <is>
          <t>Entertainment Expenses</t>
        </is>
      </c>
      <c r="B736" t="inlineStr">
        <is>
          <t>Operating Expenses</t>
        </is>
      </c>
      <c r="C736" t="inlineStr">
        <is>
          <t>Heron Fields</t>
        </is>
      </c>
      <c r="D736" t="inlineStr">
        <is>
          <t>Heron Fields</t>
        </is>
      </c>
      <c r="E736" s="1" t="inlineStr">
        <is>
          <t>2023-04-30</t>
        </is>
      </c>
      <c r="F736" t="n">
        <v>0</v>
      </c>
      <c r="G736" t="n">
        <v>0</v>
      </c>
      <c r="H736" s="2">
        <f>IF(F736=0, G736, F736)</f>
        <v/>
      </c>
      <c r="I736" s="1">
        <f>E736+0</f>
        <v/>
      </c>
    </row>
    <row r="737">
      <c r="A737" t="inlineStr">
        <is>
          <t>General Expenses</t>
        </is>
      </c>
      <c r="B737" t="inlineStr">
        <is>
          <t>Operating Expenses</t>
        </is>
      </c>
      <c r="C737" t="inlineStr">
        <is>
          <t>Heron Fields</t>
        </is>
      </c>
      <c r="D737" t="inlineStr">
        <is>
          <t>Heron Fields</t>
        </is>
      </c>
      <c r="E737" s="1" t="inlineStr">
        <is>
          <t>2023-04-30</t>
        </is>
      </c>
      <c r="F737" t="n">
        <v>199.99</v>
      </c>
      <c r="G737" t="n">
        <v>0</v>
      </c>
      <c r="H737" s="2">
        <f>IF(F737=0, G737, F737)</f>
        <v/>
      </c>
      <c r="I737" s="1">
        <f>E737+0</f>
        <v/>
      </c>
    </row>
    <row r="738">
      <c r="A738" t="inlineStr">
        <is>
          <t>Insurance</t>
        </is>
      </c>
      <c r="B738" t="inlineStr">
        <is>
          <t>Operating Expenses</t>
        </is>
      </c>
      <c r="C738" t="inlineStr">
        <is>
          <t>Heron Fields</t>
        </is>
      </c>
      <c r="D738" t="inlineStr">
        <is>
          <t>Heron Fields</t>
        </is>
      </c>
      <c r="E738" s="1" t="inlineStr">
        <is>
          <t>2023-04-30</t>
        </is>
      </c>
      <c r="F738" t="n">
        <v>0</v>
      </c>
      <c r="G738" t="n">
        <v>7350.33</v>
      </c>
      <c r="H738" s="2">
        <f>IF(F738=0, G738, F738)</f>
        <v/>
      </c>
      <c r="I738" s="1">
        <f>E738+0</f>
        <v/>
      </c>
    </row>
    <row r="739">
      <c r="A739" t="inlineStr">
        <is>
          <t>Interest Paid</t>
        </is>
      </c>
      <c r="B739" t="inlineStr">
        <is>
          <t>Operating Expenses</t>
        </is>
      </c>
      <c r="C739" t="inlineStr">
        <is>
          <t>Heron Fields</t>
        </is>
      </c>
      <c r="D739" t="inlineStr">
        <is>
          <t>Heron Fields</t>
        </is>
      </c>
      <c r="E739" s="1" t="inlineStr">
        <is>
          <t>2023-04-30</t>
        </is>
      </c>
      <c r="F739" t="n">
        <v>181.67</v>
      </c>
      <c r="G739" t="n">
        <v>-715.47</v>
      </c>
      <c r="H739" s="2">
        <f>IF(F739=0, G739, F739)</f>
        <v/>
      </c>
      <c r="I739" s="1">
        <f>E739+0</f>
        <v/>
      </c>
    </row>
    <row r="740">
      <c r="A740" t="inlineStr">
        <is>
          <t>Interest Paid - Investors @ 14%</t>
        </is>
      </c>
      <c r="B740" t="inlineStr">
        <is>
          <t>Operating Expenses</t>
        </is>
      </c>
      <c r="C740" t="inlineStr">
        <is>
          <t>Heron Fields</t>
        </is>
      </c>
      <c r="D740" t="inlineStr">
        <is>
          <t>Heron Fields</t>
        </is>
      </c>
      <c r="E740" s="1" t="inlineStr">
        <is>
          <t>2023-04-30</t>
        </is>
      </c>
      <c r="F740" t="n">
        <v>40376.71</v>
      </c>
      <c r="G740" t="n">
        <v>0</v>
      </c>
      <c r="H740" s="2">
        <f>IF(F740=0, G740, F740)</f>
        <v/>
      </c>
      <c r="I740" s="1">
        <f>E740+0</f>
        <v/>
      </c>
    </row>
    <row r="741">
      <c r="A741" t="inlineStr">
        <is>
          <t>Interest Paid - Investors @ 15%</t>
        </is>
      </c>
      <c r="B741" t="inlineStr">
        <is>
          <t>Operating Expenses</t>
        </is>
      </c>
      <c r="C741" t="inlineStr">
        <is>
          <t>Heron Fields</t>
        </is>
      </c>
      <c r="D741" t="inlineStr">
        <is>
          <t>Heron Fields</t>
        </is>
      </c>
      <c r="E741" s="1" t="inlineStr">
        <is>
          <t>2023-04-30</t>
        </is>
      </c>
      <c r="F741" t="n">
        <v>133335.61</v>
      </c>
      <c r="G741" t="n">
        <v>55479.45</v>
      </c>
      <c r="H741" s="2">
        <f>IF(F741=0, G741, F741)</f>
        <v/>
      </c>
      <c r="I741" s="1">
        <f>E741+0</f>
        <v/>
      </c>
    </row>
    <row r="742">
      <c r="A742" t="inlineStr">
        <is>
          <t>Interest Paid - Investors @ 16%</t>
        </is>
      </c>
      <c r="B742" t="inlineStr">
        <is>
          <t>Operating Expenses</t>
        </is>
      </c>
      <c r="C742" t="inlineStr">
        <is>
          <t>Heron Fields</t>
        </is>
      </c>
      <c r="D742" t="inlineStr">
        <is>
          <t>Heron Fields</t>
        </is>
      </c>
      <c r="E742" s="1" t="inlineStr">
        <is>
          <t>2023-04-30</t>
        </is>
      </c>
      <c r="F742" t="n">
        <v>0</v>
      </c>
      <c r="G742" t="n">
        <v>14451.92</v>
      </c>
      <c r="H742" s="2">
        <f>IF(F742=0, G742, F742)</f>
        <v/>
      </c>
      <c r="I742" s="1">
        <f>E742+0</f>
        <v/>
      </c>
    </row>
    <row r="743">
      <c r="A743" t="inlineStr">
        <is>
          <t>Interest Paid - Investors @ 18%</t>
        </is>
      </c>
      <c r="B743" t="inlineStr">
        <is>
          <t>Operating Expenses</t>
        </is>
      </c>
      <c r="C743" t="inlineStr">
        <is>
          <t>Heron Fields</t>
        </is>
      </c>
      <c r="D743" t="inlineStr">
        <is>
          <t>Heron Fields</t>
        </is>
      </c>
      <c r="E743" s="1" t="inlineStr">
        <is>
          <t>2023-04-30</t>
        </is>
      </c>
      <c r="F743" t="n">
        <v>1115603.3</v>
      </c>
      <c r="G743" t="n">
        <v>1454819.17</v>
      </c>
      <c r="H743" s="2">
        <f>IF(F743=0, G743, F743)</f>
        <v/>
      </c>
      <c r="I743" s="1">
        <f>E743+0</f>
        <v/>
      </c>
    </row>
    <row r="744">
      <c r="A744" t="inlineStr">
        <is>
          <t>Interest Paid - Investors @ 6.25%</t>
        </is>
      </c>
      <c r="B744" t="inlineStr">
        <is>
          <t>Operating Expenses</t>
        </is>
      </c>
      <c r="C744" t="inlineStr">
        <is>
          <t>Heron Fields</t>
        </is>
      </c>
      <c r="D744" t="inlineStr">
        <is>
          <t>Heron Fields</t>
        </is>
      </c>
      <c r="E744" s="1" t="inlineStr">
        <is>
          <t>2023-04-30</t>
        </is>
      </c>
      <c r="F744" t="n">
        <v>63203.46</v>
      </c>
      <c r="G744" t="n">
        <v>62219.17</v>
      </c>
      <c r="H744" s="2">
        <f>IF(F744=0, G744, F744)</f>
        <v/>
      </c>
      <c r="I744" s="1">
        <f>E744+0</f>
        <v/>
      </c>
    </row>
    <row r="745">
      <c r="A745" t="inlineStr">
        <is>
          <t>Interest Paid - Investors @ 6.5%</t>
        </is>
      </c>
      <c r="B745" t="inlineStr">
        <is>
          <t>Operating Expenses</t>
        </is>
      </c>
      <c r="C745" t="inlineStr">
        <is>
          <t>Heron Fields</t>
        </is>
      </c>
      <c r="D745" t="inlineStr">
        <is>
          <t>Heron Fields</t>
        </is>
      </c>
      <c r="E745" s="1" t="inlineStr">
        <is>
          <t>2023-04-30</t>
        </is>
      </c>
      <c r="F745" t="n">
        <v>3561.64</v>
      </c>
      <c r="G745" t="n">
        <v>37361.65</v>
      </c>
      <c r="H745" s="2">
        <f>IF(F745=0, G745, F745)</f>
        <v/>
      </c>
      <c r="I745" s="1">
        <f>E745+0</f>
        <v/>
      </c>
    </row>
    <row r="746">
      <c r="A746" t="inlineStr">
        <is>
          <t>Interest Paid - Investors @ 6.75%</t>
        </is>
      </c>
      <c r="B746" t="inlineStr">
        <is>
          <t>Operating Expenses</t>
        </is>
      </c>
      <c r="C746" t="inlineStr">
        <is>
          <t>Heron Fields</t>
        </is>
      </c>
      <c r="D746" t="inlineStr">
        <is>
          <t>Heron Fields</t>
        </is>
      </c>
      <c r="E746" s="1" t="inlineStr">
        <is>
          <t>2023-04-30</t>
        </is>
      </c>
      <c r="F746" t="n">
        <v>0</v>
      </c>
      <c r="G746" t="n">
        <v>22913.02</v>
      </c>
      <c r="H746" s="2">
        <f>IF(F746=0, G746, F746)</f>
        <v/>
      </c>
      <c r="I746" s="1">
        <f>E746+0</f>
        <v/>
      </c>
    </row>
    <row r="747">
      <c r="A747" t="inlineStr">
        <is>
          <t>Interest Paid - Investors @ 7%</t>
        </is>
      </c>
      <c r="B747" t="inlineStr">
        <is>
          <t>Operating Expenses</t>
        </is>
      </c>
      <c r="C747" t="inlineStr">
        <is>
          <t>Heron Fields</t>
        </is>
      </c>
      <c r="D747" t="inlineStr">
        <is>
          <t>Heron Fields</t>
        </is>
      </c>
      <c r="E747" s="1" t="inlineStr">
        <is>
          <t>2023-04-30</t>
        </is>
      </c>
      <c r="F747" t="n">
        <v>0</v>
      </c>
      <c r="G747" t="n">
        <v>11027.39</v>
      </c>
      <c r="H747" s="2">
        <f>IF(F747=0, G747, F747)</f>
        <v/>
      </c>
      <c r="I747" s="1">
        <f>E747+0</f>
        <v/>
      </c>
    </row>
    <row r="748">
      <c r="A748" t="inlineStr">
        <is>
          <t>Interest Paid - Investors @ 7.5%</t>
        </is>
      </c>
      <c r="B748" t="inlineStr">
        <is>
          <t>Operating Expenses</t>
        </is>
      </c>
      <c r="C748" t="inlineStr">
        <is>
          <t>Heron Fields</t>
        </is>
      </c>
      <c r="D748" t="inlineStr">
        <is>
          <t>Heron Fields</t>
        </is>
      </c>
      <c r="E748" s="1" t="inlineStr">
        <is>
          <t>2023-04-30</t>
        </is>
      </c>
      <c r="F748" t="n">
        <v>0</v>
      </c>
      <c r="G748" t="n">
        <v>0</v>
      </c>
      <c r="H748" s="2">
        <f>IF(F748=0, G748, F748)</f>
        <v/>
      </c>
      <c r="I748" s="1">
        <f>E748+0</f>
        <v/>
      </c>
    </row>
    <row r="749">
      <c r="A749" t="inlineStr">
        <is>
          <t>Interest Paid - Investors @ 8.25%</t>
        </is>
      </c>
      <c r="B749" t="inlineStr">
        <is>
          <t>Operating Expenses</t>
        </is>
      </c>
      <c r="C749" t="inlineStr">
        <is>
          <t>Heron Fields</t>
        </is>
      </c>
      <c r="D749" t="inlineStr">
        <is>
          <t>Heron Fields</t>
        </is>
      </c>
      <c r="E749" s="1" t="inlineStr">
        <is>
          <t>2023-04-30</t>
        </is>
      </c>
      <c r="F749" t="n">
        <v>0</v>
      </c>
      <c r="G749" t="n">
        <v>0</v>
      </c>
      <c r="H749" s="2">
        <f>IF(F749=0, G749, F749)</f>
        <v/>
      </c>
      <c r="I749" s="1">
        <f>E749+0</f>
        <v/>
      </c>
    </row>
    <row r="750">
      <c r="A750" t="inlineStr">
        <is>
          <t>Interest Paid - Investors @ 9%</t>
        </is>
      </c>
      <c r="B750" t="inlineStr">
        <is>
          <t>Operating Expenses</t>
        </is>
      </c>
      <c r="C750" t="inlineStr">
        <is>
          <t>Heron Fields</t>
        </is>
      </c>
      <c r="D750" t="inlineStr">
        <is>
          <t>Heron Fields</t>
        </is>
      </c>
      <c r="E750" s="1" t="inlineStr">
        <is>
          <t>2023-04-30</t>
        </is>
      </c>
      <c r="F750" t="n">
        <v>0</v>
      </c>
      <c r="G750" t="n">
        <v>0</v>
      </c>
      <c r="H750" s="2">
        <f>IF(F750=0, G750, F750)</f>
        <v/>
      </c>
      <c r="I750" s="1">
        <f>E750+0</f>
        <v/>
      </c>
    </row>
    <row r="751">
      <c r="A751" t="inlineStr">
        <is>
          <t>Interest Received - Momentum</t>
        </is>
      </c>
      <c r="B751" t="inlineStr">
        <is>
          <t>Other Income</t>
        </is>
      </c>
      <c r="C751" t="inlineStr">
        <is>
          <t>Heron Fields</t>
        </is>
      </c>
      <c r="D751" t="inlineStr">
        <is>
          <t>Heron Fields</t>
        </is>
      </c>
      <c r="E751" s="1" t="inlineStr">
        <is>
          <t>2023-04-30</t>
        </is>
      </c>
      <c r="F751" t="n">
        <v>224306.87</v>
      </c>
      <c r="G751" t="n">
        <v>106209.22</v>
      </c>
      <c r="H751" s="2">
        <f>IF(F751=0, G751, F751)</f>
        <v/>
      </c>
      <c r="I751" s="1">
        <f>E751+0</f>
        <v/>
      </c>
    </row>
    <row r="752">
      <c r="A752" t="inlineStr">
        <is>
          <t>Levies - Amari</t>
        </is>
      </c>
      <c r="B752" t="inlineStr">
        <is>
          <t>Operating Expenses</t>
        </is>
      </c>
      <c r="C752" t="inlineStr">
        <is>
          <t>Heron Fields</t>
        </is>
      </c>
      <c r="D752" t="inlineStr">
        <is>
          <t>Heron Fields</t>
        </is>
      </c>
      <c r="E752" s="1" t="inlineStr">
        <is>
          <t>2023-04-30</t>
        </is>
      </c>
      <c r="F752" t="n">
        <v>0</v>
      </c>
      <c r="G752" t="n">
        <v>0</v>
      </c>
      <c r="H752" s="2">
        <f>IF(F752=0, G752, F752)</f>
        <v/>
      </c>
      <c r="I752" s="1">
        <f>E752+0</f>
        <v/>
      </c>
    </row>
    <row r="753">
      <c r="A753" t="inlineStr">
        <is>
          <t>Momentum Admin Fee</t>
        </is>
      </c>
      <c r="B753" t="inlineStr">
        <is>
          <t>Operating Expenses</t>
        </is>
      </c>
      <c r="C753" t="inlineStr">
        <is>
          <t>Heron Fields</t>
        </is>
      </c>
      <c r="D753" t="inlineStr">
        <is>
          <t>Heron Fields</t>
        </is>
      </c>
      <c r="E753" s="1" t="inlineStr">
        <is>
          <t>2023-04-30</t>
        </is>
      </c>
      <c r="F753" t="n">
        <v>5169.95</v>
      </c>
      <c r="G753" t="n">
        <v>8404.200000000001</v>
      </c>
      <c r="H753" s="2">
        <f>IF(F753=0, G753, F753)</f>
        <v/>
      </c>
      <c r="I753" s="1">
        <f>E753+0</f>
        <v/>
      </c>
    </row>
    <row r="754">
      <c r="A754" t="inlineStr">
        <is>
          <t>Motor Vehicle Expenses</t>
        </is>
      </c>
      <c r="B754" t="inlineStr">
        <is>
          <t>Operating Expenses</t>
        </is>
      </c>
      <c r="C754" t="inlineStr">
        <is>
          <t>Heron Fields</t>
        </is>
      </c>
      <c r="D754" t="inlineStr">
        <is>
          <t>Heron Fields</t>
        </is>
      </c>
      <c r="E754" s="1" t="inlineStr">
        <is>
          <t>2023-04-30</t>
        </is>
      </c>
      <c r="F754" t="n">
        <v>0</v>
      </c>
      <c r="G754" t="n">
        <v>0</v>
      </c>
      <c r="H754" s="2">
        <f>IF(F754=0, G754, F754)</f>
        <v/>
      </c>
      <c r="I754" s="1">
        <f>E754+0</f>
        <v/>
      </c>
    </row>
    <row r="755">
      <c r="A755" t="inlineStr">
        <is>
          <t>Rates - Heron</t>
        </is>
      </c>
      <c r="B755" t="inlineStr">
        <is>
          <t>Operating Expenses</t>
        </is>
      </c>
      <c r="C755" t="inlineStr">
        <is>
          <t>Heron Fields</t>
        </is>
      </c>
      <c r="D755" t="inlineStr">
        <is>
          <t>Heron Fields</t>
        </is>
      </c>
      <c r="E755" s="1" t="inlineStr">
        <is>
          <t>2023-04-30</t>
        </is>
      </c>
      <c r="F755" t="n">
        <v>30819.25</v>
      </c>
      <c r="G755" t="n">
        <v>-42216.76</v>
      </c>
      <c r="H755" s="2">
        <f>IF(F755=0, G755, F755)</f>
        <v/>
      </c>
      <c r="I755" s="1">
        <f>E755+0</f>
        <v/>
      </c>
    </row>
    <row r="756">
      <c r="A756" t="inlineStr">
        <is>
          <t>Rental Income</t>
        </is>
      </c>
      <c r="B756" t="inlineStr">
        <is>
          <t>Other Income</t>
        </is>
      </c>
      <c r="C756" t="inlineStr">
        <is>
          <t>Heron Fields</t>
        </is>
      </c>
      <c r="D756" t="inlineStr">
        <is>
          <t>Heron Fields</t>
        </is>
      </c>
      <c r="E756" s="1" t="inlineStr">
        <is>
          <t>2023-04-30</t>
        </is>
      </c>
      <c r="F756" t="n">
        <v>0</v>
      </c>
      <c r="G756" t="n">
        <v>0</v>
      </c>
      <c r="H756" s="2">
        <f>IF(F756=0, G756, F756)</f>
        <v/>
      </c>
      <c r="I756" s="1">
        <f>E756+0</f>
        <v/>
      </c>
    </row>
    <row r="757">
      <c r="A757" t="inlineStr">
        <is>
          <t>Repairs _AND_ Maintenance</t>
        </is>
      </c>
      <c r="B757" t="inlineStr">
        <is>
          <t>Operating Expenses</t>
        </is>
      </c>
      <c r="C757" t="inlineStr">
        <is>
          <t>Heron Fields</t>
        </is>
      </c>
      <c r="D757" t="inlineStr">
        <is>
          <t>Heron Fields</t>
        </is>
      </c>
      <c r="E757" s="1" t="inlineStr">
        <is>
          <t>2023-04-30</t>
        </is>
      </c>
      <c r="F757" t="n">
        <v>0</v>
      </c>
      <c r="G757" t="n">
        <v>0</v>
      </c>
      <c r="H757" s="2">
        <f>IF(F757=0, G757, F757)</f>
        <v/>
      </c>
      <c r="I757" s="1">
        <f>E757+0</f>
        <v/>
      </c>
    </row>
    <row r="758">
      <c r="A758" t="inlineStr">
        <is>
          <t>Sales - Heron Fields</t>
        </is>
      </c>
      <c r="B758" t="inlineStr">
        <is>
          <t>Trading Income</t>
        </is>
      </c>
      <c r="C758" t="inlineStr">
        <is>
          <t>Heron Fields</t>
        </is>
      </c>
      <c r="D758" t="inlineStr">
        <is>
          <t>Heron Fields</t>
        </is>
      </c>
      <c r="E758" s="1" t="inlineStr">
        <is>
          <t>2023-04-30</t>
        </is>
      </c>
      <c r="F758" t="n">
        <v>9197652.18</v>
      </c>
      <c r="G758" t="n">
        <v>10308000</v>
      </c>
      <c r="H758" s="2">
        <f>IF(F758=0, G758, F758)</f>
        <v/>
      </c>
      <c r="I758" s="1">
        <f>E758+0</f>
        <v/>
      </c>
    </row>
    <row r="759">
      <c r="A759" t="inlineStr">
        <is>
          <t>Sales - Heron Fields occupational rent</t>
        </is>
      </c>
      <c r="B759" t="inlineStr">
        <is>
          <t>Trading Income</t>
        </is>
      </c>
      <c r="C759" t="inlineStr">
        <is>
          <t>Heron Fields</t>
        </is>
      </c>
      <c r="D759" t="inlineStr">
        <is>
          <t>Heron Fields</t>
        </is>
      </c>
      <c r="E759" s="1" t="inlineStr">
        <is>
          <t>2023-04-30</t>
        </is>
      </c>
      <c r="F759" t="n">
        <v>10864.06</v>
      </c>
      <c r="G759" t="n">
        <v>18450</v>
      </c>
      <c r="H759" s="2">
        <f>IF(F759=0, G759, F759)</f>
        <v/>
      </c>
      <c r="I759" s="1">
        <f>E759+0</f>
        <v/>
      </c>
    </row>
    <row r="760">
      <c r="A760" t="inlineStr">
        <is>
          <t>Security - ADT</t>
        </is>
      </c>
      <c r="B760" t="inlineStr">
        <is>
          <t>Operating Expenses</t>
        </is>
      </c>
      <c r="C760" t="inlineStr">
        <is>
          <t>Heron Fields</t>
        </is>
      </c>
      <c r="D760" t="inlineStr">
        <is>
          <t>Heron Fields</t>
        </is>
      </c>
      <c r="E760" s="1" t="inlineStr">
        <is>
          <t>2023-04-30</t>
        </is>
      </c>
      <c r="F760" t="n">
        <v>328.38</v>
      </c>
      <c r="G760" t="n">
        <v>328.38</v>
      </c>
      <c r="H760" s="2">
        <f>IF(F760=0, G760, F760)</f>
        <v/>
      </c>
      <c r="I760" s="1">
        <f>E760+0</f>
        <v/>
      </c>
    </row>
    <row r="761">
      <c r="A761" t="inlineStr">
        <is>
          <t>Subscription - NHBRC</t>
        </is>
      </c>
      <c r="B761" t="inlineStr">
        <is>
          <t>Operating Expenses</t>
        </is>
      </c>
      <c r="C761" t="inlineStr">
        <is>
          <t>Heron Fields</t>
        </is>
      </c>
      <c r="D761" t="inlineStr">
        <is>
          <t>Heron Fields</t>
        </is>
      </c>
      <c r="E761" s="1" t="inlineStr">
        <is>
          <t>2023-04-30</t>
        </is>
      </c>
      <c r="F761" t="n">
        <v>0</v>
      </c>
      <c r="G761" t="n">
        <v>0</v>
      </c>
      <c r="H761" s="2">
        <f>IF(F761=0, G761, F761)</f>
        <v/>
      </c>
      <c r="I761" s="1">
        <f>E761+0</f>
        <v/>
      </c>
    </row>
    <row r="762">
      <c r="A762" t="inlineStr">
        <is>
          <t>Subscriptions - Xero</t>
        </is>
      </c>
      <c r="B762" t="inlineStr">
        <is>
          <t>Operating Expenses</t>
        </is>
      </c>
      <c r="C762" t="inlineStr">
        <is>
          <t>Heron Fields</t>
        </is>
      </c>
      <c r="D762" t="inlineStr">
        <is>
          <t>Heron Fields</t>
        </is>
      </c>
      <c r="E762" s="1" t="inlineStr">
        <is>
          <t>2023-04-30</t>
        </is>
      </c>
      <c r="F762" t="n">
        <v>600</v>
      </c>
      <c r="G762" t="n">
        <v>600</v>
      </c>
      <c r="H762" s="2">
        <f>IF(F762=0, G762, F762)</f>
        <v/>
      </c>
      <c r="I762" s="1">
        <f>E762+0</f>
        <v/>
      </c>
    </row>
    <row r="763">
      <c r="A763" t="inlineStr">
        <is>
          <t>Advertising - Pure Brand Activation</t>
        </is>
      </c>
      <c r="B763" t="inlineStr">
        <is>
          <t>Operating Expenses</t>
        </is>
      </c>
      <c r="C763" t="inlineStr">
        <is>
          <t>Heron View</t>
        </is>
      </c>
      <c r="D763" t="inlineStr">
        <is>
          <t>Heron View</t>
        </is>
      </c>
      <c r="E763" s="1" t="inlineStr">
        <is>
          <t>2023-04-30</t>
        </is>
      </c>
      <c r="F763" t="n">
        <v>0</v>
      </c>
      <c r="G763" t="n">
        <v>0</v>
      </c>
      <c r="H763" s="2">
        <f>IF(F763=0, G763, F763)</f>
        <v/>
      </c>
      <c r="I763" s="1">
        <f>E763+0</f>
        <v/>
      </c>
    </row>
    <row r="764">
      <c r="A764" t="inlineStr">
        <is>
          <t>Advertising - Real Marketing</t>
        </is>
      </c>
      <c r="B764" t="inlineStr">
        <is>
          <t>Operating Expenses</t>
        </is>
      </c>
      <c r="C764" t="inlineStr">
        <is>
          <t>Heron View</t>
        </is>
      </c>
      <c r="D764" t="inlineStr">
        <is>
          <t>Heron View</t>
        </is>
      </c>
      <c r="E764" s="1" t="inlineStr">
        <is>
          <t>2023-04-30</t>
        </is>
      </c>
      <c r="F764" t="n">
        <v>0</v>
      </c>
      <c r="G764" t="n">
        <v>0</v>
      </c>
      <c r="H764" s="2">
        <f>IF(F764=0, G764, F764)</f>
        <v/>
      </c>
      <c r="I764" s="1">
        <f>E764+0</f>
        <v/>
      </c>
    </row>
    <row r="765">
      <c r="A765" t="inlineStr">
        <is>
          <t>Advertising - Thinkink</t>
        </is>
      </c>
      <c r="B765" t="inlineStr">
        <is>
          <t>Operating Expenses</t>
        </is>
      </c>
      <c r="C765" t="inlineStr">
        <is>
          <t>Heron View</t>
        </is>
      </c>
      <c r="D765" t="inlineStr">
        <is>
          <t>Heron View</t>
        </is>
      </c>
      <c r="E765" s="1" t="inlineStr">
        <is>
          <t>2023-04-30</t>
        </is>
      </c>
      <c r="F765" t="n">
        <v>0</v>
      </c>
      <c r="G765" t="n">
        <v>0</v>
      </c>
      <c r="H765" s="2">
        <f>IF(F765=0, G765, F765)</f>
        <v/>
      </c>
      <c r="I765" s="1">
        <f>E765+0</f>
        <v/>
      </c>
    </row>
    <row r="766">
      <c r="A766" t="inlineStr">
        <is>
          <t>Advertising _AND_ Promotions</t>
        </is>
      </c>
      <c r="B766" t="inlineStr">
        <is>
          <t>Operating Expenses</t>
        </is>
      </c>
      <c r="C766" t="inlineStr">
        <is>
          <t>Heron View</t>
        </is>
      </c>
      <c r="D766" t="inlineStr">
        <is>
          <t>Heron View</t>
        </is>
      </c>
      <c r="E766" s="1" t="inlineStr">
        <is>
          <t>2023-04-30</t>
        </is>
      </c>
      <c r="F766" t="n">
        <v>24975</v>
      </c>
      <c r="G766" t="n">
        <v>0</v>
      </c>
      <c r="H766" s="2">
        <f>IF(F766=0, G766, F766)</f>
        <v/>
      </c>
      <c r="I766" s="1">
        <f>E766+0</f>
        <v/>
      </c>
    </row>
    <row r="767">
      <c r="A767" t="inlineStr">
        <is>
          <t>COS - Commission HV Units</t>
        </is>
      </c>
      <c r="B767" t="inlineStr">
        <is>
          <t>COS</t>
        </is>
      </c>
      <c r="C767" t="inlineStr">
        <is>
          <t>Heron View</t>
        </is>
      </c>
      <c r="D767" t="inlineStr">
        <is>
          <t>Heron View</t>
        </is>
      </c>
      <c r="E767" s="1" t="inlineStr">
        <is>
          <t>2023-04-30</t>
        </is>
      </c>
      <c r="F767" t="n">
        <v>0</v>
      </c>
      <c r="G767" t="n">
        <v>0</v>
      </c>
      <c r="H767" s="2">
        <f>IF(F767=0, G767, F767)</f>
        <v/>
      </c>
      <c r="I767" s="1">
        <f>E767+0</f>
        <v/>
      </c>
    </row>
    <row r="768">
      <c r="A768" t="inlineStr">
        <is>
          <t>COS - Electricity</t>
        </is>
      </c>
      <c r="B768" t="inlineStr">
        <is>
          <t>COS</t>
        </is>
      </c>
      <c r="C768" t="inlineStr">
        <is>
          <t>Heron View</t>
        </is>
      </c>
      <c r="D768" t="inlineStr">
        <is>
          <t>Heron View</t>
        </is>
      </c>
      <c r="E768" s="1" t="inlineStr">
        <is>
          <t>2023-04-30</t>
        </is>
      </c>
      <c r="F768" t="n">
        <v>0</v>
      </c>
      <c r="G768" t="n">
        <v>0</v>
      </c>
      <c r="H768" s="2">
        <f>IF(F768=0, G768, F768)</f>
        <v/>
      </c>
      <c r="I768" s="1">
        <f>E768+0</f>
        <v/>
      </c>
    </row>
    <row r="769">
      <c r="A769" t="inlineStr">
        <is>
          <t>COS - HV COCT Rates clearance</t>
        </is>
      </c>
      <c r="B769" t="inlineStr">
        <is>
          <t>COS</t>
        </is>
      </c>
      <c r="C769" t="inlineStr">
        <is>
          <t>Heron View</t>
        </is>
      </c>
      <c r="D769" t="inlineStr">
        <is>
          <t>Heron View</t>
        </is>
      </c>
      <c r="E769" s="1" t="inlineStr">
        <is>
          <t>2023-04-30</t>
        </is>
      </c>
      <c r="F769" t="n">
        <v>0</v>
      </c>
      <c r="G769" t="n">
        <v>0</v>
      </c>
      <c r="H769" s="2">
        <f>IF(F769=0, G769, F769)</f>
        <v/>
      </c>
      <c r="I769" s="1">
        <f>E769+0</f>
        <v/>
      </c>
    </row>
    <row r="770">
      <c r="A770" t="inlineStr">
        <is>
          <t>COS - Heron View</t>
        </is>
      </c>
      <c r="B770" t="inlineStr">
        <is>
          <t>COS</t>
        </is>
      </c>
      <c r="C770" t="inlineStr">
        <is>
          <t>Heron View</t>
        </is>
      </c>
      <c r="D770" t="inlineStr">
        <is>
          <t>Heron View</t>
        </is>
      </c>
      <c r="E770" s="1" t="inlineStr">
        <is>
          <t>2023-04-30</t>
        </is>
      </c>
      <c r="F770" t="n">
        <v>0</v>
      </c>
      <c r="G770" t="n">
        <v>0</v>
      </c>
      <c r="H770" s="2">
        <f>IF(F770=0, G770, F770)</f>
        <v/>
      </c>
      <c r="I770" s="1">
        <f>E770+0</f>
        <v/>
      </c>
    </row>
    <row r="771">
      <c r="A771" t="inlineStr">
        <is>
          <t>COS - Heron View - Construction</t>
        </is>
      </c>
      <c r="B771" t="inlineStr">
        <is>
          <t>COS</t>
        </is>
      </c>
      <c r="C771" t="inlineStr">
        <is>
          <t>CPC</t>
        </is>
      </c>
      <c r="D771" t="inlineStr">
        <is>
          <t>Heron View</t>
        </is>
      </c>
      <c r="E771" s="1" t="inlineStr">
        <is>
          <t>2023-04-30</t>
        </is>
      </c>
      <c r="F771" t="n">
        <v>2483055.52</v>
      </c>
      <c r="G771" t="n">
        <v>0</v>
      </c>
      <c r="H771" s="2">
        <f>IF(F771=0, G771, F771)</f>
        <v/>
      </c>
      <c r="I771" s="1">
        <f>E771+0</f>
        <v/>
      </c>
    </row>
    <row r="772">
      <c r="A772" t="inlineStr">
        <is>
          <t>COS - Heron View - P&amp;G</t>
        </is>
      </c>
      <c r="B772" t="inlineStr">
        <is>
          <t>COS</t>
        </is>
      </c>
      <c r="C772" t="inlineStr">
        <is>
          <t>CPC</t>
        </is>
      </c>
      <c r="D772" t="inlineStr">
        <is>
          <t>Heron View</t>
        </is>
      </c>
      <c r="E772" s="1" t="inlineStr">
        <is>
          <t>2023-04-30</t>
        </is>
      </c>
      <c r="F772" t="n">
        <v>263223.18</v>
      </c>
      <c r="G772" t="n">
        <v>0</v>
      </c>
      <c r="H772" s="2">
        <f>IF(F772=0, G772, F772)</f>
        <v/>
      </c>
      <c r="I772" s="1">
        <f>E772+0</f>
        <v/>
      </c>
    </row>
    <row r="773">
      <c r="A773" t="inlineStr">
        <is>
          <t>COS - Heron View - Printing &amp; Stationary</t>
        </is>
      </c>
      <c r="B773" t="inlineStr">
        <is>
          <t>COS</t>
        </is>
      </c>
      <c r="C773" t="inlineStr">
        <is>
          <t>CPC</t>
        </is>
      </c>
      <c r="D773" t="inlineStr">
        <is>
          <t>Heron View</t>
        </is>
      </c>
      <c r="E773" s="1" t="inlineStr">
        <is>
          <t>2023-04-30</t>
        </is>
      </c>
      <c r="F773" t="n">
        <v>0</v>
      </c>
      <c r="G773" t="n">
        <v>0</v>
      </c>
      <c r="H773" s="2">
        <f>IF(F773=0, G773, F773)</f>
        <v/>
      </c>
      <c r="I773" s="1">
        <f>E773+0</f>
        <v/>
      </c>
    </row>
    <row r="774">
      <c r="A774" t="inlineStr">
        <is>
          <t>COS - Legal Fees</t>
        </is>
      </c>
      <c r="B774" t="inlineStr">
        <is>
          <t>COS</t>
        </is>
      </c>
      <c r="C774" t="inlineStr">
        <is>
          <t>Heron View</t>
        </is>
      </c>
      <c r="D774" t="inlineStr">
        <is>
          <t>Heron View</t>
        </is>
      </c>
      <c r="E774" s="1" t="inlineStr">
        <is>
          <t>2023-04-30</t>
        </is>
      </c>
      <c r="F774" t="n">
        <v>0</v>
      </c>
      <c r="G774" t="n">
        <v>0</v>
      </c>
      <c r="H774" s="2">
        <f>IF(F774=0, G774, F774)</f>
        <v/>
      </c>
      <c r="I774" s="1">
        <f>E774+0</f>
        <v/>
      </c>
    </row>
    <row r="775">
      <c r="A775" t="inlineStr">
        <is>
          <t>COS - Legal Fees Opening of Sec Title Fees</t>
        </is>
      </c>
      <c r="B775" t="inlineStr">
        <is>
          <t>COS</t>
        </is>
      </c>
      <c r="C775" t="inlineStr">
        <is>
          <t>Heron View</t>
        </is>
      </c>
      <c r="D775" t="inlineStr">
        <is>
          <t>Heron View</t>
        </is>
      </c>
      <c r="E775" s="1" t="inlineStr">
        <is>
          <t>2023-04-30</t>
        </is>
      </c>
      <c r="F775" t="n">
        <v>0</v>
      </c>
      <c r="G775" t="n">
        <v>0</v>
      </c>
      <c r="H775" s="2">
        <f>IF(F775=0, G775, F775)</f>
        <v/>
      </c>
      <c r="I775" s="1">
        <f>E775+0</f>
        <v/>
      </c>
    </row>
    <row r="776">
      <c r="A776" t="inlineStr">
        <is>
          <t>COS - Showhouse - HV</t>
        </is>
      </c>
      <c r="B776" t="inlineStr">
        <is>
          <t>COS</t>
        </is>
      </c>
      <c r="C776" t="inlineStr">
        <is>
          <t>Heron View</t>
        </is>
      </c>
      <c r="D776" t="inlineStr">
        <is>
          <t>Heron View</t>
        </is>
      </c>
      <c r="E776" s="1" t="inlineStr">
        <is>
          <t>2023-04-30</t>
        </is>
      </c>
      <c r="F776" t="n">
        <v>0</v>
      </c>
      <c r="G776" t="n">
        <v>0</v>
      </c>
      <c r="H776" s="2">
        <f>IF(F776=0, G776, F776)</f>
        <v/>
      </c>
      <c r="I776" s="1">
        <f>E776+0</f>
        <v/>
      </c>
    </row>
    <row r="777">
      <c r="A777" t="inlineStr">
        <is>
          <t>Consulting fees - Trustee</t>
        </is>
      </c>
      <c r="B777" t="inlineStr">
        <is>
          <t>Operating Expenses</t>
        </is>
      </c>
      <c r="C777" t="inlineStr">
        <is>
          <t>Heron View</t>
        </is>
      </c>
      <c r="D777" t="inlineStr">
        <is>
          <t>Heron View</t>
        </is>
      </c>
      <c r="E777" s="1" t="inlineStr">
        <is>
          <t>2023-04-30</t>
        </is>
      </c>
      <c r="F777" t="n">
        <v>0</v>
      </c>
      <c r="G777" t="n">
        <v>0</v>
      </c>
      <c r="H777" s="2">
        <f>IF(F777=0, G777, F777)</f>
        <v/>
      </c>
      <c r="I777" s="1">
        <f>E777+0</f>
        <v/>
      </c>
    </row>
    <row r="778">
      <c r="A778" t="inlineStr">
        <is>
          <t>Interest Paid - Investors @ 10%</t>
        </is>
      </c>
      <c r="B778" t="inlineStr">
        <is>
          <t>Operating Expenses</t>
        </is>
      </c>
      <c r="C778" t="inlineStr">
        <is>
          <t>Heron View</t>
        </is>
      </c>
      <c r="D778" t="inlineStr">
        <is>
          <t>Heron View</t>
        </is>
      </c>
      <c r="E778" s="1" t="inlineStr">
        <is>
          <t>2023-04-30</t>
        </is>
      </c>
      <c r="F778" t="n">
        <v>0</v>
      </c>
      <c r="G778" t="n">
        <v>0</v>
      </c>
      <c r="H778" s="2">
        <f>IF(F778=0, G778, F778)</f>
        <v/>
      </c>
      <c r="I778" s="1">
        <f>E778+0</f>
        <v/>
      </c>
    </row>
    <row r="779">
      <c r="A779" t="inlineStr">
        <is>
          <t>Interest Paid - Investors @ 10.5%</t>
        </is>
      </c>
      <c r="B779" t="inlineStr">
        <is>
          <t>Operating Expenses</t>
        </is>
      </c>
      <c r="C779" t="inlineStr">
        <is>
          <t>Heron View</t>
        </is>
      </c>
      <c r="D779" t="inlineStr">
        <is>
          <t>Heron View</t>
        </is>
      </c>
      <c r="E779" s="1" t="inlineStr">
        <is>
          <t>2023-04-30</t>
        </is>
      </c>
      <c r="F779" t="n">
        <v>0</v>
      </c>
      <c r="G779" t="n">
        <v>0</v>
      </c>
      <c r="H779" s="2">
        <f>IF(F779=0, G779, F779)</f>
        <v/>
      </c>
      <c r="I779" s="1">
        <f>E779+0</f>
        <v/>
      </c>
    </row>
    <row r="780">
      <c r="A780" t="inlineStr">
        <is>
          <t>Interest Paid - Investors @ 11%</t>
        </is>
      </c>
      <c r="B780" t="inlineStr">
        <is>
          <t>Operating Expenses</t>
        </is>
      </c>
      <c r="C780" t="inlineStr">
        <is>
          <t>Heron View</t>
        </is>
      </c>
      <c r="D780" t="inlineStr">
        <is>
          <t>Heron View</t>
        </is>
      </c>
      <c r="E780" s="1" t="inlineStr">
        <is>
          <t>2023-04-30</t>
        </is>
      </c>
      <c r="F780" t="n">
        <v>0</v>
      </c>
      <c r="G780" t="n">
        <v>0</v>
      </c>
      <c r="H780" s="2">
        <f>IF(F780=0, G780, F780)</f>
        <v/>
      </c>
      <c r="I780" s="1">
        <f>E780+0</f>
        <v/>
      </c>
    </row>
    <row r="781">
      <c r="A781" t="inlineStr">
        <is>
          <t>Interest Paid - Investors @ 14%</t>
        </is>
      </c>
      <c r="B781" t="inlineStr">
        <is>
          <t>Operating Expenses</t>
        </is>
      </c>
      <c r="C781" t="inlineStr">
        <is>
          <t>Heron View</t>
        </is>
      </c>
      <c r="D781" t="inlineStr">
        <is>
          <t>Heron View</t>
        </is>
      </c>
      <c r="E781" s="1" t="inlineStr">
        <is>
          <t>2023-04-30</t>
        </is>
      </c>
      <c r="F781" t="n">
        <v>0</v>
      </c>
      <c r="G781" t="n">
        <v>0</v>
      </c>
      <c r="H781" s="2">
        <f>IF(F781=0, G781, F781)</f>
        <v/>
      </c>
      <c r="I781" s="1">
        <f>E781+0</f>
        <v/>
      </c>
    </row>
    <row r="782">
      <c r="A782" t="inlineStr">
        <is>
          <t>Interest Paid - Investors @ 16%</t>
        </is>
      </c>
      <c r="B782" t="inlineStr">
        <is>
          <t>Operating Expenses</t>
        </is>
      </c>
      <c r="C782" t="inlineStr">
        <is>
          <t>Heron View</t>
        </is>
      </c>
      <c r="D782" t="inlineStr">
        <is>
          <t>Heron View</t>
        </is>
      </c>
      <c r="E782" s="1" t="inlineStr">
        <is>
          <t>2023-04-30</t>
        </is>
      </c>
      <c r="F782" t="n">
        <v>0</v>
      </c>
      <c r="G782" t="n">
        <v>0</v>
      </c>
      <c r="H782" s="2">
        <f>IF(F782=0, G782, F782)</f>
        <v/>
      </c>
      <c r="I782" s="1">
        <f>E782+0</f>
        <v/>
      </c>
    </row>
    <row r="783">
      <c r="A783" t="inlineStr">
        <is>
          <t>Interest Paid - Investors @ 18%</t>
        </is>
      </c>
      <c r="B783" t="inlineStr">
        <is>
          <t>Operating Expenses</t>
        </is>
      </c>
      <c r="C783" t="inlineStr">
        <is>
          <t>Heron View</t>
        </is>
      </c>
      <c r="D783" t="inlineStr">
        <is>
          <t>Heron View</t>
        </is>
      </c>
      <c r="E783" s="1" t="inlineStr">
        <is>
          <t>2023-04-30</t>
        </is>
      </c>
      <c r="F783" t="n">
        <v>0</v>
      </c>
      <c r="G783" t="n">
        <v>0</v>
      </c>
      <c r="H783" s="2">
        <f>IF(F783=0, G783, F783)</f>
        <v/>
      </c>
      <c r="I783" s="1">
        <f>E783+0</f>
        <v/>
      </c>
    </row>
    <row r="784">
      <c r="A784" t="inlineStr">
        <is>
          <t>Interest Paid - Investors @ 7%</t>
        </is>
      </c>
      <c r="B784" t="inlineStr">
        <is>
          <t>Operating Expenses</t>
        </is>
      </c>
      <c r="C784" t="inlineStr">
        <is>
          <t>Heron View</t>
        </is>
      </c>
      <c r="D784" t="inlineStr">
        <is>
          <t>Heron View</t>
        </is>
      </c>
      <c r="E784" s="1" t="inlineStr">
        <is>
          <t>2023-04-30</t>
        </is>
      </c>
      <c r="F784" t="n">
        <v>0</v>
      </c>
      <c r="G784" t="n">
        <v>0</v>
      </c>
      <c r="H784" s="2">
        <f>IF(F784=0, G784, F784)</f>
        <v/>
      </c>
      <c r="I784" s="1">
        <f>E784+0</f>
        <v/>
      </c>
    </row>
    <row r="785">
      <c r="A785" t="inlineStr">
        <is>
          <t>Interest Paid - Investors @ 7.5%</t>
        </is>
      </c>
      <c r="B785" t="inlineStr">
        <is>
          <t>Operating Expenses</t>
        </is>
      </c>
      <c r="C785" t="inlineStr">
        <is>
          <t>Heron View</t>
        </is>
      </c>
      <c r="D785" t="inlineStr">
        <is>
          <t>Heron View</t>
        </is>
      </c>
      <c r="E785" s="1" t="inlineStr">
        <is>
          <t>2023-04-30</t>
        </is>
      </c>
      <c r="F785" t="n">
        <v>0</v>
      </c>
      <c r="G785" t="n">
        <v>0</v>
      </c>
      <c r="H785" s="2">
        <f>IF(F785=0, G785, F785)</f>
        <v/>
      </c>
      <c r="I785" s="1">
        <f>E785+0</f>
        <v/>
      </c>
    </row>
    <row r="786">
      <c r="A786" t="inlineStr">
        <is>
          <t>Interest Paid - Investors @ 8.25%</t>
        </is>
      </c>
      <c r="B786" t="inlineStr">
        <is>
          <t>Operating Expenses</t>
        </is>
      </c>
      <c r="C786" t="inlineStr">
        <is>
          <t>Heron View</t>
        </is>
      </c>
      <c r="D786" t="inlineStr">
        <is>
          <t>Heron View</t>
        </is>
      </c>
      <c r="E786" s="1" t="inlineStr">
        <is>
          <t>2023-04-30</t>
        </is>
      </c>
      <c r="F786" t="n">
        <v>0</v>
      </c>
      <c r="G786" t="n">
        <v>0</v>
      </c>
      <c r="H786" s="2">
        <f>IF(F786=0, G786, F786)</f>
        <v/>
      </c>
      <c r="I786" s="1">
        <f>E786+0</f>
        <v/>
      </c>
    </row>
    <row r="787">
      <c r="A787" t="inlineStr">
        <is>
          <t>Interest Paid - Investors @ 9%</t>
        </is>
      </c>
      <c r="B787" t="inlineStr">
        <is>
          <t>Operating Expenses</t>
        </is>
      </c>
      <c r="C787" t="inlineStr">
        <is>
          <t>Heron View</t>
        </is>
      </c>
      <c r="D787" t="inlineStr">
        <is>
          <t>Heron View</t>
        </is>
      </c>
      <c r="E787" s="1" t="inlineStr">
        <is>
          <t>2023-04-30</t>
        </is>
      </c>
      <c r="F787" t="n">
        <v>0</v>
      </c>
      <c r="G787" t="n">
        <v>0</v>
      </c>
      <c r="H787" s="2">
        <f>IF(F787=0, G787, F787)</f>
        <v/>
      </c>
      <c r="I787" s="1">
        <f>E787+0</f>
        <v/>
      </c>
    </row>
    <row r="788">
      <c r="A788" t="inlineStr">
        <is>
          <t>Interest Paid - Investors @ 9.75%</t>
        </is>
      </c>
      <c r="B788" t="inlineStr">
        <is>
          <t>Operating Expenses</t>
        </is>
      </c>
      <c r="C788" t="inlineStr">
        <is>
          <t>Heron View</t>
        </is>
      </c>
      <c r="D788" t="inlineStr">
        <is>
          <t>Heron View</t>
        </is>
      </c>
      <c r="E788" s="1" t="inlineStr">
        <is>
          <t>2023-04-30</t>
        </is>
      </c>
      <c r="F788" t="n">
        <v>0</v>
      </c>
      <c r="G788" t="n">
        <v>0</v>
      </c>
      <c r="H788" s="2">
        <f>IF(F788=0, G788, F788)</f>
        <v/>
      </c>
      <c r="I788" s="1">
        <f>E788+0</f>
        <v/>
      </c>
    </row>
    <row r="789">
      <c r="A789" t="inlineStr">
        <is>
          <t>Levies</t>
        </is>
      </c>
      <c r="B789" t="inlineStr">
        <is>
          <t>Operating Expenses</t>
        </is>
      </c>
      <c r="C789" t="inlineStr">
        <is>
          <t>Heron View</t>
        </is>
      </c>
      <c r="D789" t="inlineStr">
        <is>
          <t>Heron View</t>
        </is>
      </c>
      <c r="E789" s="1" t="inlineStr">
        <is>
          <t>2023-04-30</t>
        </is>
      </c>
      <c r="F789" t="n">
        <v>0</v>
      </c>
      <c r="G789" t="n">
        <v>0</v>
      </c>
      <c r="H789" s="2">
        <f>IF(F789=0, G789, F789)</f>
        <v/>
      </c>
      <c r="I789" s="1">
        <f>E789+0</f>
        <v/>
      </c>
    </row>
    <row r="790">
      <c r="A790" t="inlineStr">
        <is>
          <t>Management fees - OMH</t>
        </is>
      </c>
      <c r="B790" t="inlineStr">
        <is>
          <t>Ignore per Deric</t>
        </is>
      </c>
      <c r="C790" t="inlineStr">
        <is>
          <t>Heron View</t>
        </is>
      </c>
      <c r="D790" t="inlineStr">
        <is>
          <t>Heron View</t>
        </is>
      </c>
      <c r="E790" s="1" t="inlineStr">
        <is>
          <t>2023-04-30</t>
        </is>
      </c>
      <c r="F790" t="n">
        <v>0</v>
      </c>
      <c r="G790" t="n">
        <v>0</v>
      </c>
      <c r="H790" s="2">
        <f>IF(F790=0, G790, F790)</f>
        <v/>
      </c>
      <c r="I790" s="1">
        <f>E790+0</f>
        <v/>
      </c>
    </row>
    <row r="791">
      <c r="A791" t="inlineStr">
        <is>
          <t>Rental Income</t>
        </is>
      </c>
      <c r="B791" t="inlineStr">
        <is>
          <t>Other Income</t>
        </is>
      </c>
      <c r="C791" t="inlineStr">
        <is>
          <t>Heron View</t>
        </is>
      </c>
      <c r="D791" t="inlineStr">
        <is>
          <t>Heron View</t>
        </is>
      </c>
      <c r="E791" s="1" t="inlineStr">
        <is>
          <t>2023-04-30</t>
        </is>
      </c>
      <c r="F791" t="n">
        <v>0</v>
      </c>
      <c r="G791" t="n">
        <v>0</v>
      </c>
      <c r="H791" s="2">
        <f>IF(F791=0, G791, F791)</f>
        <v/>
      </c>
      <c r="I791" s="1">
        <f>E791+0</f>
        <v/>
      </c>
    </row>
    <row r="792">
      <c r="A792" t="inlineStr">
        <is>
          <t>Repairs _AND_ Maintenance</t>
        </is>
      </c>
      <c r="B792" t="inlineStr">
        <is>
          <t>Operating Expenses</t>
        </is>
      </c>
      <c r="C792" t="inlineStr">
        <is>
          <t>Heron View</t>
        </is>
      </c>
      <c r="D792" t="inlineStr">
        <is>
          <t>Heron View</t>
        </is>
      </c>
      <c r="E792" s="1" t="inlineStr">
        <is>
          <t>2023-04-30</t>
        </is>
      </c>
      <c r="F792" t="n">
        <v>0</v>
      </c>
      <c r="G792" t="n">
        <v>0</v>
      </c>
      <c r="H792" s="2">
        <f>IF(F792=0, G792, F792)</f>
        <v/>
      </c>
      <c r="I792" s="1">
        <f>E792+0</f>
        <v/>
      </c>
    </row>
    <row r="793">
      <c r="A793" t="inlineStr">
        <is>
          <t>Sales - Heron View Occupational Rent</t>
        </is>
      </c>
      <c r="B793" t="inlineStr">
        <is>
          <t>Trading Income</t>
        </is>
      </c>
      <c r="C793" t="inlineStr">
        <is>
          <t>Heron View</t>
        </is>
      </c>
      <c r="D793" t="inlineStr">
        <is>
          <t>Heron View</t>
        </is>
      </c>
      <c r="E793" s="1" t="inlineStr">
        <is>
          <t>2023-04-30</t>
        </is>
      </c>
      <c r="F793" t="n">
        <v>0</v>
      </c>
      <c r="G793" t="n">
        <v>0</v>
      </c>
      <c r="H793" s="2">
        <f>IF(F793=0, G793, F793)</f>
        <v/>
      </c>
      <c r="I793" s="1">
        <f>E793+0</f>
        <v/>
      </c>
    </row>
    <row r="794">
      <c r="A794" t="inlineStr">
        <is>
          <t>Sales - Heron View Sales</t>
        </is>
      </c>
      <c r="B794" t="inlineStr">
        <is>
          <t>Trading Income</t>
        </is>
      </c>
      <c r="C794" t="inlineStr">
        <is>
          <t>Heron View</t>
        </is>
      </c>
      <c r="D794" t="inlineStr">
        <is>
          <t>Heron View</t>
        </is>
      </c>
      <c r="E794" s="1" t="inlineStr">
        <is>
          <t>2023-04-30</t>
        </is>
      </c>
      <c r="F794" t="n">
        <v>0</v>
      </c>
      <c r="G794" t="n">
        <v>0</v>
      </c>
      <c r="H794" s="2">
        <f>IF(F794=0, G794, F794)</f>
        <v/>
      </c>
      <c r="I794" s="1">
        <f>E794+0</f>
        <v/>
      </c>
    </row>
    <row r="795">
      <c r="A795" t="inlineStr">
        <is>
          <t>Subscriptions - Xero</t>
        </is>
      </c>
      <c r="B795" t="inlineStr">
        <is>
          <t>Operating Expenses</t>
        </is>
      </c>
      <c r="C795" t="inlineStr">
        <is>
          <t>Heron View</t>
        </is>
      </c>
      <c r="D795" t="inlineStr">
        <is>
          <t>Heron View</t>
        </is>
      </c>
      <c r="E795" s="1" t="inlineStr">
        <is>
          <t>2023-04-30</t>
        </is>
      </c>
      <c r="F795" t="n">
        <v>600</v>
      </c>
      <c r="G795" t="n">
        <v>600</v>
      </c>
      <c r="H795" s="2">
        <f>IF(F795=0, G795, F795)</f>
        <v/>
      </c>
      <c r="I795" s="1">
        <f>E795+0</f>
        <v/>
      </c>
    </row>
    <row r="796">
      <c r="A796" t="inlineStr">
        <is>
          <t>Accounting - CIPC</t>
        </is>
      </c>
      <c r="B796" t="inlineStr">
        <is>
          <t>Operating Expenses</t>
        </is>
      </c>
      <c r="C796" t="inlineStr">
        <is>
          <t>Heron Fields</t>
        </is>
      </c>
      <c r="D796" t="inlineStr">
        <is>
          <t>Heron Fields</t>
        </is>
      </c>
      <c r="E796" s="1" t="inlineStr">
        <is>
          <t>2023-05-31</t>
        </is>
      </c>
      <c r="F796" t="n">
        <v>0</v>
      </c>
      <c r="G796" t="n">
        <v>0</v>
      </c>
      <c r="H796" s="2">
        <f>IF(F796=0, G796, F796)</f>
        <v/>
      </c>
      <c r="I796" s="1">
        <f>E796+0</f>
        <v/>
      </c>
    </row>
    <row r="797">
      <c r="A797" t="inlineStr">
        <is>
          <t>Accounting Fees</t>
        </is>
      </c>
      <c r="B797" t="inlineStr">
        <is>
          <t>Operating Expenses</t>
        </is>
      </c>
      <c r="C797" t="inlineStr">
        <is>
          <t>Heron Fields</t>
        </is>
      </c>
      <c r="D797" t="inlineStr">
        <is>
          <t>Heron Fields</t>
        </is>
      </c>
      <c r="E797" s="1" t="inlineStr">
        <is>
          <t>2023-05-31</t>
        </is>
      </c>
      <c r="F797" t="n">
        <v>0</v>
      </c>
      <c r="G797" t="n">
        <v>0</v>
      </c>
      <c r="H797" s="2">
        <f>IF(F797=0, G797, F797)</f>
        <v/>
      </c>
      <c r="I797" s="1">
        <f>E797+0</f>
        <v/>
      </c>
    </row>
    <row r="798">
      <c r="A798" t="inlineStr">
        <is>
          <t>Advertising - Property24</t>
        </is>
      </c>
      <c r="B798" t="inlineStr">
        <is>
          <t>Operating Expenses</t>
        </is>
      </c>
      <c r="C798" t="inlineStr">
        <is>
          <t>Heron Fields</t>
        </is>
      </c>
      <c r="D798" t="inlineStr">
        <is>
          <t>Heron Fields</t>
        </is>
      </c>
      <c r="E798" s="1" t="inlineStr">
        <is>
          <t>2023-05-31</t>
        </is>
      </c>
      <c r="F798" t="n">
        <v>24960</v>
      </c>
      <c r="G798" t="n">
        <v>-12480</v>
      </c>
      <c r="H798" s="2">
        <f>IF(F798=0, G798, F798)</f>
        <v/>
      </c>
      <c r="I798" s="1">
        <f>E798+0</f>
        <v/>
      </c>
    </row>
    <row r="799">
      <c r="A799" t="inlineStr">
        <is>
          <t>Advertising - Real Marketing</t>
        </is>
      </c>
      <c r="B799" t="inlineStr">
        <is>
          <t>Operating Expenses</t>
        </is>
      </c>
      <c r="C799" t="inlineStr">
        <is>
          <t>Heron Fields</t>
        </is>
      </c>
      <c r="D799" t="inlineStr">
        <is>
          <t>Heron Fields</t>
        </is>
      </c>
      <c r="E799" s="1" t="inlineStr">
        <is>
          <t>2023-05-31</t>
        </is>
      </c>
      <c r="F799" t="n">
        <v>0</v>
      </c>
      <c r="G799" t="n">
        <v>0</v>
      </c>
      <c r="H799" s="2">
        <f>IF(F799=0, G799, F799)</f>
        <v/>
      </c>
      <c r="I799" s="1">
        <f>E799+0</f>
        <v/>
      </c>
    </row>
    <row r="800">
      <c r="A800" t="inlineStr">
        <is>
          <t>Advertising _AND_ Promotions</t>
        </is>
      </c>
      <c r="B800" t="inlineStr">
        <is>
          <t>Operating Expenses</t>
        </is>
      </c>
      <c r="C800" t="inlineStr">
        <is>
          <t>Heron Fields</t>
        </is>
      </c>
      <c r="D800" t="inlineStr">
        <is>
          <t>Heron Fields</t>
        </is>
      </c>
      <c r="E800" s="1" t="inlineStr">
        <is>
          <t>2023-05-31</t>
        </is>
      </c>
      <c r="F800" t="n">
        <v>23300</v>
      </c>
      <c r="G800" t="n">
        <v>52232.03</v>
      </c>
      <c r="H800" s="2">
        <f>IF(F800=0, G800, F800)</f>
        <v/>
      </c>
      <c r="I800" s="1">
        <f>E800+0</f>
        <v/>
      </c>
    </row>
    <row r="801">
      <c r="A801" t="inlineStr">
        <is>
          <t>Bank Charges</t>
        </is>
      </c>
      <c r="B801" t="inlineStr">
        <is>
          <t>Operating Expenses</t>
        </is>
      </c>
      <c r="C801" t="inlineStr">
        <is>
          <t>Heron Fields</t>
        </is>
      </c>
      <c r="D801" t="inlineStr">
        <is>
          <t>Heron Fields</t>
        </is>
      </c>
      <c r="E801" s="1" t="inlineStr">
        <is>
          <t>2023-05-31</t>
        </is>
      </c>
      <c r="F801" t="n">
        <v>374.2</v>
      </c>
      <c r="G801" t="n">
        <v>449.38</v>
      </c>
      <c r="H801" s="2">
        <f>IF(F801=0, G801, F801)</f>
        <v/>
      </c>
      <c r="I801" s="1">
        <f>E801+0</f>
        <v/>
      </c>
    </row>
    <row r="802">
      <c r="A802" t="inlineStr">
        <is>
          <t>COS - Commission HF Units</t>
        </is>
      </c>
      <c r="B802" t="inlineStr">
        <is>
          <t>COS</t>
        </is>
      </c>
      <c r="C802" t="inlineStr">
        <is>
          <t>Heron Fields</t>
        </is>
      </c>
      <c r="D802" t="inlineStr">
        <is>
          <t>Heron Fields</t>
        </is>
      </c>
      <c r="E802" s="1" t="inlineStr">
        <is>
          <t>2023-05-31</t>
        </is>
      </c>
      <c r="F802" t="n">
        <v>448882.61</v>
      </c>
      <c r="G802" t="n">
        <v>242591.31</v>
      </c>
      <c r="H802" s="2">
        <f>IF(F802=0, G802, F802)</f>
        <v/>
      </c>
      <c r="I802" s="1">
        <f>E802+0</f>
        <v/>
      </c>
    </row>
    <row r="803">
      <c r="A803" t="inlineStr">
        <is>
          <t>COS - Electricity</t>
        </is>
      </c>
      <c r="B803" t="inlineStr">
        <is>
          <t>COS</t>
        </is>
      </c>
      <c r="C803" t="inlineStr">
        <is>
          <t>Heron Fields</t>
        </is>
      </c>
      <c r="D803" t="inlineStr">
        <is>
          <t>Heron Fields</t>
        </is>
      </c>
      <c r="E803" s="1" t="inlineStr">
        <is>
          <t>2023-05-31</t>
        </is>
      </c>
      <c r="F803" t="n">
        <v>-500</v>
      </c>
      <c r="G803" t="n">
        <v>0</v>
      </c>
      <c r="H803" s="2">
        <f>IF(F803=0, G803, F803)</f>
        <v/>
      </c>
      <c r="I803" s="1">
        <f>E803+0</f>
        <v/>
      </c>
    </row>
    <row r="804">
      <c r="A804" t="inlineStr">
        <is>
          <t>COS - Electricity Cost Heron Field</t>
        </is>
      </c>
      <c r="B804" t="inlineStr">
        <is>
          <t>COS</t>
        </is>
      </c>
      <c r="C804" t="inlineStr">
        <is>
          <t>CPC</t>
        </is>
      </c>
      <c r="D804" t="inlineStr">
        <is>
          <t>Heron Fields</t>
        </is>
      </c>
      <c r="E804" s="1" t="inlineStr">
        <is>
          <t>2023-05-31</t>
        </is>
      </c>
      <c r="F804" t="n">
        <v>0</v>
      </c>
      <c r="G804" t="n">
        <v>0</v>
      </c>
      <c r="H804" s="2">
        <f>IF(F804=0, G804, F804)</f>
        <v/>
      </c>
      <c r="I804" s="1">
        <f>E804+0</f>
        <v/>
      </c>
    </row>
    <row r="805">
      <c r="A805" t="inlineStr">
        <is>
          <t>COS - Heron - Internet</t>
        </is>
      </c>
      <c r="B805" t="inlineStr">
        <is>
          <t>COS</t>
        </is>
      </c>
      <c r="C805" t="inlineStr">
        <is>
          <t>CPC</t>
        </is>
      </c>
      <c r="D805" t="inlineStr">
        <is>
          <t>Heron Fields</t>
        </is>
      </c>
      <c r="E805" s="1" t="inlineStr">
        <is>
          <t>2023-05-31</t>
        </is>
      </c>
      <c r="F805" t="n">
        <v>1189.57</v>
      </c>
      <c r="G805" t="n">
        <v>0</v>
      </c>
      <c r="H805" s="2">
        <f>IF(F805=0, G805, F805)</f>
        <v/>
      </c>
      <c r="I805" s="1">
        <f>E805+0</f>
        <v/>
      </c>
    </row>
    <row r="806">
      <c r="A806" t="inlineStr">
        <is>
          <t>COS - Heron Fields - Construction</t>
        </is>
      </c>
      <c r="B806" t="inlineStr">
        <is>
          <t>COS</t>
        </is>
      </c>
      <c r="C806" t="inlineStr">
        <is>
          <t>CPC</t>
        </is>
      </c>
      <c r="D806" t="inlineStr">
        <is>
          <t>Heron Fields</t>
        </is>
      </c>
      <c r="E806" s="1" t="inlineStr">
        <is>
          <t>2023-05-31</t>
        </is>
      </c>
      <c r="F806" t="n">
        <v>84649.57000000001</v>
      </c>
      <c r="G806" t="n">
        <v>0</v>
      </c>
      <c r="H806" s="2">
        <f>IF(F806=0, G806, F806)</f>
        <v/>
      </c>
      <c r="I806" s="1">
        <f>E806+0</f>
        <v/>
      </c>
    </row>
    <row r="807">
      <c r="A807" t="inlineStr">
        <is>
          <t>COS - Heron Fields - Health &amp; Safety</t>
        </is>
      </c>
      <c r="B807" t="inlineStr">
        <is>
          <t>COS</t>
        </is>
      </c>
      <c r="C807" t="inlineStr">
        <is>
          <t>CPC</t>
        </is>
      </c>
      <c r="D807" t="inlineStr">
        <is>
          <t>Heron Fields</t>
        </is>
      </c>
      <c r="E807" s="1" t="inlineStr">
        <is>
          <t>2023-05-31</t>
        </is>
      </c>
      <c r="F807" t="n">
        <v>694.78</v>
      </c>
      <c r="G807" t="n">
        <v>0</v>
      </c>
      <c r="H807" s="2">
        <f>IF(F807=0, G807, F807)</f>
        <v/>
      </c>
      <c r="I807" s="1">
        <f>E807+0</f>
        <v/>
      </c>
    </row>
    <row r="808">
      <c r="A808" t="inlineStr">
        <is>
          <t>COS - Heron Fields - P &amp; G</t>
        </is>
      </c>
      <c r="B808" t="inlineStr">
        <is>
          <t>COS</t>
        </is>
      </c>
      <c r="C808" t="inlineStr">
        <is>
          <t>CPC</t>
        </is>
      </c>
      <c r="D808" t="inlineStr">
        <is>
          <t>Heron Fields</t>
        </is>
      </c>
      <c r="E808" s="1" t="inlineStr">
        <is>
          <t>2023-05-31</t>
        </is>
      </c>
      <c r="F808" t="n">
        <v>53004.4</v>
      </c>
      <c r="G808" t="n">
        <v>0</v>
      </c>
      <c r="H808" s="2">
        <f>IF(F808=0, G808, F808)</f>
        <v/>
      </c>
      <c r="I808" s="1">
        <f>E808+0</f>
        <v/>
      </c>
    </row>
    <row r="809">
      <c r="A809" t="inlineStr">
        <is>
          <t>COS - Heron Fields - Printing &amp; Stationary</t>
        </is>
      </c>
      <c r="B809" t="inlineStr">
        <is>
          <t>COS</t>
        </is>
      </c>
      <c r="C809" t="inlineStr">
        <is>
          <t>CPC</t>
        </is>
      </c>
      <c r="D809" t="inlineStr">
        <is>
          <t>Heron Fields</t>
        </is>
      </c>
      <c r="E809" s="1" t="inlineStr">
        <is>
          <t>2023-05-31</t>
        </is>
      </c>
      <c r="F809" t="n">
        <v>0</v>
      </c>
      <c r="G809" t="n">
        <v>0</v>
      </c>
      <c r="H809" s="2">
        <f>IF(F809=0, G809, F809)</f>
        <v/>
      </c>
      <c r="I809" s="1">
        <f>E809+0</f>
        <v/>
      </c>
    </row>
    <row r="810">
      <c r="A810" t="inlineStr">
        <is>
          <t>COS - Heron View Showhouse</t>
        </is>
      </c>
      <c r="B810" t="inlineStr">
        <is>
          <t>COS</t>
        </is>
      </c>
      <c r="C810" t="inlineStr">
        <is>
          <t>Heron Fields</t>
        </is>
      </c>
      <c r="D810" t="inlineStr">
        <is>
          <t>Heron Fields</t>
        </is>
      </c>
      <c r="E810" s="1" t="inlineStr">
        <is>
          <t>2023-05-31</t>
        </is>
      </c>
      <c r="F810" t="n">
        <v>0</v>
      </c>
      <c r="G810" t="n">
        <v>0</v>
      </c>
      <c r="H810" s="2">
        <f>IF(F810=0, G810, F810)</f>
        <v/>
      </c>
      <c r="I810" s="1">
        <f>E810+0</f>
        <v/>
      </c>
    </row>
    <row r="811">
      <c r="A811" t="inlineStr">
        <is>
          <t>COS - Inverters</t>
        </is>
      </c>
      <c r="B811" t="inlineStr">
        <is>
          <t>COS</t>
        </is>
      </c>
      <c r="C811" t="inlineStr">
        <is>
          <t>Heron Fields</t>
        </is>
      </c>
      <c r="D811" t="inlineStr">
        <is>
          <t>Heron Fields</t>
        </is>
      </c>
      <c r="E811" s="1" t="inlineStr">
        <is>
          <t>2023-05-31</t>
        </is>
      </c>
      <c r="F811" t="n">
        <v>0</v>
      </c>
      <c r="G811" t="n">
        <v>0</v>
      </c>
      <c r="H811" s="2">
        <f>IF(F811=0, G811, F811)</f>
        <v/>
      </c>
      <c r="I811" s="1">
        <f>E811+0</f>
        <v/>
      </c>
    </row>
    <row r="812">
      <c r="A812" t="inlineStr">
        <is>
          <t>COS - Legal Fees</t>
        </is>
      </c>
      <c r="B812" t="inlineStr">
        <is>
          <t>COS</t>
        </is>
      </c>
      <c r="C812" t="inlineStr">
        <is>
          <t>Heron Fields</t>
        </is>
      </c>
      <c r="D812" t="inlineStr">
        <is>
          <t>Heron Fields</t>
        </is>
      </c>
      <c r="E812" s="1" t="inlineStr">
        <is>
          <t>2023-05-31</t>
        </is>
      </c>
      <c r="F812" t="n">
        <v>230143.86</v>
      </c>
      <c r="G812" t="n">
        <v>135356.83</v>
      </c>
      <c r="H812" s="2">
        <f>IF(F812=0, G812, F812)</f>
        <v/>
      </c>
      <c r="I812" s="1">
        <f>E812+0</f>
        <v/>
      </c>
    </row>
    <row r="813">
      <c r="A813" t="inlineStr">
        <is>
          <t>COS - Legal Fees Opening of Sec Title Scheme</t>
        </is>
      </c>
      <c r="B813" t="inlineStr">
        <is>
          <t>COS</t>
        </is>
      </c>
      <c r="C813" t="inlineStr">
        <is>
          <t>Heron Fields</t>
        </is>
      </c>
      <c r="D813" t="inlineStr">
        <is>
          <t>Heron Fields</t>
        </is>
      </c>
      <c r="E813" s="1" t="inlineStr">
        <is>
          <t>2023-05-31</t>
        </is>
      </c>
      <c r="F813" t="n">
        <v>0</v>
      </c>
      <c r="G813" t="n">
        <v>0</v>
      </c>
      <c r="H813" s="2">
        <f>IF(F813=0, G813, F813)</f>
        <v/>
      </c>
      <c r="I813" s="1">
        <f>E813+0</f>
        <v/>
      </c>
    </row>
    <row r="814">
      <c r="A814" t="inlineStr">
        <is>
          <t>COS - Levies</t>
        </is>
      </c>
      <c r="B814" t="inlineStr">
        <is>
          <t>COS</t>
        </is>
      </c>
      <c r="C814" t="inlineStr">
        <is>
          <t>Heron Fields</t>
        </is>
      </c>
      <c r="D814" t="inlineStr">
        <is>
          <t>Heron Fields</t>
        </is>
      </c>
      <c r="E814" s="1" t="inlineStr">
        <is>
          <t>2023-05-31</t>
        </is>
      </c>
      <c r="F814" t="n">
        <v>0</v>
      </c>
      <c r="G814" t="n">
        <v>171178.44</v>
      </c>
      <c r="H814" s="2">
        <f>IF(F814=0, G814, F814)</f>
        <v/>
      </c>
      <c r="I814" s="1">
        <f>E814+0</f>
        <v/>
      </c>
    </row>
    <row r="815">
      <c r="A815" t="inlineStr">
        <is>
          <t>COS - Rates clearance</t>
        </is>
      </c>
      <c r="B815" t="inlineStr">
        <is>
          <t>COS</t>
        </is>
      </c>
      <c r="C815" t="inlineStr">
        <is>
          <t>Heron Fields</t>
        </is>
      </c>
      <c r="D815" t="inlineStr">
        <is>
          <t>Heron Fields</t>
        </is>
      </c>
      <c r="E815" s="1" t="inlineStr">
        <is>
          <t>2023-05-31</t>
        </is>
      </c>
      <c r="F815" t="n">
        <v>11528.93</v>
      </c>
      <c r="G815" t="n">
        <v>6631.99</v>
      </c>
      <c r="H815" s="2">
        <f>IF(F815=0, G815, F815)</f>
        <v/>
      </c>
      <c r="I815" s="1">
        <f>E815+0</f>
        <v/>
      </c>
    </row>
    <row r="816">
      <c r="A816" t="inlineStr">
        <is>
          <t>COS - Showhouse - HF</t>
        </is>
      </c>
      <c r="B816" t="inlineStr">
        <is>
          <t>COS</t>
        </is>
      </c>
      <c r="C816" t="inlineStr">
        <is>
          <t>Heron Fields</t>
        </is>
      </c>
      <c r="D816" t="inlineStr">
        <is>
          <t>Heron Fields</t>
        </is>
      </c>
      <c r="E816" s="1" t="inlineStr">
        <is>
          <t>2023-05-31</t>
        </is>
      </c>
      <c r="F816" t="n">
        <v>0</v>
      </c>
      <c r="G816" t="n">
        <v>0</v>
      </c>
      <c r="H816" s="2">
        <f>IF(F816=0, G816, F816)</f>
        <v/>
      </c>
      <c r="I816" s="1">
        <f>E816+0</f>
        <v/>
      </c>
    </row>
    <row r="817">
      <c r="A817" t="inlineStr">
        <is>
          <t>CoCT - Electricity</t>
        </is>
      </c>
      <c r="B817" t="inlineStr">
        <is>
          <t>Operating Expenses</t>
        </is>
      </c>
      <c r="C817" t="inlineStr">
        <is>
          <t>Heron Fields</t>
        </is>
      </c>
      <c r="D817" t="inlineStr">
        <is>
          <t>Heron Fields</t>
        </is>
      </c>
      <c r="E817" s="1" t="inlineStr">
        <is>
          <t>2023-05-31</t>
        </is>
      </c>
      <c r="F817" t="n">
        <v>-2477.51</v>
      </c>
      <c r="G817" t="n">
        <v>2524.84</v>
      </c>
      <c r="H817" s="2">
        <f>IF(F817=0, G817, F817)</f>
        <v/>
      </c>
      <c r="I817" s="1">
        <f>E817+0</f>
        <v/>
      </c>
    </row>
    <row r="818">
      <c r="A818" t="inlineStr">
        <is>
          <t>CoCT - Refuse</t>
        </is>
      </c>
      <c r="B818" t="inlineStr">
        <is>
          <t>Operating Expenses</t>
        </is>
      </c>
      <c r="C818" t="inlineStr">
        <is>
          <t>Heron Fields</t>
        </is>
      </c>
      <c r="D818" t="inlineStr">
        <is>
          <t>Heron Fields</t>
        </is>
      </c>
      <c r="E818" s="1" t="inlineStr">
        <is>
          <t>2023-05-31</t>
        </is>
      </c>
      <c r="F818" t="n">
        <v>0</v>
      </c>
      <c r="G818" t="n">
        <v>0</v>
      </c>
      <c r="H818" s="2">
        <f>IF(F818=0, G818, F818)</f>
        <v/>
      </c>
      <c r="I818" s="1">
        <f>E818+0</f>
        <v/>
      </c>
    </row>
    <row r="819">
      <c r="A819" t="inlineStr">
        <is>
          <t>CoCT - Water</t>
        </is>
      </c>
      <c r="B819" t="inlineStr">
        <is>
          <t>Operating Expenses</t>
        </is>
      </c>
      <c r="C819" t="inlineStr">
        <is>
          <t>Heron Fields</t>
        </is>
      </c>
      <c r="D819" t="inlineStr">
        <is>
          <t>Heron Fields</t>
        </is>
      </c>
      <c r="E819" s="1" t="inlineStr">
        <is>
          <t>2023-05-31</t>
        </is>
      </c>
      <c r="F819" t="n">
        <v>-4301.84</v>
      </c>
      <c r="G819" t="n">
        <v>8832.24</v>
      </c>
      <c r="H819" s="2">
        <f>IF(F819=0, G819, F819)</f>
        <v/>
      </c>
      <c r="I819" s="1">
        <f>E819+0</f>
        <v/>
      </c>
    </row>
    <row r="820">
      <c r="A820" t="inlineStr">
        <is>
          <t>Consulting Fees - Admin and Finance</t>
        </is>
      </c>
      <c r="B820" t="inlineStr">
        <is>
          <t>Ignore per Deric</t>
        </is>
      </c>
      <c r="C820" t="inlineStr">
        <is>
          <t>Heron Fields</t>
        </is>
      </c>
      <c r="D820" t="inlineStr">
        <is>
          <t>Heron Fields</t>
        </is>
      </c>
      <c r="E820" s="1" t="inlineStr">
        <is>
          <t>2023-05-31</t>
        </is>
      </c>
      <c r="F820" t="n">
        <v>98308</v>
      </c>
      <c r="G820" t="n">
        <v>121658</v>
      </c>
      <c r="H820" s="2">
        <f>IF(F820=0, G820, F820)</f>
        <v/>
      </c>
      <c r="I820" s="1">
        <f>E820+0</f>
        <v/>
      </c>
    </row>
    <row r="821">
      <c r="A821" t="inlineStr">
        <is>
          <t>Consulting fees - Trustee</t>
        </is>
      </c>
      <c r="B821" t="inlineStr">
        <is>
          <t>Operating Expenses</t>
        </is>
      </c>
      <c r="C821" t="inlineStr">
        <is>
          <t>Heron Fields</t>
        </is>
      </c>
      <c r="D821" t="inlineStr">
        <is>
          <t>Heron Fields</t>
        </is>
      </c>
      <c r="E821" s="1" t="inlineStr">
        <is>
          <t>2023-05-31</t>
        </is>
      </c>
      <c r="F821" t="n">
        <v>4000</v>
      </c>
      <c r="G821" t="n">
        <v>4000</v>
      </c>
      <c r="H821" s="2">
        <f>IF(F821=0, G821, F821)</f>
        <v/>
      </c>
      <c r="I821" s="1">
        <f>E821+0</f>
        <v/>
      </c>
    </row>
    <row r="822">
      <c r="A822" t="inlineStr">
        <is>
          <t>Developers Levies</t>
        </is>
      </c>
      <c r="B822" t="inlineStr">
        <is>
          <t>Operating Expenses</t>
        </is>
      </c>
      <c r="C822" t="inlineStr">
        <is>
          <t>Heron Fields</t>
        </is>
      </c>
      <c r="D822" t="inlineStr">
        <is>
          <t>Heron Fields</t>
        </is>
      </c>
      <c r="E822" s="1" t="inlineStr">
        <is>
          <t>2023-05-31</t>
        </is>
      </c>
      <c r="F822" t="n">
        <v>0</v>
      </c>
      <c r="G822" t="n">
        <v>0</v>
      </c>
      <c r="H822" s="2">
        <f>IF(F822=0, G822, F822)</f>
        <v/>
      </c>
      <c r="I822" s="1">
        <f>E822+0</f>
        <v/>
      </c>
    </row>
    <row r="823">
      <c r="A823" t="inlineStr">
        <is>
          <t>Entertainment Expenses</t>
        </is>
      </c>
      <c r="B823" t="inlineStr">
        <is>
          <t>Operating Expenses</t>
        </is>
      </c>
      <c r="C823" t="inlineStr">
        <is>
          <t>Heron Fields</t>
        </is>
      </c>
      <c r="D823" t="inlineStr">
        <is>
          <t>Heron Fields</t>
        </is>
      </c>
      <c r="E823" s="1" t="inlineStr">
        <is>
          <t>2023-05-31</t>
        </is>
      </c>
      <c r="F823" t="n">
        <v>0</v>
      </c>
      <c r="G823" t="n">
        <v>39.47</v>
      </c>
      <c r="H823" s="2">
        <f>IF(F823=0, G823, F823)</f>
        <v/>
      </c>
      <c r="I823" s="1">
        <f>E823+0</f>
        <v/>
      </c>
    </row>
    <row r="824">
      <c r="A824" t="inlineStr">
        <is>
          <t>General Expenses</t>
        </is>
      </c>
      <c r="B824" t="inlineStr">
        <is>
          <t>Operating Expenses</t>
        </is>
      </c>
      <c r="C824" t="inlineStr">
        <is>
          <t>Heron Fields</t>
        </is>
      </c>
      <c r="D824" t="inlineStr">
        <is>
          <t>Heron Fields</t>
        </is>
      </c>
      <c r="E824" s="1" t="inlineStr">
        <is>
          <t>2023-05-31</t>
        </is>
      </c>
      <c r="F824" t="n">
        <v>0</v>
      </c>
      <c r="G824" t="n">
        <v>0</v>
      </c>
      <c r="H824" s="2">
        <f>IF(F824=0, G824, F824)</f>
        <v/>
      </c>
      <c r="I824" s="1">
        <f>E824+0</f>
        <v/>
      </c>
    </row>
    <row r="825">
      <c r="A825" t="inlineStr">
        <is>
          <t>Insurance</t>
        </is>
      </c>
      <c r="B825" t="inlineStr">
        <is>
          <t>Operating Expenses</t>
        </is>
      </c>
      <c r="C825" t="inlineStr">
        <is>
          <t>Heron Fields</t>
        </is>
      </c>
      <c r="D825" t="inlineStr">
        <is>
          <t>Heron Fields</t>
        </is>
      </c>
      <c r="E825" s="1" t="inlineStr">
        <is>
          <t>2023-05-31</t>
        </is>
      </c>
      <c r="F825" t="n">
        <v>7350.33</v>
      </c>
      <c r="G825" t="n">
        <v>8823.9</v>
      </c>
      <c r="H825" s="2">
        <f>IF(F825=0, G825, F825)</f>
        <v/>
      </c>
      <c r="I825" s="1">
        <f>E825+0</f>
        <v/>
      </c>
    </row>
    <row r="826">
      <c r="A826" t="inlineStr">
        <is>
          <t>Interest Paid</t>
        </is>
      </c>
      <c r="B826" t="inlineStr">
        <is>
          <t>Operating Expenses</t>
        </is>
      </c>
      <c r="C826" t="inlineStr">
        <is>
          <t>Heron Fields</t>
        </is>
      </c>
      <c r="D826" t="inlineStr">
        <is>
          <t>Heron Fields</t>
        </is>
      </c>
      <c r="E826" s="1" t="inlineStr">
        <is>
          <t>2023-05-31</t>
        </is>
      </c>
      <c r="F826" t="n">
        <v>-715.47</v>
      </c>
      <c r="G826" t="n">
        <v>0</v>
      </c>
      <c r="H826" s="2">
        <f>IF(F826=0, G826, F826)</f>
        <v/>
      </c>
      <c r="I826" s="1">
        <f>E826+0</f>
        <v/>
      </c>
    </row>
    <row r="827">
      <c r="A827" t="inlineStr">
        <is>
          <t>Interest Paid - Investors @ 14%</t>
        </is>
      </c>
      <c r="B827" t="inlineStr">
        <is>
          <t>Operating Expenses</t>
        </is>
      </c>
      <c r="C827" t="inlineStr">
        <is>
          <t>Heron Fields</t>
        </is>
      </c>
      <c r="D827" t="inlineStr">
        <is>
          <t>Heron Fields</t>
        </is>
      </c>
      <c r="E827" s="1" t="inlineStr">
        <is>
          <t>2023-05-31</t>
        </is>
      </c>
      <c r="F827" t="n">
        <v>0</v>
      </c>
      <c r="G827" t="n">
        <v>229887.83</v>
      </c>
      <c r="H827" s="2">
        <f>IF(F827=0, G827, F827)</f>
        <v/>
      </c>
      <c r="I827" s="1">
        <f>E827+0</f>
        <v/>
      </c>
    </row>
    <row r="828">
      <c r="A828" t="inlineStr">
        <is>
          <t>Interest Paid - Investors @ 15%</t>
        </is>
      </c>
      <c r="B828" t="inlineStr">
        <is>
          <t>Operating Expenses</t>
        </is>
      </c>
      <c r="C828" t="inlineStr">
        <is>
          <t>Heron Fields</t>
        </is>
      </c>
      <c r="D828" t="inlineStr">
        <is>
          <t>Heron Fields</t>
        </is>
      </c>
      <c r="E828" s="1" t="inlineStr">
        <is>
          <t>2023-05-31</t>
        </is>
      </c>
      <c r="F828" t="n">
        <v>55479.45</v>
      </c>
      <c r="G828" t="n">
        <v>117904.12</v>
      </c>
      <c r="H828" s="2">
        <f>IF(F828=0, G828, F828)</f>
        <v/>
      </c>
      <c r="I828" s="1">
        <f>E828+0</f>
        <v/>
      </c>
    </row>
    <row r="829">
      <c r="A829" t="inlineStr">
        <is>
          <t>Interest Paid - Investors @ 16%</t>
        </is>
      </c>
      <c r="B829" t="inlineStr">
        <is>
          <t>Operating Expenses</t>
        </is>
      </c>
      <c r="C829" t="inlineStr">
        <is>
          <t>Heron Fields</t>
        </is>
      </c>
      <c r="D829" t="inlineStr">
        <is>
          <t>Heron Fields</t>
        </is>
      </c>
      <c r="E829" s="1" t="inlineStr">
        <is>
          <t>2023-05-31</t>
        </is>
      </c>
      <c r="F829" t="n">
        <v>14451.92</v>
      </c>
      <c r="G829" t="n">
        <v>33052.06</v>
      </c>
      <c r="H829" s="2">
        <f>IF(F829=0, G829, F829)</f>
        <v/>
      </c>
      <c r="I829" s="1">
        <f>E829+0</f>
        <v/>
      </c>
    </row>
    <row r="830">
      <c r="A830" t="inlineStr">
        <is>
          <t>Interest Paid - Investors @ 18%</t>
        </is>
      </c>
      <c r="B830" t="inlineStr">
        <is>
          <t>Operating Expenses</t>
        </is>
      </c>
      <c r="C830" t="inlineStr">
        <is>
          <t>Heron Fields</t>
        </is>
      </c>
      <c r="D830" t="inlineStr">
        <is>
          <t>Heron Fields</t>
        </is>
      </c>
      <c r="E830" s="1" t="inlineStr">
        <is>
          <t>2023-05-31</t>
        </is>
      </c>
      <c r="F830" t="n">
        <v>1454819.17</v>
      </c>
      <c r="G830" t="n">
        <v>214964.38</v>
      </c>
      <c r="H830" s="2">
        <f>IF(F830=0, G830, F830)</f>
        <v/>
      </c>
      <c r="I830" s="1">
        <f>E830+0</f>
        <v/>
      </c>
    </row>
    <row r="831">
      <c r="A831" t="inlineStr">
        <is>
          <t>Interest Paid - Investors @ 6.25%</t>
        </is>
      </c>
      <c r="B831" t="inlineStr">
        <is>
          <t>Operating Expenses</t>
        </is>
      </c>
      <c r="C831" t="inlineStr">
        <is>
          <t>Heron Fields</t>
        </is>
      </c>
      <c r="D831" t="inlineStr">
        <is>
          <t>Heron Fields</t>
        </is>
      </c>
      <c r="E831" s="1" t="inlineStr">
        <is>
          <t>2023-05-31</t>
        </is>
      </c>
      <c r="F831" t="n">
        <v>62219.17</v>
      </c>
      <c r="G831" t="n">
        <v>22371.58</v>
      </c>
      <c r="H831" s="2">
        <f>IF(F831=0, G831, F831)</f>
        <v/>
      </c>
      <c r="I831" s="1">
        <f>E831+0</f>
        <v/>
      </c>
    </row>
    <row r="832">
      <c r="A832" t="inlineStr">
        <is>
          <t>Interest Paid - Investors @ 6.5%</t>
        </is>
      </c>
      <c r="B832" t="inlineStr">
        <is>
          <t>Operating Expenses</t>
        </is>
      </c>
      <c r="C832" t="inlineStr">
        <is>
          <t>Heron Fields</t>
        </is>
      </c>
      <c r="D832" t="inlineStr">
        <is>
          <t>Heron Fields</t>
        </is>
      </c>
      <c r="E832" s="1" t="inlineStr">
        <is>
          <t>2023-05-31</t>
        </is>
      </c>
      <c r="F832" t="n">
        <v>37361.65</v>
      </c>
      <c r="G832" t="n">
        <v>15457.54</v>
      </c>
      <c r="H832" s="2">
        <f>IF(F832=0, G832, F832)</f>
        <v/>
      </c>
      <c r="I832" s="1">
        <f>E832+0</f>
        <v/>
      </c>
    </row>
    <row r="833">
      <c r="A833" t="inlineStr">
        <is>
          <t>Interest Paid - Investors @ 6.75%</t>
        </is>
      </c>
      <c r="B833" t="inlineStr">
        <is>
          <t>Operating Expenses</t>
        </is>
      </c>
      <c r="C833" t="inlineStr">
        <is>
          <t>Heron Fields</t>
        </is>
      </c>
      <c r="D833" t="inlineStr">
        <is>
          <t>Heron Fields</t>
        </is>
      </c>
      <c r="E833" s="1" t="inlineStr">
        <is>
          <t>2023-05-31</t>
        </is>
      </c>
      <c r="F833" t="n">
        <v>22913.02</v>
      </c>
      <c r="G833" t="n">
        <v>13389.04</v>
      </c>
      <c r="H833" s="2">
        <f>IF(F833=0, G833, F833)</f>
        <v/>
      </c>
      <c r="I833" s="1">
        <f>E833+0</f>
        <v/>
      </c>
    </row>
    <row r="834">
      <c r="A834" t="inlineStr">
        <is>
          <t>Interest Paid - Investors @ 7%</t>
        </is>
      </c>
      <c r="B834" t="inlineStr">
        <is>
          <t>Operating Expenses</t>
        </is>
      </c>
      <c r="C834" t="inlineStr">
        <is>
          <t>Heron Fields</t>
        </is>
      </c>
      <c r="D834" t="inlineStr">
        <is>
          <t>Heron Fields</t>
        </is>
      </c>
      <c r="E834" s="1" t="inlineStr">
        <is>
          <t>2023-05-31</t>
        </is>
      </c>
      <c r="F834" t="n">
        <v>11027.39</v>
      </c>
      <c r="G834" t="n">
        <v>0</v>
      </c>
      <c r="H834" s="2">
        <f>IF(F834=0, G834, F834)</f>
        <v/>
      </c>
      <c r="I834" s="1">
        <f>E834+0</f>
        <v/>
      </c>
    </row>
    <row r="835">
      <c r="A835" t="inlineStr">
        <is>
          <t>Interest Paid - Investors @ 7.5%</t>
        </is>
      </c>
      <c r="B835" t="inlineStr">
        <is>
          <t>Operating Expenses</t>
        </is>
      </c>
      <c r="C835" t="inlineStr">
        <is>
          <t>Heron Fields</t>
        </is>
      </c>
      <c r="D835" t="inlineStr">
        <is>
          <t>Heron Fields</t>
        </is>
      </c>
      <c r="E835" s="1" t="inlineStr">
        <is>
          <t>2023-05-31</t>
        </is>
      </c>
      <c r="F835" t="n">
        <v>0</v>
      </c>
      <c r="G835" t="n">
        <v>0</v>
      </c>
      <c r="H835" s="2">
        <f>IF(F835=0, G835, F835)</f>
        <v/>
      </c>
      <c r="I835" s="1">
        <f>E835+0</f>
        <v/>
      </c>
    </row>
    <row r="836">
      <c r="A836" t="inlineStr">
        <is>
          <t>Interest Paid - Investors @ 8.25%</t>
        </is>
      </c>
      <c r="B836" t="inlineStr">
        <is>
          <t>Operating Expenses</t>
        </is>
      </c>
      <c r="C836" t="inlineStr">
        <is>
          <t>Heron Fields</t>
        </is>
      </c>
      <c r="D836" t="inlineStr">
        <is>
          <t>Heron Fields</t>
        </is>
      </c>
      <c r="E836" s="1" t="inlineStr">
        <is>
          <t>2023-05-31</t>
        </is>
      </c>
      <c r="F836" t="n">
        <v>0</v>
      </c>
      <c r="G836" t="n">
        <v>0</v>
      </c>
      <c r="H836" s="2">
        <f>IF(F836=0, G836, F836)</f>
        <v/>
      </c>
      <c r="I836" s="1">
        <f>E836+0</f>
        <v/>
      </c>
    </row>
    <row r="837">
      <c r="A837" t="inlineStr">
        <is>
          <t>Interest Paid - Investors @ 9%</t>
        </is>
      </c>
      <c r="B837" t="inlineStr">
        <is>
          <t>Operating Expenses</t>
        </is>
      </c>
      <c r="C837" t="inlineStr">
        <is>
          <t>Heron Fields</t>
        </is>
      </c>
      <c r="D837" t="inlineStr">
        <is>
          <t>Heron Fields</t>
        </is>
      </c>
      <c r="E837" s="1" t="inlineStr">
        <is>
          <t>2023-05-31</t>
        </is>
      </c>
      <c r="F837" t="n">
        <v>0</v>
      </c>
      <c r="G837" t="n">
        <v>0</v>
      </c>
      <c r="H837" s="2">
        <f>IF(F837=0, G837, F837)</f>
        <v/>
      </c>
      <c r="I837" s="1">
        <f>E837+0</f>
        <v/>
      </c>
    </row>
    <row r="838">
      <c r="A838" t="inlineStr">
        <is>
          <t>Interest Received - Momentum</t>
        </is>
      </c>
      <c r="B838" t="inlineStr">
        <is>
          <t>Other Income</t>
        </is>
      </c>
      <c r="C838" t="inlineStr">
        <is>
          <t>Heron Fields</t>
        </is>
      </c>
      <c r="D838" t="inlineStr">
        <is>
          <t>Heron Fields</t>
        </is>
      </c>
      <c r="E838" s="1" t="inlineStr">
        <is>
          <t>2023-05-31</t>
        </is>
      </c>
      <c r="F838" t="n">
        <v>106209.22</v>
      </c>
      <c r="G838" t="n">
        <v>222525.45</v>
      </c>
      <c r="H838" s="2">
        <f>IF(F838=0, G838, F838)</f>
        <v/>
      </c>
      <c r="I838" s="1">
        <f>E838+0</f>
        <v/>
      </c>
    </row>
    <row r="839">
      <c r="A839" t="inlineStr">
        <is>
          <t>Levies - Amari</t>
        </is>
      </c>
      <c r="B839" t="inlineStr">
        <is>
          <t>Operating Expenses</t>
        </is>
      </c>
      <c r="C839" t="inlineStr">
        <is>
          <t>Heron Fields</t>
        </is>
      </c>
      <c r="D839" t="inlineStr">
        <is>
          <t>Heron Fields</t>
        </is>
      </c>
      <c r="E839" s="1" t="inlineStr">
        <is>
          <t>2023-05-31</t>
        </is>
      </c>
      <c r="F839" t="n">
        <v>0</v>
      </c>
      <c r="G839" t="n">
        <v>0</v>
      </c>
      <c r="H839" s="2">
        <f>IF(F839=0, G839, F839)</f>
        <v/>
      </c>
      <c r="I839" s="1">
        <f>E839+0</f>
        <v/>
      </c>
    </row>
    <row r="840">
      <c r="A840" t="inlineStr">
        <is>
          <t>Momentum Admin Fee</t>
        </is>
      </c>
      <c r="B840" t="inlineStr">
        <is>
          <t>Operating Expenses</t>
        </is>
      </c>
      <c r="C840" t="inlineStr">
        <is>
          <t>Heron Fields</t>
        </is>
      </c>
      <c r="D840" t="inlineStr">
        <is>
          <t>Heron Fields</t>
        </is>
      </c>
      <c r="E840" s="1" t="inlineStr">
        <is>
          <t>2023-05-31</t>
        </is>
      </c>
      <c r="F840" t="n">
        <v>8404.200000000001</v>
      </c>
      <c r="G840" t="n">
        <v>5264.82</v>
      </c>
      <c r="H840" s="2">
        <f>IF(F840=0, G840, F840)</f>
        <v/>
      </c>
      <c r="I840" s="1">
        <f>E840+0</f>
        <v/>
      </c>
    </row>
    <row r="841">
      <c r="A841" t="inlineStr">
        <is>
          <t>Motor Vehicle Expenses</t>
        </is>
      </c>
      <c r="B841" t="inlineStr">
        <is>
          <t>Operating Expenses</t>
        </is>
      </c>
      <c r="C841" t="inlineStr">
        <is>
          <t>Heron Fields</t>
        </is>
      </c>
      <c r="D841" t="inlineStr">
        <is>
          <t>Heron Fields</t>
        </is>
      </c>
      <c r="E841" s="1" t="inlineStr">
        <is>
          <t>2023-05-31</t>
        </is>
      </c>
      <c r="F841" t="n">
        <v>0</v>
      </c>
      <c r="G841" t="n">
        <v>0</v>
      </c>
      <c r="H841" s="2">
        <f>IF(F841=0, G841, F841)</f>
        <v/>
      </c>
      <c r="I841" s="1">
        <f>E841+0</f>
        <v/>
      </c>
    </row>
    <row r="842">
      <c r="A842" t="inlineStr">
        <is>
          <t>Rates - Heron</t>
        </is>
      </c>
      <c r="B842" t="inlineStr">
        <is>
          <t>Operating Expenses</t>
        </is>
      </c>
      <c r="C842" t="inlineStr">
        <is>
          <t>Heron Fields</t>
        </is>
      </c>
      <c r="D842" t="inlineStr">
        <is>
          <t>Heron Fields</t>
        </is>
      </c>
      <c r="E842" s="1" t="inlineStr">
        <is>
          <t>2023-05-31</t>
        </is>
      </c>
      <c r="F842" t="n">
        <v>-42216.76</v>
      </c>
      <c r="G842" t="n">
        <v>1.08</v>
      </c>
      <c r="H842" s="2">
        <f>IF(F842=0, G842, F842)</f>
        <v/>
      </c>
      <c r="I842" s="1">
        <f>E842+0</f>
        <v/>
      </c>
    </row>
    <row r="843">
      <c r="A843" t="inlineStr">
        <is>
          <t>Rental Income</t>
        </is>
      </c>
      <c r="B843" t="inlineStr">
        <is>
          <t>Other Income</t>
        </is>
      </c>
      <c r="C843" t="inlineStr">
        <is>
          <t>Heron Fields</t>
        </is>
      </c>
      <c r="D843" t="inlineStr">
        <is>
          <t>Heron Fields</t>
        </is>
      </c>
      <c r="E843" s="1" t="inlineStr">
        <is>
          <t>2023-05-31</t>
        </is>
      </c>
      <c r="F843" t="n">
        <v>0</v>
      </c>
      <c r="G843" t="n">
        <v>0</v>
      </c>
      <c r="H843" s="2">
        <f>IF(F843=0, G843, F843)</f>
        <v/>
      </c>
      <c r="I843" s="1">
        <f>E843+0</f>
        <v/>
      </c>
    </row>
    <row r="844">
      <c r="A844" t="inlineStr">
        <is>
          <t>Repairs _AND_ Maintenance</t>
        </is>
      </c>
      <c r="B844" t="inlineStr">
        <is>
          <t>Operating Expenses</t>
        </is>
      </c>
      <c r="C844" t="inlineStr">
        <is>
          <t>Heron Fields</t>
        </is>
      </c>
      <c r="D844" t="inlineStr">
        <is>
          <t>Heron Fields</t>
        </is>
      </c>
      <c r="E844" s="1" t="inlineStr">
        <is>
          <t>2023-05-31</t>
        </is>
      </c>
      <c r="F844" t="n">
        <v>0</v>
      </c>
      <c r="G844" t="n">
        <v>0</v>
      </c>
      <c r="H844" s="2">
        <f>IF(F844=0, G844, F844)</f>
        <v/>
      </c>
      <c r="I844" s="1">
        <f>E844+0</f>
        <v/>
      </c>
    </row>
    <row r="845">
      <c r="A845" t="inlineStr">
        <is>
          <t>Sales - Heron Fields</t>
        </is>
      </c>
      <c r="B845" t="inlineStr">
        <is>
          <t>Trading Income</t>
        </is>
      </c>
      <c r="C845" t="inlineStr">
        <is>
          <t>Heron Fields</t>
        </is>
      </c>
      <c r="D845" t="inlineStr">
        <is>
          <t>Heron Fields</t>
        </is>
      </c>
      <c r="E845" s="1" t="inlineStr">
        <is>
          <t>2023-05-31</t>
        </is>
      </c>
      <c r="F845" t="n">
        <v>10308000</v>
      </c>
      <c r="G845" t="n">
        <v>4851826.09</v>
      </c>
      <c r="H845" s="2">
        <f>IF(F845=0, G845, F845)</f>
        <v/>
      </c>
      <c r="I845" s="1">
        <f>E845+0</f>
        <v/>
      </c>
    </row>
    <row r="846">
      <c r="A846" t="inlineStr">
        <is>
          <t>Sales - Heron Fields occupational rent</t>
        </is>
      </c>
      <c r="B846" t="inlineStr">
        <is>
          <t>Trading Income</t>
        </is>
      </c>
      <c r="C846" t="inlineStr">
        <is>
          <t>Heron Fields</t>
        </is>
      </c>
      <c r="D846" t="inlineStr">
        <is>
          <t>Heron Fields</t>
        </is>
      </c>
      <c r="E846" s="1" t="inlineStr">
        <is>
          <t>2023-05-31</t>
        </is>
      </c>
      <c r="F846" t="n">
        <v>18450</v>
      </c>
      <c r="G846" t="n">
        <v>65332.85</v>
      </c>
      <c r="H846" s="2">
        <f>IF(F846=0, G846, F846)</f>
        <v/>
      </c>
      <c r="I846" s="1">
        <f>E846+0</f>
        <v/>
      </c>
    </row>
    <row r="847">
      <c r="A847" t="inlineStr">
        <is>
          <t>Security - ADT</t>
        </is>
      </c>
      <c r="B847" t="inlineStr">
        <is>
          <t>Operating Expenses</t>
        </is>
      </c>
      <c r="C847" t="inlineStr">
        <is>
          <t>Heron Fields</t>
        </is>
      </c>
      <c r="D847" t="inlineStr">
        <is>
          <t>Heron Fields</t>
        </is>
      </c>
      <c r="E847" s="1" t="inlineStr">
        <is>
          <t>2023-05-31</t>
        </is>
      </c>
      <c r="F847" t="n">
        <v>328.38</v>
      </c>
      <c r="G847" t="n">
        <v>328.38</v>
      </c>
      <c r="H847" s="2">
        <f>IF(F847=0, G847, F847)</f>
        <v/>
      </c>
      <c r="I847" s="1">
        <f>E847+0</f>
        <v/>
      </c>
    </row>
    <row r="848">
      <c r="A848" t="inlineStr">
        <is>
          <t>Subscription - NHBRC</t>
        </is>
      </c>
      <c r="B848" t="inlineStr">
        <is>
          <t>Operating Expenses</t>
        </is>
      </c>
      <c r="C848" t="inlineStr">
        <is>
          <t>Heron Fields</t>
        </is>
      </c>
      <c r="D848" t="inlineStr">
        <is>
          <t>Heron Fields</t>
        </is>
      </c>
      <c r="E848" s="1" t="inlineStr">
        <is>
          <t>2023-05-31</t>
        </is>
      </c>
      <c r="F848" t="n">
        <v>0</v>
      </c>
      <c r="G848" t="n">
        <v>0</v>
      </c>
      <c r="H848" s="2">
        <f>IF(F848=0, G848, F848)</f>
        <v/>
      </c>
      <c r="I848" s="1">
        <f>E848+0</f>
        <v/>
      </c>
    </row>
    <row r="849">
      <c r="A849" t="inlineStr">
        <is>
          <t>Subscriptions - Xero</t>
        </is>
      </c>
      <c r="B849" t="inlineStr">
        <is>
          <t>Operating Expenses</t>
        </is>
      </c>
      <c r="C849" t="inlineStr">
        <is>
          <t>Heron Fields</t>
        </is>
      </c>
      <c r="D849" t="inlineStr">
        <is>
          <t>Heron Fields</t>
        </is>
      </c>
      <c r="E849" s="1" t="inlineStr">
        <is>
          <t>2023-05-31</t>
        </is>
      </c>
      <c r="F849" t="n">
        <v>600</v>
      </c>
      <c r="G849" t="n">
        <v>600</v>
      </c>
      <c r="H849" s="2">
        <f>IF(F849=0, G849, F849)</f>
        <v/>
      </c>
      <c r="I849" s="1">
        <f>E849+0</f>
        <v/>
      </c>
    </row>
    <row r="850">
      <c r="A850" t="inlineStr">
        <is>
          <t>Advertising - Pure Brand Activation</t>
        </is>
      </c>
      <c r="B850" t="inlineStr">
        <is>
          <t>Operating Expenses</t>
        </is>
      </c>
      <c r="C850" t="inlineStr">
        <is>
          <t>Heron View</t>
        </is>
      </c>
      <c r="D850" t="inlineStr">
        <is>
          <t>Heron View</t>
        </is>
      </c>
      <c r="E850" s="1" t="inlineStr">
        <is>
          <t>2023-05-31</t>
        </is>
      </c>
      <c r="F850" t="n">
        <v>0</v>
      </c>
      <c r="G850" t="n">
        <v>0</v>
      </c>
      <c r="H850" s="2">
        <f>IF(F850=0, G850, F850)</f>
        <v/>
      </c>
      <c r="I850" s="1">
        <f>E850+0</f>
        <v/>
      </c>
    </row>
    <row r="851">
      <c r="A851" t="inlineStr">
        <is>
          <t>Advertising - Real Marketing</t>
        </is>
      </c>
      <c r="B851" t="inlineStr">
        <is>
          <t>Operating Expenses</t>
        </is>
      </c>
      <c r="C851" t="inlineStr">
        <is>
          <t>Heron View</t>
        </is>
      </c>
      <c r="D851" t="inlineStr">
        <is>
          <t>Heron View</t>
        </is>
      </c>
      <c r="E851" s="1" t="inlineStr">
        <is>
          <t>2023-05-31</t>
        </is>
      </c>
      <c r="F851" t="n">
        <v>0</v>
      </c>
      <c r="G851" t="n">
        <v>0</v>
      </c>
      <c r="H851" s="2">
        <f>IF(F851=0, G851, F851)</f>
        <v/>
      </c>
      <c r="I851" s="1">
        <f>E851+0</f>
        <v/>
      </c>
    </row>
    <row r="852">
      <c r="A852" t="inlineStr">
        <is>
          <t>Advertising - Thinkink</t>
        </is>
      </c>
      <c r="B852" t="inlineStr">
        <is>
          <t>Operating Expenses</t>
        </is>
      </c>
      <c r="C852" t="inlineStr">
        <is>
          <t>Heron View</t>
        </is>
      </c>
      <c r="D852" t="inlineStr">
        <is>
          <t>Heron View</t>
        </is>
      </c>
      <c r="E852" s="1" t="inlineStr">
        <is>
          <t>2023-05-31</t>
        </is>
      </c>
      <c r="F852" t="n">
        <v>0</v>
      </c>
      <c r="G852" t="n">
        <v>0</v>
      </c>
      <c r="H852" s="2">
        <f>IF(F852=0, G852, F852)</f>
        <v/>
      </c>
      <c r="I852" s="1">
        <f>E852+0</f>
        <v/>
      </c>
    </row>
    <row r="853">
      <c r="A853" t="inlineStr">
        <is>
          <t>Advertising _AND_ Promotions</t>
        </is>
      </c>
      <c r="B853" t="inlineStr">
        <is>
          <t>Operating Expenses</t>
        </is>
      </c>
      <c r="C853" t="inlineStr">
        <is>
          <t>Heron View</t>
        </is>
      </c>
      <c r="D853" t="inlineStr">
        <is>
          <t>Heron View</t>
        </is>
      </c>
      <c r="E853" s="1" t="inlineStr">
        <is>
          <t>2023-05-31</t>
        </is>
      </c>
      <c r="F853" t="n">
        <v>0</v>
      </c>
      <c r="G853" t="n">
        <v>5637.5</v>
      </c>
      <c r="H853" s="2">
        <f>IF(F853=0, G853, F853)</f>
        <v/>
      </c>
      <c r="I853" s="1">
        <f>E853+0</f>
        <v/>
      </c>
    </row>
    <row r="854">
      <c r="A854" t="inlineStr">
        <is>
          <t>COS - Commission HV Units</t>
        </is>
      </c>
      <c r="B854" t="inlineStr">
        <is>
          <t>COS</t>
        </is>
      </c>
      <c r="C854" t="inlineStr">
        <is>
          <t>Heron View</t>
        </is>
      </c>
      <c r="D854" t="inlineStr">
        <is>
          <t>Heron View</t>
        </is>
      </c>
      <c r="E854" s="1" t="inlineStr">
        <is>
          <t>2023-05-31</t>
        </is>
      </c>
      <c r="F854" t="n">
        <v>0</v>
      </c>
      <c r="G854" t="n">
        <v>0</v>
      </c>
      <c r="H854" s="2">
        <f>IF(F854=0, G854, F854)</f>
        <v/>
      </c>
      <c r="I854" s="1">
        <f>E854+0</f>
        <v/>
      </c>
    </row>
    <row r="855">
      <c r="A855" t="inlineStr">
        <is>
          <t>COS - Electricity</t>
        </is>
      </c>
      <c r="B855" t="inlineStr">
        <is>
          <t>COS</t>
        </is>
      </c>
      <c r="C855" t="inlineStr">
        <is>
          <t>Heron View</t>
        </is>
      </c>
      <c r="D855" t="inlineStr">
        <is>
          <t>Heron View</t>
        </is>
      </c>
      <c r="E855" s="1" t="inlineStr">
        <is>
          <t>2023-05-31</t>
        </is>
      </c>
      <c r="F855" t="n">
        <v>0</v>
      </c>
      <c r="G855" t="n">
        <v>0</v>
      </c>
      <c r="H855" s="2">
        <f>IF(F855=0, G855, F855)</f>
        <v/>
      </c>
      <c r="I855" s="1">
        <f>E855+0</f>
        <v/>
      </c>
    </row>
    <row r="856">
      <c r="A856" t="inlineStr">
        <is>
          <t>COS - HV COCT Rates clearance</t>
        </is>
      </c>
      <c r="B856" t="inlineStr">
        <is>
          <t>COS</t>
        </is>
      </c>
      <c r="C856" t="inlineStr">
        <is>
          <t>Heron View</t>
        </is>
      </c>
      <c r="D856" t="inlineStr">
        <is>
          <t>Heron View</t>
        </is>
      </c>
      <c r="E856" s="1" t="inlineStr">
        <is>
          <t>2023-05-31</t>
        </is>
      </c>
      <c r="F856" t="n">
        <v>0</v>
      </c>
      <c r="G856" t="n">
        <v>0</v>
      </c>
      <c r="H856" s="2">
        <f>IF(F856=0, G856, F856)</f>
        <v/>
      </c>
      <c r="I856" s="1">
        <f>E856+0</f>
        <v/>
      </c>
    </row>
    <row r="857">
      <c r="A857" t="inlineStr">
        <is>
          <t>COS - Heron View</t>
        </is>
      </c>
      <c r="B857" t="inlineStr">
        <is>
          <t>COS</t>
        </is>
      </c>
      <c r="C857" t="inlineStr">
        <is>
          <t>Heron View</t>
        </is>
      </c>
      <c r="D857" t="inlineStr">
        <is>
          <t>Heron View</t>
        </is>
      </c>
      <c r="E857" s="1" t="inlineStr">
        <is>
          <t>2023-05-31</t>
        </is>
      </c>
      <c r="F857" t="n">
        <v>0</v>
      </c>
      <c r="G857" t="n">
        <v>0</v>
      </c>
      <c r="H857" s="2">
        <f>IF(F857=0, G857, F857)</f>
        <v/>
      </c>
      <c r="I857" s="1">
        <f>E857+0</f>
        <v/>
      </c>
    </row>
    <row r="858">
      <c r="A858" t="inlineStr">
        <is>
          <t>COS - Heron View - Construction</t>
        </is>
      </c>
      <c r="B858" t="inlineStr">
        <is>
          <t>COS</t>
        </is>
      </c>
      <c r="C858" t="inlineStr">
        <is>
          <t>CPC</t>
        </is>
      </c>
      <c r="D858" t="inlineStr">
        <is>
          <t>Heron View</t>
        </is>
      </c>
      <c r="E858" s="1" t="inlineStr">
        <is>
          <t>2023-05-31</t>
        </is>
      </c>
      <c r="F858" t="n">
        <v>3193925.31</v>
      </c>
      <c r="G858" t="n">
        <v>0</v>
      </c>
      <c r="H858" s="2">
        <f>IF(F858=0, G858, F858)</f>
        <v/>
      </c>
      <c r="I858" s="1">
        <f>E858+0</f>
        <v/>
      </c>
    </row>
    <row r="859">
      <c r="A859" t="inlineStr">
        <is>
          <t>COS - Heron View - P&amp;G</t>
        </is>
      </c>
      <c r="B859" t="inlineStr">
        <is>
          <t>COS</t>
        </is>
      </c>
      <c r="C859" t="inlineStr">
        <is>
          <t>CPC</t>
        </is>
      </c>
      <c r="D859" t="inlineStr">
        <is>
          <t>Heron View</t>
        </is>
      </c>
      <c r="E859" s="1" t="inlineStr">
        <is>
          <t>2023-05-31</t>
        </is>
      </c>
      <c r="F859" t="n">
        <v>111322.42</v>
      </c>
      <c r="G859" t="n">
        <v>0</v>
      </c>
      <c r="H859" s="2">
        <f>IF(F859=0, G859, F859)</f>
        <v/>
      </c>
      <c r="I859" s="1">
        <f>E859+0</f>
        <v/>
      </c>
    </row>
    <row r="860">
      <c r="A860" t="inlineStr">
        <is>
          <t>COS - Heron View - Printing &amp; Stationary</t>
        </is>
      </c>
      <c r="B860" t="inlineStr">
        <is>
          <t>COS</t>
        </is>
      </c>
      <c r="C860" t="inlineStr">
        <is>
          <t>CPC</t>
        </is>
      </c>
      <c r="D860" t="inlineStr">
        <is>
          <t>Heron View</t>
        </is>
      </c>
      <c r="E860" s="1" t="inlineStr">
        <is>
          <t>2023-05-31</t>
        </is>
      </c>
      <c r="F860" t="n">
        <v>78.26000000000001</v>
      </c>
      <c r="G860" t="n">
        <v>0</v>
      </c>
      <c r="H860" s="2">
        <f>IF(F860=0, G860, F860)</f>
        <v/>
      </c>
      <c r="I860" s="1">
        <f>E860+0</f>
        <v/>
      </c>
    </row>
    <row r="861">
      <c r="A861" t="inlineStr">
        <is>
          <t>COS - Legal Fees</t>
        </is>
      </c>
      <c r="B861" t="inlineStr">
        <is>
          <t>COS</t>
        </is>
      </c>
      <c r="C861" t="inlineStr">
        <is>
          <t>Heron View</t>
        </is>
      </c>
      <c r="D861" t="inlineStr">
        <is>
          <t>Heron View</t>
        </is>
      </c>
      <c r="E861" s="1" t="inlineStr">
        <is>
          <t>2023-05-31</t>
        </is>
      </c>
      <c r="F861" t="n">
        <v>0</v>
      </c>
      <c r="G861" t="n">
        <v>0</v>
      </c>
      <c r="H861" s="2">
        <f>IF(F861=0, G861, F861)</f>
        <v/>
      </c>
      <c r="I861" s="1">
        <f>E861+0</f>
        <v/>
      </c>
    </row>
    <row r="862">
      <c r="A862" t="inlineStr">
        <is>
          <t>COS - Legal Fees Opening of Sec Title Fees</t>
        </is>
      </c>
      <c r="B862" t="inlineStr">
        <is>
          <t>COS</t>
        </is>
      </c>
      <c r="C862" t="inlineStr">
        <is>
          <t>Heron View</t>
        </is>
      </c>
      <c r="D862" t="inlineStr">
        <is>
          <t>Heron View</t>
        </is>
      </c>
      <c r="E862" s="1" t="inlineStr">
        <is>
          <t>2023-05-31</t>
        </is>
      </c>
      <c r="F862" t="n">
        <v>0</v>
      </c>
      <c r="G862" t="n">
        <v>0</v>
      </c>
      <c r="H862" s="2">
        <f>IF(F862=0, G862, F862)</f>
        <v/>
      </c>
      <c r="I862" s="1">
        <f>E862+0</f>
        <v/>
      </c>
    </row>
    <row r="863">
      <c r="A863" t="inlineStr">
        <is>
          <t>COS - Showhouse - HV</t>
        </is>
      </c>
      <c r="B863" t="inlineStr">
        <is>
          <t>COS</t>
        </is>
      </c>
      <c r="C863" t="inlineStr">
        <is>
          <t>Heron View</t>
        </is>
      </c>
      <c r="D863" t="inlineStr">
        <is>
          <t>Heron View</t>
        </is>
      </c>
      <c r="E863" s="1" t="inlineStr">
        <is>
          <t>2023-05-31</t>
        </is>
      </c>
      <c r="F863" t="n">
        <v>0</v>
      </c>
      <c r="G863" t="n">
        <v>0</v>
      </c>
      <c r="H863" s="2">
        <f>IF(F863=0, G863, F863)</f>
        <v/>
      </c>
      <c r="I863" s="1">
        <f>E863+0</f>
        <v/>
      </c>
    </row>
    <row r="864">
      <c r="A864" t="inlineStr">
        <is>
          <t>Consulting fees - Trustee</t>
        </is>
      </c>
      <c r="B864" t="inlineStr">
        <is>
          <t>Operating Expenses</t>
        </is>
      </c>
      <c r="C864" t="inlineStr">
        <is>
          <t>Heron View</t>
        </is>
      </c>
      <c r="D864" t="inlineStr">
        <is>
          <t>Heron View</t>
        </is>
      </c>
      <c r="E864" s="1" t="inlineStr">
        <is>
          <t>2023-05-31</t>
        </is>
      </c>
      <c r="F864" t="n">
        <v>0</v>
      </c>
      <c r="G864" t="n">
        <v>0</v>
      </c>
      <c r="H864" s="2">
        <f>IF(F864=0, G864, F864)</f>
        <v/>
      </c>
      <c r="I864" s="1">
        <f>E864+0</f>
        <v/>
      </c>
    </row>
    <row r="865">
      <c r="A865" t="inlineStr">
        <is>
          <t>Interest Paid - Investors @ 10%</t>
        </is>
      </c>
      <c r="B865" t="inlineStr">
        <is>
          <t>Operating Expenses</t>
        </is>
      </c>
      <c r="C865" t="inlineStr">
        <is>
          <t>Heron View</t>
        </is>
      </c>
      <c r="D865" t="inlineStr">
        <is>
          <t>Heron View</t>
        </is>
      </c>
      <c r="E865" s="1" t="inlineStr">
        <is>
          <t>2023-05-31</t>
        </is>
      </c>
      <c r="F865" t="n">
        <v>0</v>
      </c>
      <c r="G865" t="n">
        <v>0</v>
      </c>
      <c r="H865" s="2">
        <f>IF(F865=0, G865, F865)</f>
        <v/>
      </c>
      <c r="I865" s="1">
        <f>E865+0</f>
        <v/>
      </c>
    </row>
    <row r="866">
      <c r="A866" t="inlineStr">
        <is>
          <t>Interest Paid - Investors @ 10.5%</t>
        </is>
      </c>
      <c r="B866" t="inlineStr">
        <is>
          <t>Operating Expenses</t>
        </is>
      </c>
      <c r="C866" t="inlineStr">
        <is>
          <t>Heron View</t>
        </is>
      </c>
      <c r="D866" t="inlineStr">
        <is>
          <t>Heron View</t>
        </is>
      </c>
      <c r="E866" s="1" t="inlineStr">
        <is>
          <t>2023-05-31</t>
        </is>
      </c>
      <c r="F866" t="n">
        <v>0</v>
      </c>
      <c r="G866" t="n">
        <v>0</v>
      </c>
      <c r="H866" s="2">
        <f>IF(F866=0, G866, F866)</f>
        <v/>
      </c>
      <c r="I866" s="1">
        <f>E866+0</f>
        <v/>
      </c>
    </row>
    <row r="867">
      <c r="A867" t="inlineStr">
        <is>
          <t>Interest Paid - Investors @ 11%</t>
        </is>
      </c>
      <c r="B867" t="inlineStr">
        <is>
          <t>Operating Expenses</t>
        </is>
      </c>
      <c r="C867" t="inlineStr">
        <is>
          <t>Heron View</t>
        </is>
      </c>
      <c r="D867" t="inlineStr">
        <is>
          <t>Heron View</t>
        </is>
      </c>
      <c r="E867" s="1" t="inlineStr">
        <is>
          <t>2023-05-31</t>
        </is>
      </c>
      <c r="F867" t="n">
        <v>0</v>
      </c>
      <c r="G867" t="n">
        <v>0</v>
      </c>
      <c r="H867" s="2">
        <f>IF(F867=0, G867, F867)</f>
        <v/>
      </c>
      <c r="I867" s="1">
        <f>E867+0</f>
        <v/>
      </c>
    </row>
    <row r="868">
      <c r="A868" t="inlineStr">
        <is>
          <t>Interest Paid - Investors @ 14%</t>
        </is>
      </c>
      <c r="B868" t="inlineStr">
        <is>
          <t>Operating Expenses</t>
        </is>
      </c>
      <c r="C868" t="inlineStr">
        <is>
          <t>Heron View</t>
        </is>
      </c>
      <c r="D868" t="inlineStr">
        <is>
          <t>Heron View</t>
        </is>
      </c>
      <c r="E868" s="1" t="inlineStr">
        <is>
          <t>2023-05-31</t>
        </is>
      </c>
      <c r="F868" t="n">
        <v>0</v>
      </c>
      <c r="G868" t="n">
        <v>0</v>
      </c>
      <c r="H868" s="2">
        <f>IF(F868=0, G868, F868)</f>
        <v/>
      </c>
      <c r="I868" s="1">
        <f>E868+0</f>
        <v/>
      </c>
    </row>
    <row r="869">
      <c r="A869" t="inlineStr">
        <is>
          <t>Interest Paid - Investors @ 16%</t>
        </is>
      </c>
      <c r="B869" t="inlineStr">
        <is>
          <t>Operating Expenses</t>
        </is>
      </c>
      <c r="C869" t="inlineStr">
        <is>
          <t>Heron View</t>
        </is>
      </c>
      <c r="D869" t="inlineStr">
        <is>
          <t>Heron View</t>
        </is>
      </c>
      <c r="E869" s="1" t="inlineStr">
        <is>
          <t>2023-05-31</t>
        </is>
      </c>
      <c r="F869" t="n">
        <v>0</v>
      </c>
      <c r="G869" t="n">
        <v>0</v>
      </c>
      <c r="H869" s="2">
        <f>IF(F869=0, G869, F869)</f>
        <v/>
      </c>
      <c r="I869" s="1">
        <f>E869+0</f>
        <v/>
      </c>
    </row>
    <row r="870">
      <c r="A870" t="inlineStr">
        <is>
          <t>Interest Paid - Investors @ 18%</t>
        </is>
      </c>
      <c r="B870" t="inlineStr">
        <is>
          <t>Operating Expenses</t>
        </is>
      </c>
      <c r="C870" t="inlineStr">
        <is>
          <t>Heron View</t>
        </is>
      </c>
      <c r="D870" t="inlineStr">
        <is>
          <t>Heron View</t>
        </is>
      </c>
      <c r="E870" s="1" t="inlineStr">
        <is>
          <t>2023-05-31</t>
        </is>
      </c>
      <c r="F870" t="n">
        <v>0</v>
      </c>
      <c r="G870" t="n">
        <v>0</v>
      </c>
      <c r="H870" s="2">
        <f>IF(F870=0, G870, F870)</f>
        <v/>
      </c>
      <c r="I870" s="1">
        <f>E870+0</f>
        <v/>
      </c>
    </row>
    <row r="871">
      <c r="A871" t="inlineStr">
        <is>
          <t>Interest Paid - Investors @ 7%</t>
        </is>
      </c>
      <c r="B871" t="inlineStr">
        <is>
          <t>Operating Expenses</t>
        </is>
      </c>
      <c r="C871" t="inlineStr">
        <is>
          <t>Heron View</t>
        </is>
      </c>
      <c r="D871" t="inlineStr">
        <is>
          <t>Heron View</t>
        </is>
      </c>
      <c r="E871" s="1" t="inlineStr">
        <is>
          <t>2023-05-31</t>
        </is>
      </c>
      <c r="F871" t="n">
        <v>0</v>
      </c>
      <c r="G871" t="n">
        <v>0</v>
      </c>
      <c r="H871" s="2">
        <f>IF(F871=0, G871, F871)</f>
        <v/>
      </c>
      <c r="I871" s="1">
        <f>E871+0</f>
        <v/>
      </c>
    </row>
    <row r="872">
      <c r="A872" t="inlineStr">
        <is>
          <t>Interest Paid - Investors @ 7.5%</t>
        </is>
      </c>
      <c r="B872" t="inlineStr">
        <is>
          <t>Operating Expenses</t>
        </is>
      </c>
      <c r="C872" t="inlineStr">
        <is>
          <t>Heron View</t>
        </is>
      </c>
      <c r="D872" t="inlineStr">
        <is>
          <t>Heron View</t>
        </is>
      </c>
      <c r="E872" s="1" t="inlineStr">
        <is>
          <t>2023-05-31</t>
        </is>
      </c>
      <c r="F872" t="n">
        <v>0</v>
      </c>
      <c r="G872" t="n">
        <v>0</v>
      </c>
      <c r="H872" s="2">
        <f>IF(F872=0, G872, F872)</f>
        <v/>
      </c>
      <c r="I872" s="1">
        <f>E872+0</f>
        <v/>
      </c>
    </row>
    <row r="873">
      <c r="A873" t="inlineStr">
        <is>
          <t>Interest Paid - Investors @ 8.25%</t>
        </is>
      </c>
      <c r="B873" t="inlineStr">
        <is>
          <t>Operating Expenses</t>
        </is>
      </c>
      <c r="C873" t="inlineStr">
        <is>
          <t>Heron View</t>
        </is>
      </c>
      <c r="D873" t="inlineStr">
        <is>
          <t>Heron View</t>
        </is>
      </c>
      <c r="E873" s="1" t="inlineStr">
        <is>
          <t>2023-05-31</t>
        </is>
      </c>
      <c r="F873" t="n">
        <v>0</v>
      </c>
      <c r="G873" t="n">
        <v>0</v>
      </c>
      <c r="H873" s="2">
        <f>IF(F873=0, G873, F873)</f>
        <v/>
      </c>
      <c r="I873" s="1">
        <f>E873+0</f>
        <v/>
      </c>
    </row>
    <row r="874">
      <c r="A874" t="inlineStr">
        <is>
          <t>Interest Paid - Investors @ 9%</t>
        </is>
      </c>
      <c r="B874" t="inlineStr">
        <is>
          <t>Operating Expenses</t>
        </is>
      </c>
      <c r="C874" t="inlineStr">
        <is>
          <t>Heron View</t>
        </is>
      </c>
      <c r="D874" t="inlineStr">
        <is>
          <t>Heron View</t>
        </is>
      </c>
      <c r="E874" s="1" t="inlineStr">
        <is>
          <t>2023-05-31</t>
        </is>
      </c>
      <c r="F874" t="n">
        <v>0</v>
      </c>
      <c r="G874" t="n">
        <v>0</v>
      </c>
      <c r="H874" s="2">
        <f>IF(F874=0, G874, F874)</f>
        <v/>
      </c>
      <c r="I874" s="1">
        <f>E874+0</f>
        <v/>
      </c>
    </row>
    <row r="875">
      <c r="A875" t="inlineStr">
        <is>
          <t>Interest Paid - Investors @ 9.75%</t>
        </is>
      </c>
      <c r="B875" t="inlineStr">
        <is>
          <t>Operating Expenses</t>
        </is>
      </c>
      <c r="C875" t="inlineStr">
        <is>
          <t>Heron View</t>
        </is>
      </c>
      <c r="D875" t="inlineStr">
        <is>
          <t>Heron View</t>
        </is>
      </c>
      <c r="E875" s="1" t="inlineStr">
        <is>
          <t>2023-05-31</t>
        </is>
      </c>
      <c r="F875" t="n">
        <v>0</v>
      </c>
      <c r="G875" t="n">
        <v>0</v>
      </c>
      <c r="H875" s="2">
        <f>IF(F875=0, G875, F875)</f>
        <v/>
      </c>
      <c r="I875" s="1">
        <f>E875+0</f>
        <v/>
      </c>
    </row>
    <row r="876">
      <c r="A876" t="inlineStr">
        <is>
          <t>Levies</t>
        </is>
      </c>
      <c r="B876" t="inlineStr">
        <is>
          <t>Operating Expenses</t>
        </is>
      </c>
      <c r="C876" t="inlineStr">
        <is>
          <t>Heron View</t>
        </is>
      </c>
      <c r="D876" t="inlineStr">
        <is>
          <t>Heron View</t>
        </is>
      </c>
      <c r="E876" s="1" t="inlineStr">
        <is>
          <t>2023-05-31</t>
        </is>
      </c>
      <c r="F876" t="n">
        <v>0</v>
      </c>
      <c r="G876" t="n">
        <v>0</v>
      </c>
      <c r="H876" s="2">
        <f>IF(F876=0, G876, F876)</f>
        <v/>
      </c>
      <c r="I876" s="1">
        <f>E876+0</f>
        <v/>
      </c>
    </row>
    <row r="877">
      <c r="A877" t="inlineStr">
        <is>
          <t>Management fees - OMH</t>
        </is>
      </c>
      <c r="B877" t="inlineStr">
        <is>
          <t>Ignore per Deric</t>
        </is>
      </c>
      <c r="C877" t="inlineStr">
        <is>
          <t>Heron View</t>
        </is>
      </c>
      <c r="D877" t="inlineStr">
        <is>
          <t>Heron View</t>
        </is>
      </c>
      <c r="E877" s="1" t="inlineStr">
        <is>
          <t>2023-05-31</t>
        </is>
      </c>
      <c r="F877" t="n">
        <v>0</v>
      </c>
      <c r="G877" t="n">
        <v>0</v>
      </c>
      <c r="H877" s="2">
        <f>IF(F877=0, G877, F877)</f>
        <v/>
      </c>
      <c r="I877" s="1">
        <f>E877+0</f>
        <v/>
      </c>
    </row>
    <row r="878">
      <c r="A878" t="inlineStr">
        <is>
          <t>Rental Income</t>
        </is>
      </c>
      <c r="B878" t="inlineStr">
        <is>
          <t>Other Income</t>
        </is>
      </c>
      <c r="C878" t="inlineStr">
        <is>
          <t>Heron View</t>
        </is>
      </c>
      <c r="D878" t="inlineStr">
        <is>
          <t>Heron View</t>
        </is>
      </c>
      <c r="E878" s="1" t="inlineStr">
        <is>
          <t>2023-05-31</t>
        </is>
      </c>
      <c r="F878" t="n">
        <v>0</v>
      </c>
      <c r="G878" t="n">
        <v>0</v>
      </c>
      <c r="H878" s="2">
        <f>IF(F878=0, G878, F878)</f>
        <v/>
      </c>
      <c r="I878" s="1">
        <f>E878+0</f>
        <v/>
      </c>
    </row>
    <row r="879">
      <c r="A879" t="inlineStr">
        <is>
          <t>Repairs _AND_ Maintenance</t>
        </is>
      </c>
      <c r="B879" t="inlineStr">
        <is>
          <t>Operating Expenses</t>
        </is>
      </c>
      <c r="C879" t="inlineStr">
        <is>
          <t>Heron View</t>
        </is>
      </c>
      <c r="D879" t="inlineStr">
        <is>
          <t>Heron View</t>
        </is>
      </c>
      <c r="E879" s="1" t="inlineStr">
        <is>
          <t>2023-05-31</t>
        </is>
      </c>
      <c r="F879" t="n">
        <v>0</v>
      </c>
      <c r="G879" t="n">
        <v>0</v>
      </c>
      <c r="H879" s="2">
        <f>IF(F879=0, G879, F879)</f>
        <v/>
      </c>
      <c r="I879" s="1">
        <f>E879+0</f>
        <v/>
      </c>
    </row>
    <row r="880">
      <c r="A880" t="inlineStr">
        <is>
          <t>Sales - Heron View Occupational Rent</t>
        </is>
      </c>
      <c r="B880" t="inlineStr">
        <is>
          <t>Trading Income</t>
        </is>
      </c>
      <c r="C880" t="inlineStr">
        <is>
          <t>Heron View</t>
        </is>
      </c>
      <c r="D880" t="inlineStr">
        <is>
          <t>Heron View</t>
        </is>
      </c>
      <c r="E880" s="1" t="inlineStr">
        <is>
          <t>2023-05-31</t>
        </is>
      </c>
      <c r="F880" t="n">
        <v>0</v>
      </c>
      <c r="G880" t="n">
        <v>0</v>
      </c>
      <c r="H880" s="2">
        <f>IF(F880=0, G880, F880)</f>
        <v/>
      </c>
      <c r="I880" s="1">
        <f>E880+0</f>
        <v/>
      </c>
    </row>
    <row r="881">
      <c r="A881" t="inlineStr">
        <is>
          <t>Sales - Heron View Sales</t>
        </is>
      </c>
      <c r="B881" t="inlineStr">
        <is>
          <t>Trading Income</t>
        </is>
      </c>
      <c r="C881" t="inlineStr">
        <is>
          <t>Heron View</t>
        </is>
      </c>
      <c r="D881" t="inlineStr">
        <is>
          <t>Heron View</t>
        </is>
      </c>
      <c r="E881" s="1" t="inlineStr">
        <is>
          <t>2023-05-31</t>
        </is>
      </c>
      <c r="F881" t="n">
        <v>0</v>
      </c>
      <c r="G881" t="n">
        <v>0</v>
      </c>
      <c r="H881" s="2">
        <f>IF(F881=0, G881, F881)</f>
        <v/>
      </c>
      <c r="I881" s="1">
        <f>E881+0</f>
        <v/>
      </c>
    </row>
    <row r="882">
      <c r="A882" t="inlineStr">
        <is>
          <t>Subscriptions - Xero</t>
        </is>
      </c>
      <c r="B882" t="inlineStr">
        <is>
          <t>Operating Expenses</t>
        </is>
      </c>
      <c r="C882" t="inlineStr">
        <is>
          <t>Heron View</t>
        </is>
      </c>
      <c r="D882" t="inlineStr">
        <is>
          <t>Heron View</t>
        </is>
      </c>
      <c r="E882" s="1" t="inlineStr">
        <is>
          <t>2023-05-31</t>
        </is>
      </c>
      <c r="F882" t="n">
        <v>600</v>
      </c>
      <c r="G882" t="n">
        <v>600</v>
      </c>
      <c r="H882" s="2">
        <f>IF(F882=0, G882, F882)</f>
        <v/>
      </c>
      <c r="I882" s="1">
        <f>E882+0</f>
        <v/>
      </c>
    </row>
    <row r="883">
      <c r="A883" t="inlineStr">
        <is>
          <t>Accounting - CIPC</t>
        </is>
      </c>
      <c r="B883" t="inlineStr">
        <is>
          <t>Operating Expenses</t>
        </is>
      </c>
      <c r="C883" t="inlineStr">
        <is>
          <t>Heron Fields</t>
        </is>
      </c>
      <c r="D883" t="inlineStr">
        <is>
          <t>Heron Fields</t>
        </is>
      </c>
      <c r="E883" s="1" t="inlineStr">
        <is>
          <t>2023-06-30</t>
        </is>
      </c>
      <c r="F883" t="n">
        <v>0</v>
      </c>
      <c r="G883" t="n">
        <v>0</v>
      </c>
      <c r="H883" s="2">
        <f>IF(F883=0, G883, F883)</f>
        <v/>
      </c>
      <c r="I883" s="1">
        <f>E883+0</f>
        <v/>
      </c>
    </row>
    <row r="884">
      <c r="A884" t="inlineStr">
        <is>
          <t>Accounting Fees</t>
        </is>
      </c>
      <c r="B884" t="inlineStr">
        <is>
          <t>Operating Expenses</t>
        </is>
      </c>
      <c r="C884" t="inlineStr">
        <is>
          <t>Heron Fields</t>
        </is>
      </c>
      <c r="D884" t="inlineStr">
        <is>
          <t>Heron Fields</t>
        </is>
      </c>
      <c r="E884" s="1" t="inlineStr">
        <is>
          <t>2023-06-30</t>
        </is>
      </c>
      <c r="F884" t="n">
        <v>0</v>
      </c>
      <c r="G884" t="n">
        <v>0</v>
      </c>
      <c r="H884" s="2">
        <f>IF(F884=0, G884, F884)</f>
        <v/>
      </c>
      <c r="I884" s="1">
        <f>E884+0</f>
        <v/>
      </c>
    </row>
    <row r="885">
      <c r="A885" t="inlineStr">
        <is>
          <t>Advertising - Property24</t>
        </is>
      </c>
      <c r="B885" t="inlineStr">
        <is>
          <t>Operating Expenses</t>
        </is>
      </c>
      <c r="C885" t="inlineStr">
        <is>
          <t>Heron Fields</t>
        </is>
      </c>
      <c r="D885" t="inlineStr">
        <is>
          <t>Heron Fields</t>
        </is>
      </c>
      <c r="E885" s="1" t="inlineStr">
        <is>
          <t>2023-06-30</t>
        </is>
      </c>
      <c r="F885" t="n">
        <v>-12480</v>
      </c>
      <c r="G885" t="n">
        <v>0</v>
      </c>
      <c r="H885" s="2">
        <f>IF(F885=0, G885, F885)</f>
        <v/>
      </c>
      <c r="I885" s="1">
        <f>E885+0</f>
        <v/>
      </c>
    </row>
    <row r="886">
      <c r="A886" t="inlineStr">
        <is>
          <t>Advertising - Real Marketing</t>
        </is>
      </c>
      <c r="B886" t="inlineStr">
        <is>
          <t>Operating Expenses</t>
        </is>
      </c>
      <c r="C886" t="inlineStr">
        <is>
          <t>Heron Fields</t>
        </is>
      </c>
      <c r="D886" t="inlineStr">
        <is>
          <t>Heron Fields</t>
        </is>
      </c>
      <c r="E886" s="1" t="inlineStr">
        <is>
          <t>2023-06-30</t>
        </is>
      </c>
      <c r="F886" t="n">
        <v>0</v>
      </c>
      <c r="G886" t="n">
        <v>0</v>
      </c>
      <c r="H886" s="2">
        <f>IF(F886=0, G886, F886)</f>
        <v/>
      </c>
      <c r="I886" s="1">
        <f>E886+0</f>
        <v/>
      </c>
    </row>
    <row r="887">
      <c r="A887" t="inlineStr">
        <is>
          <t>Advertising _AND_ Promotions</t>
        </is>
      </c>
      <c r="B887" t="inlineStr">
        <is>
          <t>Operating Expenses</t>
        </is>
      </c>
      <c r="C887" t="inlineStr">
        <is>
          <t>Heron Fields</t>
        </is>
      </c>
      <c r="D887" t="inlineStr">
        <is>
          <t>Heron Fields</t>
        </is>
      </c>
      <c r="E887" s="1" t="inlineStr">
        <is>
          <t>2023-06-30</t>
        </is>
      </c>
      <c r="F887" t="n">
        <v>52232.03</v>
      </c>
      <c r="G887" t="n">
        <v>39589.13</v>
      </c>
      <c r="H887" s="2">
        <f>IF(F887=0, G887, F887)</f>
        <v/>
      </c>
      <c r="I887" s="1">
        <f>E887+0</f>
        <v/>
      </c>
    </row>
    <row r="888">
      <c r="A888" t="inlineStr">
        <is>
          <t>Bank Charges</t>
        </is>
      </c>
      <c r="B888" t="inlineStr">
        <is>
          <t>Operating Expenses</t>
        </is>
      </c>
      <c r="C888" t="inlineStr">
        <is>
          <t>Heron Fields</t>
        </is>
      </c>
      <c r="D888" t="inlineStr">
        <is>
          <t>Heron Fields</t>
        </is>
      </c>
      <c r="E888" s="1" t="inlineStr">
        <is>
          <t>2023-06-30</t>
        </is>
      </c>
      <c r="F888" t="n">
        <v>449.38</v>
      </c>
      <c r="G888" t="n">
        <v>516.95</v>
      </c>
      <c r="H888" s="2">
        <f>IF(F888=0, G888, F888)</f>
        <v/>
      </c>
      <c r="I888" s="1">
        <f>E888+0</f>
        <v/>
      </c>
    </row>
    <row r="889">
      <c r="A889" t="inlineStr">
        <is>
          <t>COS - Commission HF Units</t>
        </is>
      </c>
      <c r="B889" t="inlineStr">
        <is>
          <t>COS</t>
        </is>
      </c>
      <c r="C889" t="inlineStr">
        <is>
          <t>Heron Fields</t>
        </is>
      </c>
      <c r="D889" t="inlineStr">
        <is>
          <t>Heron Fields</t>
        </is>
      </c>
      <c r="E889" s="1" t="inlineStr">
        <is>
          <t>2023-06-30</t>
        </is>
      </c>
      <c r="F889" t="n">
        <v>242591.31</v>
      </c>
      <c r="G889" t="n">
        <v>62169.57</v>
      </c>
      <c r="H889" s="2">
        <f>IF(F889=0, G889, F889)</f>
        <v/>
      </c>
      <c r="I889" s="1">
        <f>E889+0</f>
        <v/>
      </c>
    </row>
    <row r="890">
      <c r="A890" t="inlineStr">
        <is>
          <t>COS - Electricity</t>
        </is>
      </c>
      <c r="B890" t="inlineStr">
        <is>
          <t>COS</t>
        </is>
      </c>
      <c r="C890" t="inlineStr">
        <is>
          <t>Heron Fields</t>
        </is>
      </c>
      <c r="D890" t="inlineStr">
        <is>
          <t>Heron Fields</t>
        </is>
      </c>
      <c r="E890" s="1" t="inlineStr">
        <is>
          <t>2023-06-30</t>
        </is>
      </c>
      <c r="F890" t="n">
        <v>0</v>
      </c>
      <c r="G890" t="n">
        <v>0</v>
      </c>
      <c r="H890" s="2">
        <f>IF(F890=0, G890, F890)</f>
        <v/>
      </c>
      <c r="I890" s="1">
        <f>E890+0</f>
        <v/>
      </c>
    </row>
    <row r="891">
      <c r="A891" t="inlineStr">
        <is>
          <t>COS - Electricity Cost Heron Field</t>
        </is>
      </c>
      <c r="B891" t="inlineStr">
        <is>
          <t>COS</t>
        </is>
      </c>
      <c r="C891" t="inlineStr">
        <is>
          <t>CPC</t>
        </is>
      </c>
      <c r="D891" t="inlineStr">
        <is>
          <t>Heron Fields</t>
        </is>
      </c>
      <c r="E891" s="1" t="inlineStr">
        <is>
          <t>2023-06-30</t>
        </is>
      </c>
      <c r="F891" t="n">
        <v>0</v>
      </c>
      <c r="G891" t="n">
        <v>0</v>
      </c>
      <c r="H891" s="2">
        <f>IF(F891=0, G891, F891)</f>
        <v/>
      </c>
      <c r="I891" s="1">
        <f>E891+0</f>
        <v/>
      </c>
    </row>
    <row r="892">
      <c r="A892" t="inlineStr">
        <is>
          <t>COS - Heron - Internet</t>
        </is>
      </c>
      <c r="B892" t="inlineStr">
        <is>
          <t>COS</t>
        </is>
      </c>
      <c r="C892" t="inlineStr">
        <is>
          <t>CPC</t>
        </is>
      </c>
      <c r="D892" t="inlineStr">
        <is>
          <t>Heron Fields</t>
        </is>
      </c>
      <c r="E892" s="1" t="inlineStr">
        <is>
          <t>2023-06-30</t>
        </is>
      </c>
      <c r="F892" t="n">
        <v>1189.57</v>
      </c>
      <c r="G892" t="n">
        <v>0</v>
      </c>
      <c r="H892" s="2">
        <f>IF(F892=0, G892, F892)</f>
        <v/>
      </c>
      <c r="I892" s="1">
        <f>E892+0</f>
        <v/>
      </c>
    </row>
    <row r="893">
      <c r="A893" t="inlineStr">
        <is>
          <t>COS - Heron Fields - Construction</t>
        </is>
      </c>
      <c r="B893" t="inlineStr">
        <is>
          <t>COS</t>
        </is>
      </c>
      <c r="C893" t="inlineStr">
        <is>
          <t>CPC</t>
        </is>
      </c>
      <c r="D893" t="inlineStr">
        <is>
          <t>Heron Fields</t>
        </is>
      </c>
      <c r="E893" s="1" t="inlineStr">
        <is>
          <t>2023-06-30</t>
        </is>
      </c>
      <c r="F893" t="n">
        <v>149683.77</v>
      </c>
      <c r="G893" t="n">
        <v>0</v>
      </c>
      <c r="H893" s="2">
        <f>IF(F893=0, G893, F893)</f>
        <v/>
      </c>
      <c r="I893" s="1">
        <f>E893+0</f>
        <v/>
      </c>
    </row>
    <row r="894">
      <c r="A894" t="inlineStr">
        <is>
          <t>COS - Heron Fields - Health &amp; Safety</t>
        </is>
      </c>
      <c r="B894" t="inlineStr">
        <is>
          <t>COS</t>
        </is>
      </c>
      <c r="C894" t="inlineStr">
        <is>
          <t>CPC</t>
        </is>
      </c>
      <c r="D894" t="inlineStr">
        <is>
          <t>Heron Fields</t>
        </is>
      </c>
      <c r="E894" s="1" t="inlineStr">
        <is>
          <t>2023-06-30</t>
        </is>
      </c>
      <c r="F894" t="n">
        <v>0</v>
      </c>
      <c r="G894" t="n">
        <v>0</v>
      </c>
      <c r="H894" s="2">
        <f>IF(F894=0, G894, F894)</f>
        <v/>
      </c>
      <c r="I894" s="1">
        <f>E894+0</f>
        <v/>
      </c>
    </row>
    <row r="895">
      <c r="A895" t="inlineStr">
        <is>
          <t>COS - Heron Fields - P &amp; G</t>
        </is>
      </c>
      <c r="B895" t="inlineStr">
        <is>
          <t>COS</t>
        </is>
      </c>
      <c r="C895" t="inlineStr">
        <is>
          <t>CPC</t>
        </is>
      </c>
      <c r="D895" t="inlineStr">
        <is>
          <t>Heron Fields</t>
        </is>
      </c>
      <c r="E895" s="1" t="inlineStr">
        <is>
          <t>2023-06-30</t>
        </is>
      </c>
      <c r="F895" t="n">
        <v>50267.62</v>
      </c>
      <c r="G895" t="n">
        <v>0</v>
      </c>
      <c r="H895" s="2">
        <f>IF(F895=0, G895, F895)</f>
        <v/>
      </c>
      <c r="I895" s="1">
        <f>E895+0</f>
        <v/>
      </c>
    </row>
    <row r="896">
      <c r="A896" t="inlineStr">
        <is>
          <t>COS - Heron Fields - Printing &amp; Stationary</t>
        </is>
      </c>
      <c r="B896" t="inlineStr">
        <is>
          <t>COS</t>
        </is>
      </c>
      <c r="C896" t="inlineStr">
        <is>
          <t>CPC</t>
        </is>
      </c>
      <c r="D896" t="inlineStr">
        <is>
          <t>Heron Fields</t>
        </is>
      </c>
      <c r="E896" s="1" t="inlineStr">
        <is>
          <t>2023-06-30</t>
        </is>
      </c>
      <c r="F896" t="n">
        <v>1129.57</v>
      </c>
      <c r="G896" t="n">
        <v>0</v>
      </c>
      <c r="H896" s="2">
        <f>IF(F896=0, G896, F896)</f>
        <v/>
      </c>
      <c r="I896" s="1">
        <f>E896+0</f>
        <v/>
      </c>
    </row>
    <row r="897">
      <c r="A897" t="inlineStr">
        <is>
          <t>COS - Heron View Showhouse</t>
        </is>
      </c>
      <c r="B897" t="inlineStr">
        <is>
          <t>COS</t>
        </is>
      </c>
      <c r="C897" t="inlineStr">
        <is>
          <t>Heron Fields</t>
        </is>
      </c>
      <c r="D897" t="inlineStr">
        <is>
          <t>Heron Fields</t>
        </is>
      </c>
      <c r="E897" s="1" t="inlineStr">
        <is>
          <t>2023-06-30</t>
        </is>
      </c>
      <c r="F897" t="n">
        <v>0</v>
      </c>
      <c r="G897" t="n">
        <v>0</v>
      </c>
      <c r="H897" s="2">
        <f>IF(F897=0, G897, F897)</f>
        <v/>
      </c>
      <c r="I897" s="1">
        <f>E897+0</f>
        <v/>
      </c>
    </row>
    <row r="898">
      <c r="A898" t="inlineStr">
        <is>
          <t>COS - Inverters</t>
        </is>
      </c>
      <c r="B898" t="inlineStr">
        <is>
          <t>COS</t>
        </is>
      </c>
      <c r="C898" t="inlineStr">
        <is>
          <t>Heron Fields</t>
        </is>
      </c>
      <c r="D898" t="inlineStr">
        <is>
          <t>Heron Fields</t>
        </is>
      </c>
      <c r="E898" s="1" t="inlineStr">
        <is>
          <t>2023-06-30</t>
        </is>
      </c>
      <c r="F898" t="n">
        <v>0</v>
      </c>
      <c r="G898" t="n">
        <v>31600</v>
      </c>
      <c r="H898" s="2">
        <f>IF(F898=0, G898, F898)</f>
        <v/>
      </c>
      <c r="I898" s="1">
        <f>E898+0</f>
        <v/>
      </c>
    </row>
    <row r="899">
      <c r="A899" t="inlineStr">
        <is>
          <t>COS - Legal Fees</t>
        </is>
      </c>
      <c r="B899" t="inlineStr">
        <is>
          <t>COS</t>
        </is>
      </c>
      <c r="C899" t="inlineStr">
        <is>
          <t>Heron Fields</t>
        </is>
      </c>
      <c r="D899" t="inlineStr">
        <is>
          <t>Heron Fields</t>
        </is>
      </c>
      <c r="E899" s="1" t="inlineStr">
        <is>
          <t>2023-06-30</t>
        </is>
      </c>
      <c r="F899" t="n">
        <v>135356.83</v>
      </c>
      <c r="G899" t="n">
        <v>18544.25</v>
      </c>
      <c r="H899" s="2">
        <f>IF(F899=0, G899, F899)</f>
        <v/>
      </c>
      <c r="I899" s="1">
        <f>E899+0</f>
        <v/>
      </c>
    </row>
    <row r="900">
      <c r="A900" t="inlineStr">
        <is>
          <t>COS - Legal Fees Opening of Sec Title Scheme</t>
        </is>
      </c>
      <c r="B900" t="inlineStr">
        <is>
          <t>COS</t>
        </is>
      </c>
      <c r="C900" t="inlineStr">
        <is>
          <t>Heron Fields</t>
        </is>
      </c>
      <c r="D900" t="inlineStr">
        <is>
          <t>Heron Fields</t>
        </is>
      </c>
      <c r="E900" s="1" t="inlineStr">
        <is>
          <t>2023-06-30</t>
        </is>
      </c>
      <c r="F900" t="n">
        <v>0</v>
      </c>
      <c r="G900" t="n">
        <v>0</v>
      </c>
      <c r="H900" s="2">
        <f>IF(F900=0, G900, F900)</f>
        <v/>
      </c>
      <c r="I900" s="1">
        <f>E900+0</f>
        <v/>
      </c>
    </row>
    <row r="901">
      <c r="A901" t="inlineStr">
        <is>
          <t>COS - Levies</t>
        </is>
      </c>
      <c r="B901" t="inlineStr">
        <is>
          <t>COS</t>
        </is>
      </c>
      <c r="C901" t="inlineStr">
        <is>
          <t>Heron Fields</t>
        </is>
      </c>
      <c r="D901" t="inlineStr">
        <is>
          <t>Heron Fields</t>
        </is>
      </c>
      <c r="E901" s="1" t="inlineStr">
        <is>
          <t>2023-06-30</t>
        </is>
      </c>
      <c r="F901" t="n">
        <v>171178.44</v>
      </c>
      <c r="G901" t="n">
        <v>0</v>
      </c>
      <c r="H901" s="2">
        <f>IF(F901=0, G901, F901)</f>
        <v/>
      </c>
      <c r="I901" s="1">
        <f>E901+0</f>
        <v/>
      </c>
    </row>
    <row r="902">
      <c r="A902" t="inlineStr">
        <is>
          <t>COS - Rates clearance</t>
        </is>
      </c>
      <c r="B902" t="inlineStr">
        <is>
          <t>COS</t>
        </is>
      </c>
      <c r="C902" t="inlineStr">
        <is>
          <t>Heron Fields</t>
        </is>
      </c>
      <c r="D902" t="inlineStr">
        <is>
          <t>Heron Fields</t>
        </is>
      </c>
      <c r="E902" s="1" t="inlineStr">
        <is>
          <t>2023-06-30</t>
        </is>
      </c>
      <c r="F902" t="n">
        <v>6631.99</v>
      </c>
      <c r="G902" t="n">
        <v>0</v>
      </c>
      <c r="H902" s="2">
        <f>IF(F902=0, G902, F902)</f>
        <v/>
      </c>
      <c r="I902" s="1">
        <f>E902+0</f>
        <v/>
      </c>
    </row>
    <row r="903">
      <c r="A903" t="inlineStr">
        <is>
          <t>COS - Showhouse - HF</t>
        </is>
      </c>
      <c r="B903" t="inlineStr">
        <is>
          <t>COS</t>
        </is>
      </c>
      <c r="C903" t="inlineStr">
        <is>
          <t>Heron Fields</t>
        </is>
      </c>
      <c r="D903" t="inlineStr">
        <is>
          <t>Heron Fields</t>
        </is>
      </c>
      <c r="E903" s="1" t="inlineStr">
        <is>
          <t>2023-06-30</t>
        </is>
      </c>
      <c r="F903" t="n">
        <v>0</v>
      </c>
      <c r="G903" t="n">
        <v>0</v>
      </c>
      <c r="H903" s="2">
        <f>IF(F903=0, G903, F903)</f>
        <v/>
      </c>
      <c r="I903" s="1">
        <f>E903+0</f>
        <v/>
      </c>
    </row>
    <row r="904">
      <c r="A904" t="inlineStr">
        <is>
          <t>CoCT - Electricity</t>
        </is>
      </c>
      <c r="B904" t="inlineStr">
        <is>
          <t>Operating Expenses</t>
        </is>
      </c>
      <c r="C904" t="inlineStr">
        <is>
          <t>Heron Fields</t>
        </is>
      </c>
      <c r="D904" t="inlineStr">
        <is>
          <t>Heron Fields</t>
        </is>
      </c>
      <c r="E904" s="1" t="inlineStr">
        <is>
          <t>2023-06-30</t>
        </is>
      </c>
      <c r="F904" t="n">
        <v>2524.84</v>
      </c>
      <c r="G904" t="n">
        <v>0</v>
      </c>
      <c r="H904" s="2">
        <f>IF(F904=0, G904, F904)</f>
        <v/>
      </c>
      <c r="I904" s="1">
        <f>E904+0</f>
        <v/>
      </c>
    </row>
    <row r="905">
      <c r="A905" t="inlineStr">
        <is>
          <t>CoCT - Refuse</t>
        </is>
      </c>
      <c r="B905" t="inlineStr">
        <is>
          <t>Operating Expenses</t>
        </is>
      </c>
      <c r="C905" t="inlineStr">
        <is>
          <t>Heron Fields</t>
        </is>
      </c>
      <c r="D905" t="inlineStr">
        <is>
          <t>Heron Fields</t>
        </is>
      </c>
      <c r="E905" s="1" t="inlineStr">
        <is>
          <t>2023-06-30</t>
        </is>
      </c>
      <c r="F905" t="n">
        <v>0</v>
      </c>
      <c r="G905" t="n">
        <v>0</v>
      </c>
      <c r="H905" s="2">
        <f>IF(F905=0, G905, F905)</f>
        <v/>
      </c>
      <c r="I905" s="1">
        <f>E905+0</f>
        <v/>
      </c>
    </row>
    <row r="906">
      <c r="A906" t="inlineStr">
        <is>
          <t>CoCT - Water</t>
        </is>
      </c>
      <c r="B906" t="inlineStr">
        <is>
          <t>Operating Expenses</t>
        </is>
      </c>
      <c r="C906" t="inlineStr">
        <is>
          <t>Heron Fields</t>
        </is>
      </c>
      <c r="D906" t="inlineStr">
        <is>
          <t>Heron Fields</t>
        </is>
      </c>
      <c r="E906" s="1" t="inlineStr">
        <is>
          <t>2023-06-30</t>
        </is>
      </c>
      <c r="F906" t="n">
        <v>8832.24</v>
      </c>
      <c r="G906" t="n">
        <v>0</v>
      </c>
      <c r="H906" s="2">
        <f>IF(F906=0, G906, F906)</f>
        <v/>
      </c>
      <c r="I906" s="1">
        <f>E906+0</f>
        <v/>
      </c>
    </row>
    <row r="907">
      <c r="A907" t="inlineStr">
        <is>
          <t>Consulting Fees - Admin and Finance</t>
        </is>
      </c>
      <c r="B907" t="inlineStr">
        <is>
          <t>Ignore per Deric</t>
        </is>
      </c>
      <c r="C907" t="inlineStr">
        <is>
          <t>Heron Fields</t>
        </is>
      </c>
      <c r="D907" t="inlineStr">
        <is>
          <t>Heron Fields</t>
        </is>
      </c>
      <c r="E907" s="1" t="inlineStr">
        <is>
          <t>2023-06-30</t>
        </is>
      </c>
      <c r="F907" t="n">
        <v>121658</v>
      </c>
      <c r="G907" t="n">
        <v>121658</v>
      </c>
      <c r="H907" s="2">
        <f>IF(F907=0, G907, F907)</f>
        <v/>
      </c>
      <c r="I907" s="1">
        <f>E907+0</f>
        <v/>
      </c>
    </row>
    <row r="908">
      <c r="A908" t="inlineStr">
        <is>
          <t>Consulting fees - Trustee</t>
        </is>
      </c>
      <c r="B908" t="inlineStr">
        <is>
          <t>Operating Expenses</t>
        </is>
      </c>
      <c r="C908" t="inlineStr">
        <is>
          <t>Heron Fields</t>
        </is>
      </c>
      <c r="D908" t="inlineStr">
        <is>
          <t>Heron Fields</t>
        </is>
      </c>
      <c r="E908" s="1" t="inlineStr">
        <is>
          <t>2023-06-30</t>
        </is>
      </c>
      <c r="F908" t="n">
        <v>4000</v>
      </c>
      <c r="G908" t="n">
        <v>4200</v>
      </c>
      <c r="H908" s="2">
        <f>IF(F908=0, G908, F908)</f>
        <v/>
      </c>
      <c r="I908" s="1">
        <f>E908+0</f>
        <v/>
      </c>
    </row>
    <row r="909">
      <c r="A909" t="inlineStr">
        <is>
          <t>Developers Levies</t>
        </is>
      </c>
      <c r="B909" t="inlineStr">
        <is>
          <t>Operating Expenses</t>
        </is>
      </c>
      <c r="C909" t="inlineStr">
        <is>
          <t>Heron Fields</t>
        </is>
      </c>
      <c r="D909" t="inlineStr">
        <is>
          <t>Heron Fields</t>
        </is>
      </c>
      <c r="E909" s="1" t="inlineStr">
        <is>
          <t>2023-06-30</t>
        </is>
      </c>
      <c r="F909" t="n">
        <v>0</v>
      </c>
      <c r="G909" t="n">
        <v>71583.14999999999</v>
      </c>
      <c r="H909" s="2">
        <f>IF(F909=0, G909, F909)</f>
        <v/>
      </c>
      <c r="I909" s="1">
        <f>E909+0</f>
        <v/>
      </c>
    </row>
    <row r="910">
      <c r="A910" t="inlineStr">
        <is>
          <t>Entertainment Expenses</t>
        </is>
      </c>
      <c r="B910" t="inlineStr">
        <is>
          <t>Operating Expenses</t>
        </is>
      </c>
      <c r="C910" t="inlineStr">
        <is>
          <t>Heron Fields</t>
        </is>
      </c>
      <c r="D910" t="inlineStr">
        <is>
          <t>Heron Fields</t>
        </is>
      </c>
      <c r="E910" s="1" t="inlineStr">
        <is>
          <t>2023-06-30</t>
        </is>
      </c>
      <c r="F910" t="n">
        <v>39.47</v>
      </c>
      <c r="G910" t="n">
        <v>0</v>
      </c>
      <c r="H910" s="2">
        <f>IF(F910=0, G910, F910)</f>
        <v/>
      </c>
      <c r="I910" s="1">
        <f>E910+0</f>
        <v/>
      </c>
    </row>
    <row r="911">
      <c r="A911" t="inlineStr">
        <is>
          <t>General Expenses</t>
        </is>
      </c>
      <c r="B911" t="inlineStr">
        <is>
          <t>Operating Expenses</t>
        </is>
      </c>
      <c r="C911" t="inlineStr">
        <is>
          <t>Heron Fields</t>
        </is>
      </c>
      <c r="D911" t="inlineStr">
        <is>
          <t>Heron Fields</t>
        </is>
      </c>
      <c r="E911" s="1" t="inlineStr">
        <is>
          <t>2023-06-30</t>
        </is>
      </c>
      <c r="F911" t="n">
        <v>0</v>
      </c>
      <c r="G911" t="n">
        <v>0</v>
      </c>
      <c r="H911" s="2">
        <f>IF(F911=0, G911, F911)</f>
        <v/>
      </c>
      <c r="I911" s="1">
        <f>E911+0</f>
        <v/>
      </c>
    </row>
    <row r="912">
      <c r="A912" t="inlineStr">
        <is>
          <t>Insurance</t>
        </is>
      </c>
      <c r="B912" t="inlineStr">
        <is>
          <t>Operating Expenses</t>
        </is>
      </c>
      <c r="C912" t="inlineStr">
        <is>
          <t>Heron Fields</t>
        </is>
      </c>
      <c r="D912" t="inlineStr">
        <is>
          <t>Heron Fields</t>
        </is>
      </c>
      <c r="E912" s="1" t="inlineStr">
        <is>
          <t>2023-06-30</t>
        </is>
      </c>
      <c r="F912" t="n">
        <v>8823.9</v>
      </c>
      <c r="G912" t="n">
        <v>10741.66</v>
      </c>
      <c r="H912" s="2">
        <f>IF(F912=0, G912, F912)</f>
        <v/>
      </c>
      <c r="I912" s="1">
        <f>E912+0</f>
        <v/>
      </c>
    </row>
    <row r="913">
      <c r="A913" t="inlineStr">
        <is>
          <t>Interest Paid</t>
        </is>
      </c>
      <c r="B913" t="inlineStr">
        <is>
          <t>Operating Expenses</t>
        </is>
      </c>
      <c r="C913" t="inlineStr">
        <is>
          <t>Heron Fields</t>
        </is>
      </c>
      <c r="D913" t="inlineStr">
        <is>
          <t>Heron Fields</t>
        </is>
      </c>
      <c r="E913" s="1" t="inlineStr">
        <is>
          <t>2023-06-30</t>
        </is>
      </c>
      <c r="F913" t="n">
        <v>0</v>
      </c>
      <c r="G913" t="n">
        <v>0</v>
      </c>
      <c r="H913" s="2">
        <f>IF(F913=0, G913, F913)</f>
        <v/>
      </c>
      <c r="I913" s="1">
        <f>E913+0</f>
        <v/>
      </c>
    </row>
    <row r="914">
      <c r="A914" t="inlineStr">
        <is>
          <t>Interest Paid - Investors @ 14%</t>
        </is>
      </c>
      <c r="B914" t="inlineStr">
        <is>
          <t>Operating Expenses</t>
        </is>
      </c>
      <c r="C914" t="inlineStr">
        <is>
          <t>Heron Fields</t>
        </is>
      </c>
      <c r="D914" t="inlineStr">
        <is>
          <t>Heron Fields</t>
        </is>
      </c>
      <c r="E914" s="1" t="inlineStr">
        <is>
          <t>2023-06-30</t>
        </is>
      </c>
      <c r="F914" t="n">
        <v>229887.83</v>
      </c>
      <c r="G914" t="n">
        <v>130102.66</v>
      </c>
      <c r="H914" s="2">
        <f>IF(F914=0, G914, F914)</f>
        <v/>
      </c>
      <c r="I914" s="1">
        <f>E914+0</f>
        <v/>
      </c>
    </row>
    <row r="915">
      <c r="A915" t="inlineStr">
        <is>
          <t>Interest Paid - Investors @ 15%</t>
        </is>
      </c>
      <c r="B915" t="inlineStr">
        <is>
          <t>Operating Expenses</t>
        </is>
      </c>
      <c r="C915" t="inlineStr">
        <is>
          <t>Heron Fields</t>
        </is>
      </c>
      <c r="D915" t="inlineStr">
        <is>
          <t>Heron Fields</t>
        </is>
      </c>
      <c r="E915" s="1" t="inlineStr">
        <is>
          <t>2023-06-30</t>
        </is>
      </c>
      <c r="F915" t="n">
        <v>117904.12</v>
      </c>
      <c r="G915" t="n">
        <v>0</v>
      </c>
      <c r="H915" s="2">
        <f>IF(F915=0, G915, F915)</f>
        <v/>
      </c>
      <c r="I915" s="1">
        <f>E915+0</f>
        <v/>
      </c>
    </row>
    <row r="916">
      <c r="A916" t="inlineStr">
        <is>
          <t>Interest Paid - Investors @ 16%</t>
        </is>
      </c>
      <c r="B916" t="inlineStr">
        <is>
          <t>Operating Expenses</t>
        </is>
      </c>
      <c r="C916" t="inlineStr">
        <is>
          <t>Heron Fields</t>
        </is>
      </c>
      <c r="D916" t="inlineStr">
        <is>
          <t>Heron Fields</t>
        </is>
      </c>
      <c r="E916" s="1" t="inlineStr">
        <is>
          <t>2023-06-30</t>
        </is>
      </c>
      <c r="F916" t="n">
        <v>33052.06</v>
      </c>
      <c r="G916" t="n">
        <v>-30</v>
      </c>
      <c r="H916" s="2">
        <f>IF(F916=0, G916, F916)</f>
        <v/>
      </c>
      <c r="I916" s="1">
        <f>E916+0</f>
        <v/>
      </c>
    </row>
    <row r="917">
      <c r="A917" t="inlineStr">
        <is>
          <t>Interest Paid - Investors @ 18%</t>
        </is>
      </c>
      <c r="B917" t="inlineStr">
        <is>
          <t>Operating Expenses</t>
        </is>
      </c>
      <c r="C917" t="inlineStr">
        <is>
          <t>Heron Fields</t>
        </is>
      </c>
      <c r="D917" t="inlineStr">
        <is>
          <t>Heron Fields</t>
        </is>
      </c>
      <c r="E917" s="1" t="inlineStr">
        <is>
          <t>2023-06-30</t>
        </is>
      </c>
      <c r="F917" t="n">
        <v>214964.38</v>
      </c>
      <c r="G917" t="n">
        <v>0</v>
      </c>
      <c r="H917" s="2">
        <f>IF(F917=0, G917, F917)</f>
        <v/>
      </c>
      <c r="I917" s="1">
        <f>E917+0</f>
        <v/>
      </c>
    </row>
    <row r="918">
      <c r="A918" t="inlineStr">
        <is>
          <t>Interest Paid - Investors @ 6.25%</t>
        </is>
      </c>
      <c r="B918" t="inlineStr">
        <is>
          <t>Operating Expenses</t>
        </is>
      </c>
      <c r="C918" t="inlineStr">
        <is>
          <t>Heron Fields</t>
        </is>
      </c>
      <c r="D918" t="inlineStr">
        <is>
          <t>Heron Fields</t>
        </is>
      </c>
      <c r="E918" s="1" t="inlineStr">
        <is>
          <t>2023-06-30</t>
        </is>
      </c>
      <c r="F918" t="n">
        <v>22371.58</v>
      </c>
      <c r="G918" t="n">
        <v>4041.1</v>
      </c>
      <c r="H918" s="2">
        <f>IF(F918=0, G918, F918)</f>
        <v/>
      </c>
      <c r="I918" s="1">
        <f>E918+0</f>
        <v/>
      </c>
    </row>
    <row r="919">
      <c r="A919" t="inlineStr">
        <is>
          <t>Interest Paid - Investors @ 6.5%</t>
        </is>
      </c>
      <c r="B919" t="inlineStr">
        <is>
          <t>Operating Expenses</t>
        </is>
      </c>
      <c r="C919" t="inlineStr">
        <is>
          <t>Heron Fields</t>
        </is>
      </c>
      <c r="D919" t="inlineStr">
        <is>
          <t>Heron Fields</t>
        </is>
      </c>
      <c r="E919" s="1" t="inlineStr">
        <is>
          <t>2023-06-30</t>
        </is>
      </c>
      <c r="F919" t="n">
        <v>15457.54</v>
      </c>
      <c r="G919" t="n">
        <v>5520.55</v>
      </c>
      <c r="H919" s="2">
        <f>IF(F919=0, G919, F919)</f>
        <v/>
      </c>
      <c r="I919" s="1">
        <f>E919+0</f>
        <v/>
      </c>
    </row>
    <row r="920">
      <c r="A920" t="inlineStr">
        <is>
          <t>Interest Paid - Investors @ 6.75%</t>
        </is>
      </c>
      <c r="B920" t="inlineStr">
        <is>
          <t>Operating Expenses</t>
        </is>
      </c>
      <c r="C920" t="inlineStr">
        <is>
          <t>Heron Fields</t>
        </is>
      </c>
      <c r="D920" t="inlineStr">
        <is>
          <t>Heron Fields</t>
        </is>
      </c>
      <c r="E920" s="1" t="inlineStr">
        <is>
          <t>2023-06-30</t>
        </is>
      </c>
      <c r="F920" t="n">
        <v>13389.04</v>
      </c>
      <c r="G920" t="n">
        <v>3014.39</v>
      </c>
      <c r="H920" s="2">
        <f>IF(F920=0, G920, F920)</f>
        <v/>
      </c>
      <c r="I920" s="1">
        <f>E920+0</f>
        <v/>
      </c>
    </row>
    <row r="921">
      <c r="A921" t="inlineStr">
        <is>
          <t>Interest Paid - Investors @ 7%</t>
        </is>
      </c>
      <c r="B921" t="inlineStr">
        <is>
          <t>Operating Expenses</t>
        </is>
      </c>
      <c r="C921" t="inlineStr">
        <is>
          <t>Heron Fields</t>
        </is>
      </c>
      <c r="D921" t="inlineStr">
        <is>
          <t>Heron Fields</t>
        </is>
      </c>
      <c r="E921" s="1" t="inlineStr">
        <is>
          <t>2023-06-30</t>
        </is>
      </c>
      <c r="F921" t="n">
        <v>0</v>
      </c>
      <c r="G921" t="n">
        <v>650.9400000000001</v>
      </c>
      <c r="H921" s="2">
        <f>IF(F921=0, G921, F921)</f>
        <v/>
      </c>
      <c r="I921" s="1">
        <f>E921+0</f>
        <v/>
      </c>
    </row>
    <row r="922">
      <c r="A922" t="inlineStr">
        <is>
          <t>Interest Paid - Investors @ 7.5%</t>
        </is>
      </c>
      <c r="B922" t="inlineStr">
        <is>
          <t>Operating Expenses</t>
        </is>
      </c>
      <c r="C922" t="inlineStr">
        <is>
          <t>Heron Fields</t>
        </is>
      </c>
      <c r="D922" t="inlineStr">
        <is>
          <t>Heron Fields</t>
        </is>
      </c>
      <c r="E922" s="1" t="inlineStr">
        <is>
          <t>2023-06-30</t>
        </is>
      </c>
      <c r="F922" t="n">
        <v>0</v>
      </c>
      <c r="G922" t="n">
        <v>430.32</v>
      </c>
      <c r="H922" s="2">
        <f>IF(F922=0, G922, F922)</f>
        <v/>
      </c>
      <c r="I922" s="1">
        <f>E922+0</f>
        <v/>
      </c>
    </row>
    <row r="923">
      <c r="A923" t="inlineStr">
        <is>
          <t>Interest Paid - Investors @ 8.25%</t>
        </is>
      </c>
      <c r="B923" t="inlineStr">
        <is>
          <t>Operating Expenses</t>
        </is>
      </c>
      <c r="C923" t="inlineStr">
        <is>
          <t>Heron Fields</t>
        </is>
      </c>
      <c r="D923" t="inlineStr">
        <is>
          <t>Heron Fields</t>
        </is>
      </c>
      <c r="E923" s="1" t="inlineStr">
        <is>
          <t>2023-06-30</t>
        </is>
      </c>
      <c r="F923" t="n">
        <v>0</v>
      </c>
      <c r="G923" t="n">
        <v>0</v>
      </c>
      <c r="H923" s="2">
        <f>IF(F923=0, G923, F923)</f>
        <v/>
      </c>
      <c r="I923" s="1">
        <f>E923+0</f>
        <v/>
      </c>
    </row>
    <row r="924">
      <c r="A924" t="inlineStr">
        <is>
          <t>Interest Paid - Investors @ 9%</t>
        </is>
      </c>
      <c r="B924" t="inlineStr">
        <is>
          <t>Operating Expenses</t>
        </is>
      </c>
      <c r="C924" t="inlineStr">
        <is>
          <t>Heron Fields</t>
        </is>
      </c>
      <c r="D924" t="inlineStr">
        <is>
          <t>Heron Fields</t>
        </is>
      </c>
      <c r="E924" s="1" t="inlineStr">
        <is>
          <t>2023-06-30</t>
        </is>
      </c>
      <c r="F924" t="n">
        <v>0</v>
      </c>
      <c r="G924" t="n">
        <v>0</v>
      </c>
      <c r="H924" s="2">
        <f>IF(F924=0, G924, F924)</f>
        <v/>
      </c>
      <c r="I924" s="1">
        <f>E924+0</f>
        <v/>
      </c>
    </row>
    <row r="925">
      <c r="A925" t="inlineStr">
        <is>
          <t>Interest Received - Momentum</t>
        </is>
      </c>
      <c r="B925" t="inlineStr">
        <is>
          <t>Other Income</t>
        </is>
      </c>
      <c r="C925" t="inlineStr">
        <is>
          <t>Heron Fields</t>
        </is>
      </c>
      <c r="D925" t="inlineStr">
        <is>
          <t>Heron Fields</t>
        </is>
      </c>
      <c r="E925" s="1" t="inlineStr">
        <is>
          <t>2023-06-30</t>
        </is>
      </c>
      <c r="F925" t="n">
        <v>222525.45</v>
      </c>
      <c r="G925" t="n">
        <v>393902.07</v>
      </c>
      <c r="H925" s="2">
        <f>IF(F925=0, G925, F925)</f>
        <v/>
      </c>
      <c r="I925" s="1">
        <f>E925+0</f>
        <v/>
      </c>
    </row>
    <row r="926">
      <c r="A926" t="inlineStr">
        <is>
          <t>Levies - Amari</t>
        </is>
      </c>
      <c r="B926" t="inlineStr">
        <is>
          <t>Operating Expenses</t>
        </is>
      </c>
      <c r="C926" t="inlineStr">
        <is>
          <t>Heron Fields</t>
        </is>
      </c>
      <c r="D926" t="inlineStr">
        <is>
          <t>Heron Fields</t>
        </is>
      </c>
      <c r="E926" s="1" t="inlineStr">
        <is>
          <t>2023-06-30</t>
        </is>
      </c>
      <c r="F926" t="n">
        <v>0</v>
      </c>
      <c r="G926" t="n">
        <v>0</v>
      </c>
      <c r="H926" s="2">
        <f>IF(F926=0, G926, F926)</f>
        <v/>
      </c>
      <c r="I926" s="1">
        <f>E926+0</f>
        <v/>
      </c>
    </row>
    <row r="927">
      <c r="A927" t="inlineStr">
        <is>
          <t>Momentum Admin Fee</t>
        </is>
      </c>
      <c r="B927" t="inlineStr">
        <is>
          <t>Operating Expenses</t>
        </is>
      </c>
      <c r="C927" t="inlineStr">
        <is>
          <t>Heron Fields</t>
        </is>
      </c>
      <c r="D927" t="inlineStr">
        <is>
          <t>Heron Fields</t>
        </is>
      </c>
      <c r="E927" s="1" t="inlineStr">
        <is>
          <t>2023-06-30</t>
        </is>
      </c>
      <c r="F927" t="n">
        <v>5264.82</v>
      </c>
      <c r="G927" t="n">
        <v>10523.82</v>
      </c>
      <c r="H927" s="2">
        <f>IF(F927=0, G927, F927)</f>
        <v/>
      </c>
      <c r="I927" s="1">
        <f>E927+0</f>
        <v/>
      </c>
    </row>
    <row r="928">
      <c r="A928" t="inlineStr">
        <is>
          <t>Motor Vehicle Expenses</t>
        </is>
      </c>
      <c r="B928" t="inlineStr">
        <is>
          <t>Operating Expenses</t>
        </is>
      </c>
      <c r="C928" t="inlineStr">
        <is>
          <t>Heron Fields</t>
        </is>
      </c>
      <c r="D928" t="inlineStr">
        <is>
          <t>Heron Fields</t>
        </is>
      </c>
      <c r="E928" s="1" t="inlineStr">
        <is>
          <t>2023-06-30</t>
        </is>
      </c>
      <c r="F928" t="n">
        <v>0</v>
      </c>
      <c r="G928" t="n">
        <v>0</v>
      </c>
      <c r="H928" s="2">
        <f>IF(F928=0, G928, F928)</f>
        <v/>
      </c>
      <c r="I928" s="1">
        <f>E928+0</f>
        <v/>
      </c>
    </row>
    <row r="929">
      <c r="A929" t="inlineStr">
        <is>
          <t>Rates - Heron</t>
        </is>
      </c>
      <c r="B929" t="inlineStr">
        <is>
          <t>Operating Expenses</t>
        </is>
      </c>
      <c r="C929" t="inlineStr">
        <is>
          <t>Heron Fields</t>
        </is>
      </c>
      <c r="D929" t="inlineStr">
        <is>
          <t>Heron Fields</t>
        </is>
      </c>
      <c r="E929" s="1" t="inlineStr">
        <is>
          <t>2023-06-30</t>
        </is>
      </c>
      <c r="F929" t="n">
        <v>1.08</v>
      </c>
      <c r="G929" t="n">
        <v>0</v>
      </c>
      <c r="H929" s="2">
        <f>IF(F929=0, G929, F929)</f>
        <v/>
      </c>
      <c r="I929" s="1">
        <f>E929+0</f>
        <v/>
      </c>
    </row>
    <row r="930">
      <c r="A930" t="inlineStr">
        <is>
          <t>Rental Income</t>
        </is>
      </c>
      <c r="B930" t="inlineStr">
        <is>
          <t>Other Income</t>
        </is>
      </c>
      <c r="C930" t="inlineStr">
        <is>
          <t>Heron Fields</t>
        </is>
      </c>
      <c r="D930" t="inlineStr">
        <is>
          <t>Heron Fields</t>
        </is>
      </c>
      <c r="E930" s="1" t="inlineStr">
        <is>
          <t>2023-06-30</t>
        </is>
      </c>
      <c r="F930" t="n">
        <v>0</v>
      </c>
      <c r="G930" t="n">
        <v>0</v>
      </c>
      <c r="H930" s="2">
        <f>IF(F930=0, G930, F930)</f>
        <v/>
      </c>
      <c r="I930" s="1">
        <f>E930+0</f>
        <v/>
      </c>
    </row>
    <row r="931">
      <c r="A931" t="inlineStr">
        <is>
          <t>Repairs _AND_ Maintenance</t>
        </is>
      </c>
      <c r="B931" t="inlineStr">
        <is>
          <t>Operating Expenses</t>
        </is>
      </c>
      <c r="C931" t="inlineStr">
        <is>
          <t>Heron Fields</t>
        </is>
      </c>
      <c r="D931" t="inlineStr">
        <is>
          <t>Heron Fields</t>
        </is>
      </c>
      <c r="E931" s="1" t="inlineStr">
        <is>
          <t>2023-06-30</t>
        </is>
      </c>
      <c r="F931" t="n">
        <v>0</v>
      </c>
      <c r="G931" t="n">
        <v>0</v>
      </c>
      <c r="H931" s="2">
        <f>IF(F931=0, G931, F931)</f>
        <v/>
      </c>
      <c r="I931" s="1">
        <f>E931+0</f>
        <v/>
      </c>
    </row>
    <row r="932">
      <c r="A932" t="inlineStr">
        <is>
          <t>Sales - Heron Fields</t>
        </is>
      </c>
      <c r="B932" t="inlineStr">
        <is>
          <t>Trading Income</t>
        </is>
      </c>
      <c r="C932" t="inlineStr">
        <is>
          <t>Heron Fields</t>
        </is>
      </c>
      <c r="D932" t="inlineStr">
        <is>
          <t>Heron Fields</t>
        </is>
      </c>
      <c r="E932" s="1" t="inlineStr">
        <is>
          <t>2023-06-30</t>
        </is>
      </c>
      <c r="F932" t="n">
        <v>4851826.09</v>
      </c>
      <c r="G932" t="n">
        <v>1243391.3</v>
      </c>
      <c r="H932" s="2">
        <f>IF(F932=0, G932, F932)</f>
        <v/>
      </c>
      <c r="I932" s="1">
        <f>E932+0</f>
        <v/>
      </c>
    </row>
    <row r="933">
      <c r="A933" t="inlineStr">
        <is>
          <t>Sales - Heron Fields occupational rent</t>
        </is>
      </c>
      <c r="B933" t="inlineStr">
        <is>
          <t>Trading Income</t>
        </is>
      </c>
      <c r="C933" t="inlineStr">
        <is>
          <t>Heron Fields</t>
        </is>
      </c>
      <c r="D933" t="inlineStr">
        <is>
          <t>Heron Fields</t>
        </is>
      </c>
      <c r="E933" s="1" t="inlineStr">
        <is>
          <t>2023-06-30</t>
        </is>
      </c>
      <c r="F933" t="n">
        <v>65332.85</v>
      </c>
      <c r="G933" t="n">
        <v>0</v>
      </c>
      <c r="H933" s="2">
        <f>IF(F933=0, G933, F933)</f>
        <v/>
      </c>
      <c r="I933" s="1">
        <f>E933+0</f>
        <v/>
      </c>
    </row>
    <row r="934">
      <c r="A934" t="inlineStr">
        <is>
          <t>Security - ADT</t>
        </is>
      </c>
      <c r="B934" t="inlineStr">
        <is>
          <t>Operating Expenses</t>
        </is>
      </c>
      <c r="C934" t="inlineStr">
        <is>
          <t>Heron Fields</t>
        </is>
      </c>
      <c r="D934" t="inlineStr">
        <is>
          <t>Heron Fields</t>
        </is>
      </c>
      <c r="E934" s="1" t="inlineStr">
        <is>
          <t>2023-06-30</t>
        </is>
      </c>
      <c r="F934" t="n">
        <v>328.38</v>
      </c>
      <c r="G934" t="n">
        <v>366.14</v>
      </c>
      <c r="H934" s="2">
        <f>IF(F934=0, G934, F934)</f>
        <v/>
      </c>
      <c r="I934" s="1">
        <f>E934+0</f>
        <v/>
      </c>
    </row>
    <row r="935">
      <c r="A935" t="inlineStr">
        <is>
          <t>Subscription - NHBRC</t>
        </is>
      </c>
      <c r="B935" t="inlineStr">
        <is>
          <t>Operating Expenses</t>
        </is>
      </c>
      <c r="C935" t="inlineStr">
        <is>
          <t>Heron Fields</t>
        </is>
      </c>
      <c r="D935" t="inlineStr">
        <is>
          <t>Heron Fields</t>
        </is>
      </c>
      <c r="E935" s="1" t="inlineStr">
        <is>
          <t>2023-06-30</t>
        </is>
      </c>
      <c r="F935" t="n">
        <v>0</v>
      </c>
      <c r="G935" t="n">
        <v>0</v>
      </c>
      <c r="H935" s="2">
        <f>IF(F935=0, G935, F935)</f>
        <v/>
      </c>
      <c r="I935" s="1">
        <f>E935+0</f>
        <v/>
      </c>
    </row>
    <row r="936">
      <c r="A936" t="inlineStr">
        <is>
          <t>Subscriptions - Xero</t>
        </is>
      </c>
      <c r="B936" t="inlineStr">
        <is>
          <t>Operating Expenses</t>
        </is>
      </c>
      <c r="C936" t="inlineStr">
        <is>
          <t>Heron Fields</t>
        </is>
      </c>
      <c r="D936" t="inlineStr">
        <is>
          <t>Heron Fields</t>
        </is>
      </c>
      <c r="E936" s="1" t="inlineStr">
        <is>
          <t>2023-06-30</t>
        </is>
      </c>
      <c r="F936" t="n">
        <v>600</v>
      </c>
      <c r="G936" t="n">
        <v>600</v>
      </c>
      <c r="H936" s="2">
        <f>IF(F936=0, G936, F936)</f>
        <v/>
      </c>
      <c r="I936" s="1">
        <f>E936+0</f>
        <v/>
      </c>
    </row>
    <row r="937">
      <c r="A937" t="inlineStr">
        <is>
          <t>Advertising - Pure Brand Activation</t>
        </is>
      </c>
      <c r="B937" t="inlineStr">
        <is>
          <t>Operating Expenses</t>
        </is>
      </c>
      <c r="C937" t="inlineStr">
        <is>
          <t>Heron View</t>
        </is>
      </c>
      <c r="D937" t="inlineStr">
        <is>
          <t>Heron View</t>
        </is>
      </c>
      <c r="E937" s="1" t="inlineStr">
        <is>
          <t>2023-06-30</t>
        </is>
      </c>
      <c r="F937" t="n">
        <v>0</v>
      </c>
      <c r="G937" t="n">
        <v>0</v>
      </c>
      <c r="H937" s="2">
        <f>IF(F937=0, G937, F937)</f>
        <v/>
      </c>
      <c r="I937" s="1">
        <f>E937+0</f>
        <v/>
      </c>
    </row>
    <row r="938">
      <c r="A938" t="inlineStr">
        <is>
          <t>Advertising - Real Marketing</t>
        </is>
      </c>
      <c r="B938" t="inlineStr">
        <is>
          <t>Operating Expenses</t>
        </is>
      </c>
      <c r="C938" t="inlineStr">
        <is>
          <t>Heron View</t>
        </is>
      </c>
      <c r="D938" t="inlineStr">
        <is>
          <t>Heron View</t>
        </is>
      </c>
      <c r="E938" s="1" t="inlineStr">
        <is>
          <t>2023-06-30</t>
        </is>
      </c>
      <c r="F938" t="n">
        <v>0</v>
      </c>
      <c r="G938" t="n">
        <v>0</v>
      </c>
      <c r="H938" s="2">
        <f>IF(F938=0, G938, F938)</f>
        <v/>
      </c>
      <c r="I938" s="1">
        <f>E938+0</f>
        <v/>
      </c>
    </row>
    <row r="939">
      <c r="A939" t="inlineStr">
        <is>
          <t>Advertising - Thinkink</t>
        </is>
      </c>
      <c r="B939" t="inlineStr">
        <is>
          <t>Operating Expenses</t>
        </is>
      </c>
      <c r="C939" t="inlineStr">
        <is>
          <t>Heron View</t>
        </is>
      </c>
      <c r="D939" t="inlineStr">
        <is>
          <t>Heron View</t>
        </is>
      </c>
      <c r="E939" s="1" t="inlineStr">
        <is>
          <t>2023-06-30</t>
        </is>
      </c>
      <c r="F939" t="n">
        <v>0</v>
      </c>
      <c r="G939" t="n">
        <v>0</v>
      </c>
      <c r="H939" s="2">
        <f>IF(F939=0, G939, F939)</f>
        <v/>
      </c>
      <c r="I939" s="1">
        <f>E939+0</f>
        <v/>
      </c>
    </row>
    <row r="940">
      <c r="A940" t="inlineStr">
        <is>
          <t>Advertising _AND_ Promotions</t>
        </is>
      </c>
      <c r="B940" t="inlineStr">
        <is>
          <t>Operating Expenses</t>
        </is>
      </c>
      <c r="C940" t="inlineStr">
        <is>
          <t>Heron View</t>
        </is>
      </c>
      <c r="D940" t="inlineStr">
        <is>
          <t>Heron View</t>
        </is>
      </c>
      <c r="E940" s="1" t="inlineStr">
        <is>
          <t>2023-06-30</t>
        </is>
      </c>
      <c r="F940" t="n">
        <v>5637.5</v>
      </c>
      <c r="G940" t="n">
        <v>1293.75</v>
      </c>
      <c r="H940" s="2">
        <f>IF(F940=0, G940, F940)</f>
        <v/>
      </c>
      <c r="I940" s="1">
        <f>E940+0</f>
        <v/>
      </c>
    </row>
    <row r="941">
      <c r="A941" t="inlineStr">
        <is>
          <t>COS - Commission HV Units</t>
        </is>
      </c>
      <c r="B941" t="inlineStr">
        <is>
          <t>COS</t>
        </is>
      </c>
      <c r="C941" t="inlineStr">
        <is>
          <t>Heron View</t>
        </is>
      </c>
      <c r="D941" t="inlineStr">
        <is>
          <t>Heron View</t>
        </is>
      </c>
      <c r="E941" s="1" t="inlineStr">
        <is>
          <t>2023-06-30</t>
        </is>
      </c>
      <c r="F941" t="n">
        <v>0</v>
      </c>
      <c r="G941" t="n">
        <v>0</v>
      </c>
      <c r="H941" s="2">
        <f>IF(F941=0, G941, F941)</f>
        <v/>
      </c>
      <c r="I941" s="1">
        <f>E941+0</f>
        <v/>
      </c>
    </row>
    <row r="942">
      <c r="A942" t="inlineStr">
        <is>
          <t>COS - Electricity</t>
        </is>
      </c>
      <c r="B942" t="inlineStr">
        <is>
          <t>COS</t>
        </is>
      </c>
      <c r="C942" t="inlineStr">
        <is>
          <t>Heron View</t>
        </is>
      </c>
      <c r="D942" t="inlineStr">
        <is>
          <t>Heron View</t>
        </is>
      </c>
      <c r="E942" s="1" t="inlineStr">
        <is>
          <t>2023-06-30</t>
        </is>
      </c>
      <c r="F942" t="n">
        <v>0</v>
      </c>
      <c r="G942" t="n">
        <v>0</v>
      </c>
      <c r="H942" s="2">
        <f>IF(F942=0, G942, F942)</f>
        <v/>
      </c>
      <c r="I942" s="1">
        <f>E942+0</f>
        <v/>
      </c>
    </row>
    <row r="943">
      <c r="A943" t="inlineStr">
        <is>
          <t>COS - HV COCT Rates clearance</t>
        </is>
      </c>
      <c r="B943" t="inlineStr">
        <is>
          <t>COS</t>
        </is>
      </c>
      <c r="C943" t="inlineStr">
        <is>
          <t>Heron View</t>
        </is>
      </c>
      <c r="D943" t="inlineStr">
        <is>
          <t>Heron View</t>
        </is>
      </c>
      <c r="E943" s="1" t="inlineStr">
        <is>
          <t>2023-06-30</t>
        </is>
      </c>
      <c r="F943" t="n">
        <v>0</v>
      </c>
      <c r="G943" t="n">
        <v>0</v>
      </c>
      <c r="H943" s="2">
        <f>IF(F943=0, G943, F943)</f>
        <v/>
      </c>
      <c r="I943" s="1">
        <f>E943+0</f>
        <v/>
      </c>
    </row>
    <row r="944">
      <c r="A944" t="inlineStr">
        <is>
          <t>COS - Heron View</t>
        </is>
      </c>
      <c r="B944" t="inlineStr">
        <is>
          <t>COS</t>
        </is>
      </c>
      <c r="C944" t="inlineStr">
        <is>
          <t>Heron View</t>
        </is>
      </c>
      <c r="D944" t="inlineStr">
        <is>
          <t>Heron View</t>
        </is>
      </c>
      <c r="E944" s="1" t="inlineStr">
        <is>
          <t>2023-06-30</t>
        </is>
      </c>
      <c r="F944" t="n">
        <v>0</v>
      </c>
      <c r="G944" t="n">
        <v>0</v>
      </c>
      <c r="H944" s="2">
        <f>IF(F944=0, G944, F944)</f>
        <v/>
      </c>
      <c r="I944" s="1">
        <f>E944+0</f>
        <v/>
      </c>
    </row>
    <row r="945">
      <c r="A945" t="inlineStr">
        <is>
          <t>COS - Heron View - Construction</t>
        </is>
      </c>
      <c r="B945" t="inlineStr">
        <is>
          <t>COS</t>
        </is>
      </c>
      <c r="C945" t="inlineStr">
        <is>
          <t>CPC</t>
        </is>
      </c>
      <c r="D945" t="inlineStr">
        <is>
          <t>Heron View</t>
        </is>
      </c>
      <c r="E945" s="1" t="inlineStr">
        <is>
          <t>2023-06-30</t>
        </is>
      </c>
      <c r="F945" t="n">
        <v>3793437.38</v>
      </c>
      <c r="G945" t="n">
        <v>0</v>
      </c>
      <c r="H945" s="2">
        <f>IF(F945=0, G945, F945)</f>
        <v/>
      </c>
      <c r="I945" s="1">
        <f>E945+0</f>
        <v/>
      </c>
    </row>
    <row r="946">
      <c r="A946" t="inlineStr">
        <is>
          <t>COS - Heron View - P&amp;G</t>
        </is>
      </c>
      <c r="B946" t="inlineStr">
        <is>
          <t>COS</t>
        </is>
      </c>
      <c r="C946" t="inlineStr">
        <is>
          <t>CPC</t>
        </is>
      </c>
      <c r="D946" t="inlineStr">
        <is>
          <t>Heron View</t>
        </is>
      </c>
      <c r="E946" s="1" t="inlineStr">
        <is>
          <t>2023-06-30</t>
        </is>
      </c>
      <c r="F946" t="n">
        <v>61021.92</v>
      </c>
      <c r="G946" t="n">
        <v>0</v>
      </c>
      <c r="H946" s="2">
        <f>IF(F946=0, G946, F946)</f>
        <v/>
      </c>
      <c r="I946" s="1">
        <f>E946+0</f>
        <v/>
      </c>
    </row>
    <row r="947">
      <c r="A947" t="inlineStr">
        <is>
          <t>COS - Heron View - Printing &amp; Stationary</t>
        </is>
      </c>
      <c r="B947" t="inlineStr">
        <is>
          <t>COS</t>
        </is>
      </c>
      <c r="C947" t="inlineStr">
        <is>
          <t>CPC</t>
        </is>
      </c>
      <c r="D947" t="inlineStr">
        <is>
          <t>Heron View</t>
        </is>
      </c>
      <c r="E947" s="1" t="inlineStr">
        <is>
          <t>2023-06-30</t>
        </is>
      </c>
      <c r="F947" t="n">
        <v>2170.45</v>
      </c>
      <c r="G947" t="n">
        <v>0</v>
      </c>
      <c r="H947" s="2">
        <f>IF(F947=0, G947, F947)</f>
        <v/>
      </c>
      <c r="I947" s="1">
        <f>E947+0</f>
        <v/>
      </c>
    </row>
    <row r="948">
      <c r="A948" t="inlineStr">
        <is>
          <t>COS - Legal Fees</t>
        </is>
      </c>
      <c r="B948" t="inlineStr">
        <is>
          <t>COS</t>
        </is>
      </c>
      <c r="C948" t="inlineStr">
        <is>
          <t>Heron View</t>
        </is>
      </c>
      <c r="D948" t="inlineStr">
        <is>
          <t>Heron View</t>
        </is>
      </c>
      <c r="E948" s="1" t="inlineStr">
        <is>
          <t>2023-06-30</t>
        </is>
      </c>
      <c r="F948" t="n">
        <v>0</v>
      </c>
      <c r="G948" t="n">
        <v>0</v>
      </c>
      <c r="H948" s="2">
        <f>IF(F948=0, G948, F948)</f>
        <v/>
      </c>
      <c r="I948" s="1">
        <f>E948+0</f>
        <v/>
      </c>
    </row>
    <row r="949">
      <c r="A949" t="inlineStr">
        <is>
          <t>COS - Legal Fees Opening of Sec Title Fees</t>
        </is>
      </c>
      <c r="B949" t="inlineStr">
        <is>
          <t>COS</t>
        </is>
      </c>
      <c r="C949" t="inlineStr">
        <is>
          <t>Heron View</t>
        </is>
      </c>
      <c r="D949" t="inlineStr">
        <is>
          <t>Heron View</t>
        </is>
      </c>
      <c r="E949" s="1" t="inlineStr">
        <is>
          <t>2023-06-30</t>
        </is>
      </c>
      <c r="F949" t="n">
        <v>0</v>
      </c>
      <c r="G949" t="n">
        <v>14689.94</v>
      </c>
      <c r="H949" s="2">
        <f>IF(F949=0, G949, F949)</f>
        <v/>
      </c>
      <c r="I949" s="1">
        <f>E949+0</f>
        <v/>
      </c>
    </row>
    <row r="950">
      <c r="A950" t="inlineStr">
        <is>
          <t>COS - Showhouse - HV</t>
        </is>
      </c>
      <c r="B950" t="inlineStr">
        <is>
          <t>COS</t>
        </is>
      </c>
      <c r="C950" t="inlineStr">
        <is>
          <t>Heron View</t>
        </is>
      </c>
      <c r="D950" t="inlineStr">
        <is>
          <t>Heron View</t>
        </is>
      </c>
      <c r="E950" s="1" t="inlineStr">
        <is>
          <t>2023-06-30</t>
        </is>
      </c>
      <c r="F950" t="n">
        <v>0</v>
      </c>
      <c r="G950" t="n">
        <v>0</v>
      </c>
      <c r="H950" s="2">
        <f>IF(F950=0, G950, F950)</f>
        <v/>
      </c>
      <c r="I950" s="1">
        <f>E950+0</f>
        <v/>
      </c>
    </row>
    <row r="951">
      <c r="A951" t="inlineStr">
        <is>
          <t>Consulting fees - Trustee</t>
        </is>
      </c>
      <c r="B951" t="inlineStr">
        <is>
          <t>Operating Expenses</t>
        </is>
      </c>
      <c r="C951" t="inlineStr">
        <is>
          <t>Heron View</t>
        </is>
      </c>
      <c r="D951" t="inlineStr">
        <is>
          <t>Heron View</t>
        </is>
      </c>
      <c r="E951" s="1" t="inlineStr">
        <is>
          <t>2023-06-30</t>
        </is>
      </c>
      <c r="F951" t="n">
        <v>0</v>
      </c>
      <c r="G951" t="n">
        <v>7250</v>
      </c>
      <c r="H951" s="2">
        <f>IF(F951=0, G951, F951)</f>
        <v/>
      </c>
      <c r="I951" s="1">
        <f>E951+0</f>
        <v/>
      </c>
    </row>
    <row r="952">
      <c r="A952" t="inlineStr">
        <is>
          <t>Interest Paid - Investors @ 10%</t>
        </is>
      </c>
      <c r="B952" t="inlineStr">
        <is>
          <t>Operating Expenses</t>
        </is>
      </c>
      <c r="C952" t="inlineStr">
        <is>
          <t>Heron View</t>
        </is>
      </c>
      <c r="D952" t="inlineStr">
        <is>
          <t>Heron View</t>
        </is>
      </c>
      <c r="E952" s="1" t="inlineStr">
        <is>
          <t>2023-06-30</t>
        </is>
      </c>
      <c r="F952" t="n">
        <v>0</v>
      </c>
      <c r="G952" t="n">
        <v>0</v>
      </c>
      <c r="H952" s="2">
        <f>IF(F952=0, G952, F952)</f>
        <v/>
      </c>
      <c r="I952" s="1">
        <f>E952+0</f>
        <v/>
      </c>
    </row>
    <row r="953">
      <c r="A953" t="inlineStr">
        <is>
          <t>Interest Paid - Investors @ 10.5%</t>
        </is>
      </c>
      <c r="B953" t="inlineStr">
        <is>
          <t>Operating Expenses</t>
        </is>
      </c>
      <c r="C953" t="inlineStr">
        <is>
          <t>Heron View</t>
        </is>
      </c>
      <c r="D953" t="inlineStr">
        <is>
          <t>Heron View</t>
        </is>
      </c>
      <c r="E953" s="1" t="inlineStr">
        <is>
          <t>2023-06-30</t>
        </is>
      </c>
      <c r="F953" t="n">
        <v>0</v>
      </c>
      <c r="G953" t="n">
        <v>0</v>
      </c>
      <c r="H953" s="2">
        <f>IF(F953=0, G953, F953)</f>
        <v/>
      </c>
      <c r="I953" s="1">
        <f>E953+0</f>
        <v/>
      </c>
    </row>
    <row r="954">
      <c r="A954" t="inlineStr">
        <is>
          <t>Interest Paid - Investors @ 11%</t>
        </is>
      </c>
      <c r="B954" t="inlineStr">
        <is>
          <t>Operating Expenses</t>
        </is>
      </c>
      <c r="C954" t="inlineStr">
        <is>
          <t>Heron View</t>
        </is>
      </c>
      <c r="D954" t="inlineStr">
        <is>
          <t>Heron View</t>
        </is>
      </c>
      <c r="E954" s="1" t="inlineStr">
        <is>
          <t>2023-06-30</t>
        </is>
      </c>
      <c r="F954" t="n">
        <v>0</v>
      </c>
      <c r="G954" t="n">
        <v>0</v>
      </c>
      <c r="H954" s="2">
        <f>IF(F954=0, G954, F954)</f>
        <v/>
      </c>
      <c r="I954" s="1">
        <f>E954+0</f>
        <v/>
      </c>
    </row>
    <row r="955">
      <c r="A955" t="inlineStr">
        <is>
          <t>Interest Paid - Investors @ 14%</t>
        </is>
      </c>
      <c r="B955" t="inlineStr">
        <is>
          <t>Operating Expenses</t>
        </is>
      </c>
      <c r="C955" t="inlineStr">
        <is>
          <t>Heron View</t>
        </is>
      </c>
      <c r="D955" t="inlineStr">
        <is>
          <t>Heron View</t>
        </is>
      </c>
      <c r="E955" s="1" t="inlineStr">
        <is>
          <t>2023-06-30</t>
        </is>
      </c>
      <c r="F955" t="n">
        <v>0</v>
      </c>
      <c r="G955" t="n">
        <v>0</v>
      </c>
      <c r="H955" s="2">
        <f>IF(F955=0, G955, F955)</f>
        <v/>
      </c>
      <c r="I955" s="1">
        <f>E955+0</f>
        <v/>
      </c>
    </row>
    <row r="956">
      <c r="A956" t="inlineStr">
        <is>
          <t>Interest Paid - Investors @ 16%</t>
        </is>
      </c>
      <c r="B956" t="inlineStr">
        <is>
          <t>Operating Expenses</t>
        </is>
      </c>
      <c r="C956" t="inlineStr">
        <is>
          <t>Heron View</t>
        </is>
      </c>
      <c r="D956" t="inlineStr">
        <is>
          <t>Heron View</t>
        </is>
      </c>
      <c r="E956" s="1" t="inlineStr">
        <is>
          <t>2023-06-30</t>
        </is>
      </c>
      <c r="F956" t="n">
        <v>0</v>
      </c>
      <c r="G956" t="n">
        <v>0</v>
      </c>
      <c r="H956" s="2">
        <f>IF(F956=0, G956, F956)</f>
        <v/>
      </c>
      <c r="I956" s="1">
        <f>E956+0</f>
        <v/>
      </c>
    </row>
    <row r="957">
      <c r="A957" t="inlineStr">
        <is>
          <t>Interest Paid - Investors @ 18%</t>
        </is>
      </c>
      <c r="B957" t="inlineStr">
        <is>
          <t>Operating Expenses</t>
        </is>
      </c>
      <c r="C957" t="inlineStr">
        <is>
          <t>Heron View</t>
        </is>
      </c>
      <c r="D957" t="inlineStr">
        <is>
          <t>Heron View</t>
        </is>
      </c>
      <c r="E957" s="1" t="inlineStr">
        <is>
          <t>2023-06-30</t>
        </is>
      </c>
      <c r="F957" t="n">
        <v>0</v>
      </c>
      <c r="G957" t="n">
        <v>0</v>
      </c>
      <c r="H957" s="2">
        <f>IF(F957=0, G957, F957)</f>
        <v/>
      </c>
      <c r="I957" s="1">
        <f>E957+0</f>
        <v/>
      </c>
    </row>
    <row r="958">
      <c r="A958" t="inlineStr">
        <is>
          <t>Interest Paid - Investors @ 7%</t>
        </is>
      </c>
      <c r="B958" t="inlineStr">
        <is>
          <t>Operating Expenses</t>
        </is>
      </c>
      <c r="C958" t="inlineStr">
        <is>
          <t>Heron View</t>
        </is>
      </c>
      <c r="D958" t="inlineStr">
        <is>
          <t>Heron View</t>
        </is>
      </c>
      <c r="E958" s="1" t="inlineStr">
        <is>
          <t>2023-06-30</t>
        </is>
      </c>
      <c r="F958" t="n">
        <v>0</v>
      </c>
      <c r="G958" t="n">
        <v>0</v>
      </c>
      <c r="H958" s="2">
        <f>IF(F958=0, G958, F958)</f>
        <v/>
      </c>
      <c r="I958" s="1">
        <f>E958+0</f>
        <v/>
      </c>
    </row>
    <row r="959">
      <c r="A959" t="inlineStr">
        <is>
          <t>Interest Paid - Investors @ 7.5%</t>
        </is>
      </c>
      <c r="B959" t="inlineStr">
        <is>
          <t>Operating Expenses</t>
        </is>
      </c>
      <c r="C959" t="inlineStr">
        <is>
          <t>Heron View</t>
        </is>
      </c>
      <c r="D959" t="inlineStr">
        <is>
          <t>Heron View</t>
        </is>
      </c>
      <c r="E959" s="1" t="inlineStr">
        <is>
          <t>2023-06-30</t>
        </is>
      </c>
      <c r="F959" t="n">
        <v>0</v>
      </c>
      <c r="G959" t="n">
        <v>0</v>
      </c>
      <c r="H959" s="2">
        <f>IF(F959=0, G959, F959)</f>
        <v/>
      </c>
      <c r="I959" s="1">
        <f>E959+0</f>
        <v/>
      </c>
    </row>
    <row r="960">
      <c r="A960" t="inlineStr">
        <is>
          <t>Interest Paid - Investors @ 8.25%</t>
        </is>
      </c>
      <c r="B960" t="inlineStr">
        <is>
          <t>Operating Expenses</t>
        </is>
      </c>
      <c r="C960" t="inlineStr">
        <is>
          <t>Heron View</t>
        </is>
      </c>
      <c r="D960" t="inlineStr">
        <is>
          <t>Heron View</t>
        </is>
      </c>
      <c r="E960" s="1" t="inlineStr">
        <is>
          <t>2023-06-30</t>
        </is>
      </c>
      <c r="F960" t="n">
        <v>0</v>
      </c>
      <c r="G960" t="n">
        <v>0</v>
      </c>
      <c r="H960" s="2">
        <f>IF(F960=0, G960, F960)</f>
        <v/>
      </c>
      <c r="I960" s="1">
        <f>E960+0</f>
        <v/>
      </c>
    </row>
    <row r="961">
      <c r="A961" t="inlineStr">
        <is>
          <t>Interest Paid - Investors @ 9%</t>
        </is>
      </c>
      <c r="B961" t="inlineStr">
        <is>
          <t>Operating Expenses</t>
        </is>
      </c>
      <c r="C961" t="inlineStr">
        <is>
          <t>Heron View</t>
        </is>
      </c>
      <c r="D961" t="inlineStr">
        <is>
          <t>Heron View</t>
        </is>
      </c>
      <c r="E961" s="1" t="inlineStr">
        <is>
          <t>2023-06-30</t>
        </is>
      </c>
      <c r="F961" t="n">
        <v>0</v>
      </c>
      <c r="G961" t="n">
        <v>0</v>
      </c>
      <c r="H961" s="2">
        <f>IF(F961=0, G961, F961)</f>
        <v/>
      </c>
      <c r="I961" s="1">
        <f>E961+0</f>
        <v/>
      </c>
    </row>
    <row r="962">
      <c r="A962" t="inlineStr">
        <is>
          <t>Interest Paid - Investors @ 9.75%</t>
        </is>
      </c>
      <c r="B962" t="inlineStr">
        <is>
          <t>Operating Expenses</t>
        </is>
      </c>
      <c r="C962" t="inlineStr">
        <is>
          <t>Heron View</t>
        </is>
      </c>
      <c r="D962" t="inlineStr">
        <is>
          <t>Heron View</t>
        </is>
      </c>
      <c r="E962" s="1" t="inlineStr">
        <is>
          <t>2023-06-30</t>
        </is>
      </c>
      <c r="F962" t="n">
        <v>0</v>
      </c>
      <c r="G962" t="n">
        <v>0</v>
      </c>
      <c r="H962" s="2">
        <f>IF(F962=0, G962, F962)</f>
        <v/>
      </c>
      <c r="I962" s="1">
        <f>E962+0</f>
        <v/>
      </c>
    </row>
    <row r="963">
      <c r="A963" t="inlineStr">
        <is>
          <t>Levies</t>
        </is>
      </c>
      <c r="B963" t="inlineStr">
        <is>
          <t>Operating Expenses</t>
        </is>
      </c>
      <c r="C963" t="inlineStr">
        <is>
          <t>Heron View</t>
        </is>
      </c>
      <c r="D963" t="inlineStr">
        <is>
          <t>Heron View</t>
        </is>
      </c>
      <c r="E963" s="1" t="inlineStr">
        <is>
          <t>2023-06-30</t>
        </is>
      </c>
      <c r="F963" t="n">
        <v>0</v>
      </c>
      <c r="G963" t="n">
        <v>0</v>
      </c>
      <c r="H963" s="2">
        <f>IF(F963=0, G963, F963)</f>
        <v/>
      </c>
      <c r="I963" s="1">
        <f>E963+0</f>
        <v/>
      </c>
    </row>
    <row r="964">
      <c r="A964" t="inlineStr">
        <is>
          <t>Management fees - OMH</t>
        </is>
      </c>
      <c r="B964" t="inlineStr">
        <is>
          <t>Ignore per Deric</t>
        </is>
      </c>
      <c r="C964" t="inlineStr">
        <is>
          <t>Heron View</t>
        </is>
      </c>
      <c r="D964" t="inlineStr">
        <is>
          <t>Heron View</t>
        </is>
      </c>
      <c r="E964" s="1" t="inlineStr">
        <is>
          <t>2023-06-30</t>
        </is>
      </c>
      <c r="F964" t="n">
        <v>0</v>
      </c>
      <c r="G964" t="n">
        <v>350000</v>
      </c>
      <c r="H964" s="2">
        <f>IF(F964=0, G964, F964)</f>
        <v/>
      </c>
      <c r="I964" s="1">
        <f>E964+0</f>
        <v/>
      </c>
    </row>
    <row r="965">
      <c r="A965" t="inlineStr">
        <is>
          <t>Rental Income</t>
        </is>
      </c>
      <c r="B965" t="inlineStr">
        <is>
          <t>Other Income</t>
        </is>
      </c>
      <c r="C965" t="inlineStr">
        <is>
          <t>Heron View</t>
        </is>
      </c>
      <c r="D965" t="inlineStr">
        <is>
          <t>Heron View</t>
        </is>
      </c>
      <c r="E965" s="1" t="inlineStr">
        <is>
          <t>2023-06-30</t>
        </is>
      </c>
      <c r="F965" t="n">
        <v>0</v>
      </c>
      <c r="G965" t="n">
        <v>0</v>
      </c>
      <c r="H965" s="2">
        <f>IF(F965=0, G965, F965)</f>
        <v/>
      </c>
      <c r="I965" s="1">
        <f>E965+0</f>
        <v/>
      </c>
    </row>
    <row r="966">
      <c r="A966" t="inlineStr">
        <is>
          <t>Repairs _AND_ Maintenance</t>
        </is>
      </c>
      <c r="B966" t="inlineStr">
        <is>
          <t>Operating Expenses</t>
        </is>
      </c>
      <c r="C966" t="inlineStr">
        <is>
          <t>Heron View</t>
        </is>
      </c>
      <c r="D966" t="inlineStr">
        <is>
          <t>Heron View</t>
        </is>
      </c>
      <c r="E966" s="1" t="inlineStr">
        <is>
          <t>2023-06-30</t>
        </is>
      </c>
      <c r="F966" t="n">
        <v>0</v>
      </c>
      <c r="G966" t="n">
        <v>0</v>
      </c>
      <c r="H966" s="2">
        <f>IF(F966=0, G966, F966)</f>
        <v/>
      </c>
      <c r="I966" s="1">
        <f>E966+0</f>
        <v/>
      </c>
    </row>
    <row r="967">
      <c r="A967" t="inlineStr">
        <is>
          <t>Sales - Heron View Occupational Rent</t>
        </is>
      </c>
      <c r="B967" t="inlineStr">
        <is>
          <t>Trading Income</t>
        </is>
      </c>
      <c r="C967" t="inlineStr">
        <is>
          <t>Heron View</t>
        </is>
      </c>
      <c r="D967" t="inlineStr">
        <is>
          <t>Heron View</t>
        </is>
      </c>
      <c r="E967" s="1" t="inlineStr">
        <is>
          <t>2023-06-30</t>
        </is>
      </c>
      <c r="F967" t="n">
        <v>0</v>
      </c>
      <c r="G967" t="n">
        <v>0</v>
      </c>
      <c r="H967" s="2">
        <f>IF(F967=0, G967, F967)</f>
        <v/>
      </c>
      <c r="I967" s="1">
        <f>E967+0</f>
        <v/>
      </c>
    </row>
    <row r="968">
      <c r="A968" t="inlineStr">
        <is>
          <t>Sales - Heron View Sales</t>
        </is>
      </c>
      <c r="B968" t="inlineStr">
        <is>
          <t>Trading Income</t>
        </is>
      </c>
      <c r="C968" t="inlineStr">
        <is>
          <t>Heron View</t>
        </is>
      </c>
      <c r="D968" t="inlineStr">
        <is>
          <t>Heron View</t>
        </is>
      </c>
      <c r="E968" s="1" t="inlineStr">
        <is>
          <t>2023-06-30</t>
        </is>
      </c>
      <c r="F968" t="n">
        <v>0</v>
      </c>
      <c r="G968" t="n">
        <v>0</v>
      </c>
      <c r="H968" s="2">
        <f>IF(F968=0, G968, F968)</f>
        <v/>
      </c>
      <c r="I968" s="1">
        <f>E968+0</f>
        <v/>
      </c>
    </row>
    <row r="969">
      <c r="A969" t="inlineStr">
        <is>
          <t>Subscriptions - Xero</t>
        </is>
      </c>
      <c r="B969" t="inlineStr">
        <is>
          <t>Operating Expenses</t>
        </is>
      </c>
      <c r="C969" t="inlineStr">
        <is>
          <t>Heron View</t>
        </is>
      </c>
      <c r="D969" t="inlineStr">
        <is>
          <t>Heron View</t>
        </is>
      </c>
      <c r="E969" s="1" t="inlineStr">
        <is>
          <t>2023-06-30</t>
        </is>
      </c>
      <c r="F969" t="n">
        <v>600</v>
      </c>
      <c r="G969" t="n">
        <v>600</v>
      </c>
      <c r="H969" s="2">
        <f>IF(F969=0, G969, F969)</f>
        <v/>
      </c>
      <c r="I969" s="1">
        <f>E969+0</f>
        <v/>
      </c>
    </row>
    <row r="970">
      <c r="A970" t="inlineStr">
        <is>
          <t>Accounting - CIPC</t>
        </is>
      </c>
      <c r="B970" t="inlineStr">
        <is>
          <t>Operating Expenses</t>
        </is>
      </c>
      <c r="C970" t="inlineStr">
        <is>
          <t>Heron Fields</t>
        </is>
      </c>
      <c r="D970" t="inlineStr">
        <is>
          <t>Heron Fields</t>
        </is>
      </c>
      <c r="E970" s="1" t="inlineStr">
        <is>
          <t>2023-07-31</t>
        </is>
      </c>
      <c r="F970" t="n">
        <v>0</v>
      </c>
      <c r="G970" t="n">
        <v>3050</v>
      </c>
      <c r="H970" s="2">
        <f>IF(F970=0, G970, F970)</f>
        <v/>
      </c>
      <c r="I970" s="1">
        <f>E970+0</f>
        <v/>
      </c>
    </row>
    <row r="971">
      <c r="A971" t="inlineStr">
        <is>
          <t>Accounting Fees</t>
        </is>
      </c>
      <c r="B971" t="inlineStr">
        <is>
          <t>Operating Expenses</t>
        </is>
      </c>
      <c r="C971" t="inlineStr">
        <is>
          <t>Heron Fields</t>
        </is>
      </c>
      <c r="D971" t="inlineStr">
        <is>
          <t>Heron Fields</t>
        </is>
      </c>
      <c r="E971" s="1" t="inlineStr">
        <is>
          <t>2023-07-31</t>
        </is>
      </c>
      <c r="F971" t="n">
        <v>0</v>
      </c>
      <c r="G971" t="n">
        <v>13404.96</v>
      </c>
      <c r="H971" s="2">
        <f>IF(F971=0, G971, F971)</f>
        <v/>
      </c>
      <c r="I971" s="1">
        <f>E971+0</f>
        <v/>
      </c>
    </row>
    <row r="972">
      <c r="A972" t="inlineStr">
        <is>
          <t>Advertising - Property24</t>
        </is>
      </c>
      <c r="B972" t="inlineStr">
        <is>
          <t>Operating Expenses</t>
        </is>
      </c>
      <c r="C972" t="inlineStr">
        <is>
          <t>Heron Fields</t>
        </is>
      </c>
      <c r="D972" t="inlineStr">
        <is>
          <t>Heron Fields</t>
        </is>
      </c>
      <c r="E972" s="1" t="inlineStr">
        <is>
          <t>2023-07-31</t>
        </is>
      </c>
      <c r="F972" t="n">
        <v>0</v>
      </c>
      <c r="G972" t="n">
        <v>0</v>
      </c>
      <c r="H972" s="2">
        <f>IF(F972=0, G972, F972)</f>
        <v/>
      </c>
      <c r="I972" s="1">
        <f>E972+0</f>
        <v/>
      </c>
    </row>
    <row r="973">
      <c r="A973" t="inlineStr">
        <is>
          <t>Advertising - Real Marketing</t>
        </is>
      </c>
      <c r="B973" t="inlineStr">
        <is>
          <t>Operating Expenses</t>
        </is>
      </c>
      <c r="C973" t="inlineStr">
        <is>
          <t>Heron Fields</t>
        </is>
      </c>
      <c r="D973" t="inlineStr">
        <is>
          <t>Heron Fields</t>
        </is>
      </c>
      <c r="E973" s="1" t="inlineStr">
        <is>
          <t>2023-07-31</t>
        </is>
      </c>
      <c r="F973" t="n">
        <v>0</v>
      </c>
      <c r="G973" t="n">
        <v>0</v>
      </c>
      <c r="H973" s="2">
        <f>IF(F973=0, G973, F973)</f>
        <v/>
      </c>
      <c r="I973" s="1">
        <f>E973+0</f>
        <v/>
      </c>
    </row>
    <row r="974">
      <c r="A974" t="inlineStr">
        <is>
          <t>Advertising _AND_ Promotions</t>
        </is>
      </c>
      <c r="B974" t="inlineStr">
        <is>
          <t>Operating Expenses</t>
        </is>
      </c>
      <c r="C974" t="inlineStr">
        <is>
          <t>Heron Fields</t>
        </is>
      </c>
      <c r="D974" t="inlineStr">
        <is>
          <t>Heron Fields</t>
        </is>
      </c>
      <c r="E974" s="1" t="inlineStr">
        <is>
          <t>2023-07-31</t>
        </is>
      </c>
      <c r="F974" t="n">
        <v>39589.13</v>
      </c>
      <c r="G974" t="n">
        <v>26226.57</v>
      </c>
      <c r="H974" s="2">
        <f>IF(F974=0, G974, F974)</f>
        <v/>
      </c>
      <c r="I974" s="1">
        <f>E974+0</f>
        <v/>
      </c>
    </row>
    <row r="975">
      <c r="A975" t="inlineStr">
        <is>
          <t>Bank Charges</t>
        </is>
      </c>
      <c r="B975" t="inlineStr">
        <is>
          <t>Operating Expenses</t>
        </is>
      </c>
      <c r="C975" t="inlineStr">
        <is>
          <t>Heron Fields</t>
        </is>
      </c>
      <c r="D975" t="inlineStr">
        <is>
          <t>Heron Fields</t>
        </is>
      </c>
      <c r="E975" s="1" t="inlineStr">
        <is>
          <t>2023-07-31</t>
        </is>
      </c>
      <c r="F975" t="n">
        <v>516.95</v>
      </c>
      <c r="G975" t="n">
        <v>644.17</v>
      </c>
      <c r="H975" s="2">
        <f>IF(F975=0, G975, F975)</f>
        <v/>
      </c>
      <c r="I975" s="1">
        <f>E975+0</f>
        <v/>
      </c>
    </row>
    <row r="976">
      <c r="A976" t="inlineStr">
        <is>
          <t>COS - Commission HF Units</t>
        </is>
      </c>
      <c r="B976" t="inlineStr">
        <is>
          <t>COS</t>
        </is>
      </c>
      <c r="C976" t="inlineStr">
        <is>
          <t>Heron Fields</t>
        </is>
      </c>
      <c r="D976" t="inlineStr">
        <is>
          <t>Heron Fields</t>
        </is>
      </c>
      <c r="E976" s="1" t="inlineStr">
        <is>
          <t>2023-07-31</t>
        </is>
      </c>
      <c r="F976" t="n">
        <v>62169.57</v>
      </c>
      <c r="G976" t="n">
        <v>61865.22</v>
      </c>
      <c r="H976" s="2">
        <f>IF(F976=0, G976, F976)</f>
        <v/>
      </c>
      <c r="I976" s="1">
        <f>E976+0</f>
        <v/>
      </c>
    </row>
    <row r="977">
      <c r="A977" t="inlineStr">
        <is>
          <t>COS - Electricity</t>
        </is>
      </c>
      <c r="B977" t="inlineStr">
        <is>
          <t>COS</t>
        </is>
      </c>
      <c r="C977" t="inlineStr">
        <is>
          <t>Heron Fields</t>
        </is>
      </c>
      <c r="D977" t="inlineStr">
        <is>
          <t>Heron Fields</t>
        </is>
      </c>
      <c r="E977" s="1" t="inlineStr">
        <is>
          <t>2023-07-31</t>
        </is>
      </c>
      <c r="F977" t="n">
        <v>0</v>
      </c>
      <c r="G977" t="n">
        <v>0</v>
      </c>
      <c r="H977" s="2">
        <f>IF(F977=0, G977, F977)</f>
        <v/>
      </c>
      <c r="I977" s="1">
        <f>E977+0</f>
        <v/>
      </c>
    </row>
    <row r="978">
      <c r="A978" t="inlineStr">
        <is>
          <t>COS - Electricity Cost Heron Field</t>
        </is>
      </c>
      <c r="B978" t="inlineStr">
        <is>
          <t>COS</t>
        </is>
      </c>
      <c r="C978" t="inlineStr">
        <is>
          <t>CPC</t>
        </is>
      </c>
      <c r="D978" t="inlineStr">
        <is>
          <t>Heron Fields</t>
        </is>
      </c>
      <c r="E978" s="1" t="inlineStr">
        <is>
          <t>2023-07-31</t>
        </is>
      </c>
      <c r="F978" t="n">
        <v>86.95999999999999</v>
      </c>
      <c r="G978" t="n">
        <v>0</v>
      </c>
      <c r="H978" s="2">
        <f>IF(F978=0, G978, F978)</f>
        <v/>
      </c>
      <c r="I978" s="1">
        <f>E978+0</f>
        <v/>
      </c>
    </row>
    <row r="979">
      <c r="A979" t="inlineStr">
        <is>
          <t>COS - Heron - Internet</t>
        </is>
      </c>
      <c r="B979" t="inlineStr">
        <is>
          <t>COS</t>
        </is>
      </c>
      <c r="C979" t="inlineStr">
        <is>
          <t>CPC</t>
        </is>
      </c>
      <c r="D979" t="inlineStr">
        <is>
          <t>Heron Fields</t>
        </is>
      </c>
      <c r="E979" s="1" t="inlineStr">
        <is>
          <t>2023-07-31</t>
        </is>
      </c>
      <c r="F979" t="n">
        <v>1440.87</v>
      </c>
      <c r="G979" t="n">
        <v>0</v>
      </c>
      <c r="H979" s="2">
        <f>IF(F979=0, G979, F979)</f>
        <v/>
      </c>
      <c r="I979" s="1">
        <f>E979+0</f>
        <v/>
      </c>
    </row>
    <row r="980">
      <c r="A980" t="inlineStr">
        <is>
          <t>COS - Heron Fields - Construction</t>
        </is>
      </c>
      <c r="B980" t="inlineStr">
        <is>
          <t>COS</t>
        </is>
      </c>
      <c r="C980" t="inlineStr">
        <is>
          <t>CPC</t>
        </is>
      </c>
      <c r="D980" t="inlineStr">
        <is>
          <t>Heron Fields</t>
        </is>
      </c>
      <c r="E980" s="1" t="inlineStr">
        <is>
          <t>2023-07-31</t>
        </is>
      </c>
      <c r="F980" t="n">
        <v>328611.84</v>
      </c>
      <c r="G980" t="n">
        <v>0</v>
      </c>
      <c r="H980" s="2">
        <f>IF(F980=0, G980, F980)</f>
        <v/>
      </c>
      <c r="I980" s="1">
        <f>E980+0</f>
        <v/>
      </c>
    </row>
    <row r="981">
      <c r="A981" t="inlineStr">
        <is>
          <t>COS - Heron Fields - Health &amp; Safety</t>
        </is>
      </c>
      <c r="B981" t="inlineStr">
        <is>
          <t>COS</t>
        </is>
      </c>
      <c r="C981" t="inlineStr">
        <is>
          <t>CPC</t>
        </is>
      </c>
      <c r="D981" t="inlineStr">
        <is>
          <t>Heron Fields</t>
        </is>
      </c>
      <c r="E981" s="1" t="inlineStr">
        <is>
          <t>2023-07-31</t>
        </is>
      </c>
      <c r="F981" t="n">
        <v>0</v>
      </c>
      <c r="G981" t="n">
        <v>0</v>
      </c>
      <c r="H981" s="2">
        <f>IF(F981=0, G981, F981)</f>
        <v/>
      </c>
      <c r="I981" s="1">
        <f>E981+0</f>
        <v/>
      </c>
    </row>
    <row r="982">
      <c r="A982" t="inlineStr">
        <is>
          <t>COS - Heron Fields - P &amp; G</t>
        </is>
      </c>
      <c r="B982" t="inlineStr">
        <is>
          <t>COS</t>
        </is>
      </c>
      <c r="C982" t="inlineStr">
        <is>
          <t>CPC</t>
        </is>
      </c>
      <c r="D982" t="inlineStr">
        <is>
          <t>Heron Fields</t>
        </is>
      </c>
      <c r="E982" s="1" t="inlineStr">
        <is>
          <t>2023-07-31</t>
        </is>
      </c>
      <c r="F982" t="n">
        <v>40224.74</v>
      </c>
      <c r="G982" t="n">
        <v>0</v>
      </c>
      <c r="H982" s="2">
        <f>IF(F982=0, G982, F982)</f>
        <v/>
      </c>
      <c r="I982" s="1">
        <f>E982+0</f>
        <v/>
      </c>
    </row>
    <row r="983">
      <c r="A983" t="inlineStr">
        <is>
          <t>COS - Heron Fields - Printing &amp; Stationary</t>
        </is>
      </c>
      <c r="B983" t="inlineStr">
        <is>
          <t>COS</t>
        </is>
      </c>
      <c r="C983" t="inlineStr">
        <is>
          <t>CPC</t>
        </is>
      </c>
      <c r="D983" t="inlineStr">
        <is>
          <t>Heron Fields</t>
        </is>
      </c>
      <c r="E983" s="1" t="inlineStr">
        <is>
          <t>2023-07-31</t>
        </is>
      </c>
      <c r="F983" t="n">
        <v>0</v>
      </c>
      <c r="G983" t="n">
        <v>0</v>
      </c>
      <c r="H983" s="2">
        <f>IF(F983=0, G983, F983)</f>
        <v/>
      </c>
      <c r="I983" s="1">
        <f>E983+0</f>
        <v/>
      </c>
    </row>
    <row r="984">
      <c r="A984" t="inlineStr">
        <is>
          <t>COS - Heron View Showhouse</t>
        </is>
      </c>
      <c r="B984" t="inlineStr">
        <is>
          <t>COS</t>
        </is>
      </c>
      <c r="C984" t="inlineStr">
        <is>
          <t>Heron Fields</t>
        </is>
      </c>
      <c r="D984" t="inlineStr">
        <is>
          <t>Heron Fields</t>
        </is>
      </c>
      <c r="E984" s="1" t="inlineStr">
        <is>
          <t>2023-07-31</t>
        </is>
      </c>
      <c r="F984" t="n">
        <v>0</v>
      </c>
      <c r="G984" t="n">
        <v>45300.43</v>
      </c>
      <c r="H984" s="2">
        <f>IF(F984=0, G984, F984)</f>
        <v/>
      </c>
      <c r="I984" s="1">
        <f>E984+0</f>
        <v/>
      </c>
    </row>
    <row r="985">
      <c r="A985" t="inlineStr">
        <is>
          <t>COS - Inverters</t>
        </is>
      </c>
      <c r="B985" t="inlineStr">
        <is>
          <t>COS</t>
        </is>
      </c>
      <c r="C985" t="inlineStr">
        <is>
          <t>Heron Fields</t>
        </is>
      </c>
      <c r="D985" t="inlineStr">
        <is>
          <t>Heron Fields</t>
        </is>
      </c>
      <c r="E985" s="1" t="inlineStr">
        <is>
          <t>2023-07-31</t>
        </is>
      </c>
      <c r="F985" t="n">
        <v>31600</v>
      </c>
      <c r="G985" t="n">
        <v>0</v>
      </c>
      <c r="H985" s="2">
        <f>IF(F985=0, G985, F985)</f>
        <v/>
      </c>
      <c r="I985" s="1">
        <f>E985+0</f>
        <v/>
      </c>
    </row>
    <row r="986">
      <c r="A986" t="inlineStr">
        <is>
          <t>COS - Legal Fees</t>
        </is>
      </c>
      <c r="B986" t="inlineStr">
        <is>
          <t>COS</t>
        </is>
      </c>
      <c r="C986" t="inlineStr">
        <is>
          <t>Heron Fields</t>
        </is>
      </c>
      <c r="D986" t="inlineStr">
        <is>
          <t>Heron Fields</t>
        </is>
      </c>
      <c r="E986" s="1" t="inlineStr">
        <is>
          <t>2023-07-31</t>
        </is>
      </c>
      <c r="F986" t="n">
        <v>18544.25</v>
      </c>
      <c r="G986" t="n">
        <v>71053.34</v>
      </c>
      <c r="H986" s="2">
        <f>IF(F986=0, G986, F986)</f>
        <v/>
      </c>
      <c r="I986" s="1">
        <f>E986+0</f>
        <v/>
      </c>
    </row>
    <row r="987">
      <c r="A987" t="inlineStr">
        <is>
          <t>COS - Legal Fees Opening of Sec Title Scheme</t>
        </is>
      </c>
      <c r="B987" t="inlineStr">
        <is>
          <t>COS</t>
        </is>
      </c>
      <c r="C987" t="inlineStr">
        <is>
          <t>Heron Fields</t>
        </is>
      </c>
      <c r="D987" t="inlineStr">
        <is>
          <t>Heron Fields</t>
        </is>
      </c>
      <c r="E987" s="1" t="inlineStr">
        <is>
          <t>2023-07-31</t>
        </is>
      </c>
      <c r="F987" t="n">
        <v>0</v>
      </c>
      <c r="G987" t="n">
        <v>0</v>
      </c>
      <c r="H987" s="2">
        <f>IF(F987=0, G987, F987)</f>
        <v/>
      </c>
      <c r="I987" s="1">
        <f>E987+0</f>
        <v/>
      </c>
    </row>
    <row r="988">
      <c r="A988" t="inlineStr">
        <is>
          <t>COS - Levies</t>
        </is>
      </c>
      <c r="B988" t="inlineStr">
        <is>
          <t>COS</t>
        </is>
      </c>
      <c r="C988" t="inlineStr">
        <is>
          <t>Heron Fields</t>
        </is>
      </c>
      <c r="D988" t="inlineStr">
        <is>
          <t>Heron Fields</t>
        </is>
      </c>
      <c r="E988" s="1" t="inlineStr">
        <is>
          <t>2023-07-31</t>
        </is>
      </c>
      <c r="F988" t="n">
        <v>0</v>
      </c>
      <c r="G988" t="n">
        <v>0</v>
      </c>
      <c r="H988" s="2">
        <f>IF(F988=0, G988, F988)</f>
        <v/>
      </c>
      <c r="I988" s="1">
        <f>E988+0</f>
        <v/>
      </c>
    </row>
    <row r="989">
      <c r="A989" t="inlineStr">
        <is>
          <t>COS - Rates clearance</t>
        </is>
      </c>
      <c r="B989" t="inlineStr">
        <is>
          <t>COS</t>
        </is>
      </c>
      <c r="C989" t="inlineStr">
        <is>
          <t>Heron Fields</t>
        </is>
      </c>
      <c r="D989" t="inlineStr">
        <is>
          <t>Heron Fields</t>
        </is>
      </c>
      <c r="E989" s="1" t="inlineStr">
        <is>
          <t>2023-07-31</t>
        </is>
      </c>
      <c r="F989" t="n">
        <v>0</v>
      </c>
      <c r="G989" t="n">
        <v>3875.85</v>
      </c>
      <c r="H989" s="2">
        <f>IF(F989=0, G989, F989)</f>
        <v/>
      </c>
      <c r="I989" s="1">
        <f>E989+0</f>
        <v/>
      </c>
    </row>
    <row r="990">
      <c r="A990" t="inlineStr">
        <is>
          <t>COS - Showhouse - HF</t>
        </is>
      </c>
      <c r="B990" t="inlineStr">
        <is>
          <t>COS</t>
        </is>
      </c>
      <c r="C990" t="inlineStr">
        <is>
          <t>Heron Fields</t>
        </is>
      </c>
      <c r="D990" t="inlineStr">
        <is>
          <t>Heron Fields</t>
        </is>
      </c>
      <c r="E990" s="1" t="inlineStr">
        <is>
          <t>2023-07-31</t>
        </is>
      </c>
      <c r="F990" t="n">
        <v>0</v>
      </c>
      <c r="G990" t="n">
        <v>0</v>
      </c>
      <c r="H990" s="2">
        <f>IF(F990=0, G990, F990)</f>
        <v/>
      </c>
      <c r="I990" s="1">
        <f>E990+0</f>
        <v/>
      </c>
    </row>
    <row r="991">
      <c r="A991" t="inlineStr">
        <is>
          <t>CoCT - Electricity</t>
        </is>
      </c>
      <c r="B991" t="inlineStr">
        <is>
          <t>Operating Expenses</t>
        </is>
      </c>
      <c r="C991" t="inlineStr">
        <is>
          <t>Heron Fields</t>
        </is>
      </c>
      <c r="D991" t="inlineStr">
        <is>
          <t>Heron Fields</t>
        </is>
      </c>
      <c r="E991" s="1" t="inlineStr">
        <is>
          <t>2023-07-31</t>
        </is>
      </c>
      <c r="F991" t="n">
        <v>0</v>
      </c>
      <c r="G991" t="n">
        <v>0</v>
      </c>
      <c r="H991" s="2">
        <f>IF(F991=0, G991, F991)</f>
        <v/>
      </c>
      <c r="I991" s="1">
        <f>E991+0</f>
        <v/>
      </c>
    </row>
    <row r="992">
      <c r="A992" t="inlineStr">
        <is>
          <t>CoCT - Refuse</t>
        </is>
      </c>
      <c r="B992" t="inlineStr">
        <is>
          <t>Operating Expenses</t>
        </is>
      </c>
      <c r="C992" t="inlineStr">
        <is>
          <t>Heron Fields</t>
        </is>
      </c>
      <c r="D992" t="inlineStr">
        <is>
          <t>Heron Fields</t>
        </is>
      </c>
      <c r="E992" s="1" t="inlineStr">
        <is>
          <t>2023-07-31</t>
        </is>
      </c>
      <c r="F992" t="n">
        <v>0</v>
      </c>
      <c r="G992" t="n">
        <v>0</v>
      </c>
      <c r="H992" s="2">
        <f>IF(F992=0, G992, F992)</f>
        <v/>
      </c>
      <c r="I992" s="1">
        <f>E992+0</f>
        <v/>
      </c>
    </row>
    <row r="993">
      <c r="A993" t="inlineStr">
        <is>
          <t>CoCT - Water</t>
        </is>
      </c>
      <c r="B993" t="inlineStr">
        <is>
          <t>Operating Expenses</t>
        </is>
      </c>
      <c r="C993" t="inlineStr">
        <is>
          <t>Heron Fields</t>
        </is>
      </c>
      <c r="D993" t="inlineStr">
        <is>
          <t>Heron Fields</t>
        </is>
      </c>
      <c r="E993" s="1" t="inlineStr">
        <is>
          <t>2023-07-31</t>
        </is>
      </c>
      <c r="F993" t="n">
        <v>0</v>
      </c>
      <c r="G993" t="n">
        <v>0</v>
      </c>
      <c r="H993" s="2">
        <f>IF(F993=0, G993, F993)</f>
        <v/>
      </c>
      <c r="I993" s="1">
        <f>E993+0</f>
        <v/>
      </c>
    </row>
    <row r="994">
      <c r="A994" t="inlineStr">
        <is>
          <t>Consulting Fees - Admin and Finance</t>
        </is>
      </c>
      <c r="B994" t="inlineStr">
        <is>
          <t>Ignore per Deric</t>
        </is>
      </c>
      <c r="C994" t="inlineStr">
        <is>
          <t>Heron Fields</t>
        </is>
      </c>
      <c r="D994" t="inlineStr">
        <is>
          <t>Heron Fields</t>
        </is>
      </c>
      <c r="E994" s="1" t="inlineStr">
        <is>
          <t>2023-07-31</t>
        </is>
      </c>
      <c r="F994" t="n">
        <v>121658</v>
      </c>
      <c r="G994" t="n">
        <v>121658</v>
      </c>
      <c r="H994" s="2">
        <f>IF(F994=0, G994, F994)</f>
        <v/>
      </c>
      <c r="I994" s="1">
        <f>E994+0</f>
        <v/>
      </c>
    </row>
    <row r="995">
      <c r="A995" t="inlineStr">
        <is>
          <t>Consulting fees - Trustee</t>
        </is>
      </c>
      <c r="B995" t="inlineStr">
        <is>
          <t>Operating Expenses</t>
        </is>
      </c>
      <c r="C995" t="inlineStr">
        <is>
          <t>Heron Fields</t>
        </is>
      </c>
      <c r="D995" t="inlineStr">
        <is>
          <t>Heron Fields</t>
        </is>
      </c>
      <c r="E995" s="1" t="inlineStr">
        <is>
          <t>2023-07-31</t>
        </is>
      </c>
      <c r="F995" t="n">
        <v>4200</v>
      </c>
      <c r="G995" t="n">
        <v>0</v>
      </c>
      <c r="H995" s="2">
        <f>IF(F995=0, G995, F995)</f>
        <v/>
      </c>
      <c r="I995" s="1">
        <f>E995+0</f>
        <v/>
      </c>
    </row>
    <row r="996">
      <c r="A996" t="inlineStr">
        <is>
          <t>Developers Levies</t>
        </is>
      </c>
      <c r="B996" t="inlineStr">
        <is>
          <t>Operating Expenses</t>
        </is>
      </c>
      <c r="C996" t="inlineStr">
        <is>
          <t>Heron Fields</t>
        </is>
      </c>
      <c r="D996" t="inlineStr">
        <is>
          <t>Heron Fields</t>
        </is>
      </c>
      <c r="E996" s="1" t="inlineStr">
        <is>
          <t>2023-07-31</t>
        </is>
      </c>
      <c r="F996" t="n">
        <v>71583.14999999999</v>
      </c>
      <c r="G996" t="n">
        <v>5282.68</v>
      </c>
      <c r="H996" s="2">
        <f>IF(F996=0, G996, F996)</f>
        <v/>
      </c>
      <c r="I996" s="1">
        <f>E996+0</f>
        <v/>
      </c>
    </row>
    <row r="997">
      <c r="A997" t="inlineStr">
        <is>
          <t>Entertainment Expenses</t>
        </is>
      </c>
      <c r="B997" t="inlineStr">
        <is>
          <t>Operating Expenses</t>
        </is>
      </c>
      <c r="C997" t="inlineStr">
        <is>
          <t>Heron Fields</t>
        </is>
      </c>
      <c r="D997" t="inlineStr">
        <is>
          <t>Heron Fields</t>
        </is>
      </c>
      <c r="E997" s="1" t="inlineStr">
        <is>
          <t>2023-07-31</t>
        </is>
      </c>
      <c r="F997" t="n">
        <v>0</v>
      </c>
      <c r="G997" t="n">
        <v>0</v>
      </c>
      <c r="H997" s="2">
        <f>IF(F997=0, G997, F997)</f>
        <v/>
      </c>
      <c r="I997" s="1">
        <f>E997+0</f>
        <v/>
      </c>
    </row>
    <row r="998">
      <c r="A998" t="inlineStr">
        <is>
          <t>General Expenses</t>
        </is>
      </c>
      <c r="B998" t="inlineStr">
        <is>
          <t>Operating Expenses</t>
        </is>
      </c>
      <c r="C998" t="inlineStr">
        <is>
          <t>Heron Fields</t>
        </is>
      </c>
      <c r="D998" t="inlineStr">
        <is>
          <t>Heron Fields</t>
        </is>
      </c>
      <c r="E998" s="1" t="inlineStr">
        <is>
          <t>2023-07-31</t>
        </is>
      </c>
      <c r="F998" t="n">
        <v>0</v>
      </c>
      <c r="G998" t="n">
        <v>0</v>
      </c>
      <c r="H998" s="2">
        <f>IF(F998=0, G998, F998)</f>
        <v/>
      </c>
      <c r="I998" s="1">
        <f>E998+0</f>
        <v/>
      </c>
    </row>
    <row r="999">
      <c r="A999" t="inlineStr">
        <is>
          <t>Insurance</t>
        </is>
      </c>
      <c r="B999" t="inlineStr">
        <is>
          <t>Operating Expenses</t>
        </is>
      </c>
      <c r="C999" t="inlineStr">
        <is>
          <t>Heron Fields</t>
        </is>
      </c>
      <c r="D999" t="inlineStr">
        <is>
          <t>Heron Fields</t>
        </is>
      </c>
      <c r="E999" s="1" t="inlineStr">
        <is>
          <t>2023-07-31</t>
        </is>
      </c>
      <c r="F999" t="n">
        <v>10741.66</v>
      </c>
      <c r="G999" t="n">
        <v>10459.97</v>
      </c>
      <c r="H999" s="2">
        <f>IF(F999=0, G999, F999)</f>
        <v/>
      </c>
      <c r="I999" s="1">
        <f>E999+0</f>
        <v/>
      </c>
    </row>
    <row r="1000">
      <c r="A1000" t="inlineStr">
        <is>
          <t>Interest Paid</t>
        </is>
      </c>
      <c r="B1000" t="inlineStr">
        <is>
          <t>Operating Expenses</t>
        </is>
      </c>
      <c r="C1000" t="inlineStr">
        <is>
          <t>Heron Fields</t>
        </is>
      </c>
      <c r="D1000" t="inlineStr">
        <is>
          <t>Heron Fields</t>
        </is>
      </c>
      <c r="E1000" s="1" t="inlineStr">
        <is>
          <t>2023-07-31</t>
        </is>
      </c>
      <c r="F1000" t="n">
        <v>0</v>
      </c>
      <c r="G1000" t="n">
        <v>0</v>
      </c>
      <c r="H1000" s="2">
        <f>IF(F1000=0, G1000, F1000)</f>
        <v/>
      </c>
      <c r="I1000" s="1">
        <f>E1000+0</f>
        <v/>
      </c>
    </row>
    <row r="1001">
      <c r="A1001" t="inlineStr">
        <is>
          <t>Interest Paid - Investors @ 14%</t>
        </is>
      </c>
      <c r="B1001" t="inlineStr">
        <is>
          <t>Operating Expenses</t>
        </is>
      </c>
      <c r="C1001" t="inlineStr">
        <is>
          <t>Heron Fields</t>
        </is>
      </c>
      <c r="D1001" t="inlineStr">
        <is>
          <t>Heron Fields</t>
        </is>
      </c>
      <c r="E1001" s="1" t="inlineStr">
        <is>
          <t>2023-07-31</t>
        </is>
      </c>
      <c r="F1001" t="n">
        <v>130102.66</v>
      </c>
      <c r="G1001" t="n">
        <v>0</v>
      </c>
      <c r="H1001" s="2">
        <f>IF(F1001=0, G1001, F1001)</f>
        <v/>
      </c>
      <c r="I1001" s="1">
        <f>E1001+0</f>
        <v/>
      </c>
    </row>
    <row r="1002">
      <c r="A1002" t="inlineStr">
        <is>
          <t>Interest Paid - Investors @ 15%</t>
        </is>
      </c>
      <c r="B1002" t="inlineStr">
        <is>
          <t>Operating Expenses</t>
        </is>
      </c>
      <c r="C1002" t="inlineStr">
        <is>
          <t>Heron Fields</t>
        </is>
      </c>
      <c r="D1002" t="inlineStr">
        <is>
          <t>Heron Fields</t>
        </is>
      </c>
      <c r="E1002" s="1" t="inlineStr">
        <is>
          <t>2023-07-31</t>
        </is>
      </c>
      <c r="F1002" t="n">
        <v>0</v>
      </c>
      <c r="G1002" t="n">
        <v>26630.13</v>
      </c>
      <c r="H1002" s="2">
        <f>IF(F1002=0, G1002, F1002)</f>
        <v/>
      </c>
      <c r="I1002" s="1">
        <f>E1002+0</f>
        <v/>
      </c>
    </row>
    <row r="1003">
      <c r="A1003" t="inlineStr">
        <is>
          <t>Interest Paid - Investors @ 16%</t>
        </is>
      </c>
      <c r="B1003" t="inlineStr">
        <is>
          <t>Operating Expenses</t>
        </is>
      </c>
      <c r="C1003" t="inlineStr">
        <is>
          <t>Heron Fields</t>
        </is>
      </c>
      <c r="D1003" t="inlineStr">
        <is>
          <t>Heron Fields</t>
        </is>
      </c>
      <c r="E1003" s="1" t="inlineStr">
        <is>
          <t>2023-07-31</t>
        </is>
      </c>
      <c r="F1003" t="n">
        <v>-30</v>
      </c>
      <c r="G1003" t="n">
        <v>0</v>
      </c>
      <c r="H1003" s="2">
        <f>IF(F1003=0, G1003, F1003)</f>
        <v/>
      </c>
      <c r="I1003" s="1">
        <f>E1003+0</f>
        <v/>
      </c>
    </row>
    <row r="1004">
      <c r="A1004" t="inlineStr">
        <is>
          <t>Interest Paid - Investors @ 18%</t>
        </is>
      </c>
      <c r="B1004" t="inlineStr">
        <is>
          <t>Operating Expenses</t>
        </is>
      </c>
      <c r="C1004" t="inlineStr">
        <is>
          <t>Heron Fields</t>
        </is>
      </c>
      <c r="D1004" t="inlineStr">
        <is>
          <t>Heron Fields</t>
        </is>
      </c>
      <c r="E1004" s="1" t="inlineStr">
        <is>
          <t>2023-07-31</t>
        </is>
      </c>
      <c r="F1004" t="n">
        <v>0</v>
      </c>
      <c r="G1004" t="n">
        <v>411780.83</v>
      </c>
      <c r="H1004" s="2">
        <f>IF(F1004=0, G1004, F1004)</f>
        <v/>
      </c>
      <c r="I1004" s="1">
        <f>E1004+0</f>
        <v/>
      </c>
    </row>
    <row r="1005">
      <c r="A1005" t="inlineStr">
        <is>
          <t>Interest Paid - Investors @ 6.25%</t>
        </is>
      </c>
      <c r="B1005" t="inlineStr">
        <is>
          <t>Operating Expenses</t>
        </is>
      </c>
      <c r="C1005" t="inlineStr">
        <is>
          <t>Heron Fields</t>
        </is>
      </c>
      <c r="D1005" t="inlineStr">
        <is>
          <t>Heron Fields</t>
        </is>
      </c>
      <c r="E1005" s="1" t="inlineStr">
        <is>
          <t>2023-07-31</t>
        </is>
      </c>
      <c r="F1005" t="n">
        <v>4041.1</v>
      </c>
      <c r="G1005" t="n">
        <v>15410.95</v>
      </c>
      <c r="H1005" s="2">
        <f>IF(F1005=0, G1005, F1005)</f>
        <v/>
      </c>
      <c r="I1005" s="1">
        <f>E1005+0</f>
        <v/>
      </c>
    </row>
    <row r="1006">
      <c r="A1006" t="inlineStr">
        <is>
          <t>Interest Paid - Investors @ 6.5%</t>
        </is>
      </c>
      <c r="B1006" t="inlineStr">
        <is>
          <t>Operating Expenses</t>
        </is>
      </c>
      <c r="C1006" t="inlineStr">
        <is>
          <t>Heron Fields</t>
        </is>
      </c>
      <c r="D1006" t="inlineStr">
        <is>
          <t>Heron Fields</t>
        </is>
      </c>
      <c r="E1006" s="1" t="inlineStr">
        <is>
          <t>2023-07-31</t>
        </is>
      </c>
      <c r="F1006" t="n">
        <v>5520.55</v>
      </c>
      <c r="G1006" t="n">
        <v>11041.1</v>
      </c>
      <c r="H1006" s="2">
        <f>IF(F1006=0, G1006, F1006)</f>
        <v/>
      </c>
      <c r="I1006" s="1">
        <f>E1006+0</f>
        <v/>
      </c>
    </row>
    <row r="1007">
      <c r="A1007" t="inlineStr">
        <is>
          <t>Interest Paid - Investors @ 6.75%</t>
        </is>
      </c>
      <c r="B1007" t="inlineStr">
        <is>
          <t>Operating Expenses</t>
        </is>
      </c>
      <c r="C1007" t="inlineStr">
        <is>
          <t>Heron Fields</t>
        </is>
      </c>
      <c r="D1007" t="inlineStr">
        <is>
          <t>Heron Fields</t>
        </is>
      </c>
      <c r="E1007" s="1" t="inlineStr">
        <is>
          <t>2023-07-31</t>
        </is>
      </c>
      <c r="F1007" t="n">
        <v>3014.39</v>
      </c>
      <c r="G1007" t="n">
        <v>4808.22</v>
      </c>
      <c r="H1007" s="2">
        <f>IF(F1007=0, G1007, F1007)</f>
        <v/>
      </c>
      <c r="I1007" s="1">
        <f>E1007+0</f>
        <v/>
      </c>
    </row>
    <row r="1008">
      <c r="A1008" t="inlineStr">
        <is>
          <t>Interest Paid - Investors @ 7%</t>
        </is>
      </c>
      <c r="B1008" t="inlineStr">
        <is>
          <t>Operating Expenses</t>
        </is>
      </c>
      <c r="C1008" t="inlineStr">
        <is>
          <t>Heron Fields</t>
        </is>
      </c>
      <c r="D1008" t="inlineStr">
        <is>
          <t>Heron Fields</t>
        </is>
      </c>
      <c r="E1008" s="1" t="inlineStr">
        <is>
          <t>2023-07-31</t>
        </is>
      </c>
      <c r="F1008" t="n">
        <v>650.9400000000001</v>
      </c>
      <c r="G1008" t="n">
        <v>0</v>
      </c>
      <c r="H1008" s="2">
        <f>IF(F1008=0, G1008, F1008)</f>
        <v/>
      </c>
      <c r="I1008" s="1">
        <f>E1008+0</f>
        <v/>
      </c>
    </row>
    <row r="1009">
      <c r="A1009" t="inlineStr">
        <is>
          <t>Interest Paid - Investors @ 7.5%</t>
        </is>
      </c>
      <c r="B1009" t="inlineStr">
        <is>
          <t>Operating Expenses</t>
        </is>
      </c>
      <c r="C1009" t="inlineStr">
        <is>
          <t>Heron Fields</t>
        </is>
      </c>
      <c r="D1009" t="inlineStr">
        <is>
          <t>Heron Fields</t>
        </is>
      </c>
      <c r="E1009" s="1" t="inlineStr">
        <is>
          <t>2023-07-31</t>
        </is>
      </c>
      <c r="F1009" t="n">
        <v>430.32</v>
      </c>
      <c r="G1009" t="n">
        <v>821.92</v>
      </c>
      <c r="H1009" s="2">
        <f>IF(F1009=0, G1009, F1009)</f>
        <v/>
      </c>
      <c r="I1009" s="1">
        <f>E1009+0</f>
        <v/>
      </c>
    </row>
    <row r="1010">
      <c r="A1010" t="inlineStr">
        <is>
          <t>Interest Paid - Investors @ 8.25%</t>
        </is>
      </c>
      <c r="B1010" t="inlineStr">
        <is>
          <t>Operating Expenses</t>
        </is>
      </c>
      <c r="C1010" t="inlineStr">
        <is>
          <t>Heron Fields</t>
        </is>
      </c>
      <c r="D1010" t="inlineStr">
        <is>
          <t>Heron Fields</t>
        </is>
      </c>
      <c r="E1010" s="1" t="inlineStr">
        <is>
          <t>2023-07-31</t>
        </is>
      </c>
      <c r="F1010" t="n">
        <v>0</v>
      </c>
      <c r="G1010" t="n">
        <v>5515.07</v>
      </c>
      <c r="H1010" s="2">
        <f>IF(F1010=0, G1010, F1010)</f>
        <v/>
      </c>
      <c r="I1010" s="1">
        <f>E1010+0</f>
        <v/>
      </c>
    </row>
    <row r="1011">
      <c r="A1011" t="inlineStr">
        <is>
          <t>Interest Paid - Investors @ 9%</t>
        </is>
      </c>
      <c r="B1011" t="inlineStr">
        <is>
          <t>Operating Expenses</t>
        </is>
      </c>
      <c r="C1011" t="inlineStr">
        <is>
          <t>Heron Fields</t>
        </is>
      </c>
      <c r="D1011" t="inlineStr">
        <is>
          <t>Heron Fields</t>
        </is>
      </c>
      <c r="E1011" s="1" t="inlineStr">
        <is>
          <t>2023-07-31</t>
        </is>
      </c>
      <c r="F1011" t="n">
        <v>0</v>
      </c>
      <c r="G1011" t="n">
        <v>591.78</v>
      </c>
      <c r="H1011" s="2">
        <f>IF(F1011=0, G1011, F1011)</f>
        <v/>
      </c>
      <c r="I1011" s="1">
        <f>E1011+0</f>
        <v/>
      </c>
    </row>
    <row r="1012">
      <c r="A1012" t="inlineStr">
        <is>
          <t>Interest Received - Momentum</t>
        </is>
      </c>
      <c r="B1012" t="inlineStr">
        <is>
          <t>Other Income</t>
        </is>
      </c>
      <c r="C1012" t="inlineStr">
        <is>
          <t>Heron Fields</t>
        </is>
      </c>
      <c r="D1012" t="inlineStr">
        <is>
          <t>Heron Fields</t>
        </is>
      </c>
      <c r="E1012" s="1" t="inlineStr">
        <is>
          <t>2023-07-31</t>
        </is>
      </c>
      <c r="F1012" t="n">
        <v>393902.07</v>
      </c>
      <c r="G1012" t="n">
        <v>259590.93</v>
      </c>
      <c r="H1012" s="2">
        <f>IF(F1012=0, G1012, F1012)</f>
        <v/>
      </c>
      <c r="I1012" s="1">
        <f>E1012+0</f>
        <v/>
      </c>
    </row>
    <row r="1013">
      <c r="A1013" t="inlineStr">
        <is>
          <t>Levies - Amari</t>
        </is>
      </c>
      <c r="B1013" t="inlineStr">
        <is>
          <t>Operating Expenses</t>
        </is>
      </c>
      <c r="C1013" t="inlineStr">
        <is>
          <t>Heron Fields</t>
        </is>
      </c>
      <c r="D1013" t="inlineStr">
        <is>
          <t>Heron Fields</t>
        </is>
      </c>
      <c r="E1013" s="1" t="inlineStr">
        <is>
          <t>2023-07-31</t>
        </is>
      </c>
      <c r="F1013" t="n">
        <v>0</v>
      </c>
      <c r="G1013" t="n">
        <v>0</v>
      </c>
      <c r="H1013" s="2">
        <f>IF(F1013=0, G1013, F1013)</f>
        <v/>
      </c>
      <c r="I1013" s="1">
        <f>E1013+0</f>
        <v/>
      </c>
    </row>
    <row r="1014">
      <c r="A1014" t="inlineStr">
        <is>
          <t>Momentum Admin Fee</t>
        </is>
      </c>
      <c r="B1014" t="inlineStr">
        <is>
          <t>Operating Expenses</t>
        </is>
      </c>
      <c r="C1014" t="inlineStr">
        <is>
          <t>Heron Fields</t>
        </is>
      </c>
      <c r="D1014" t="inlineStr">
        <is>
          <t>Heron Fields</t>
        </is>
      </c>
      <c r="E1014" s="1" t="inlineStr">
        <is>
          <t>2023-07-31</t>
        </is>
      </c>
      <c r="F1014" t="n">
        <v>10523.82</v>
      </c>
      <c r="G1014" t="n">
        <v>15190</v>
      </c>
      <c r="H1014" s="2">
        <f>IF(F1014=0, G1014, F1014)</f>
        <v/>
      </c>
      <c r="I1014" s="1">
        <f>E1014+0</f>
        <v/>
      </c>
    </row>
    <row r="1015">
      <c r="A1015" t="inlineStr">
        <is>
          <t>Motor Vehicle Expenses</t>
        </is>
      </c>
      <c r="B1015" t="inlineStr">
        <is>
          <t>Operating Expenses</t>
        </is>
      </c>
      <c r="C1015" t="inlineStr">
        <is>
          <t>Heron Fields</t>
        </is>
      </c>
      <c r="D1015" t="inlineStr">
        <is>
          <t>Heron Fields</t>
        </is>
      </c>
      <c r="E1015" s="1" t="inlineStr">
        <is>
          <t>2023-07-31</t>
        </is>
      </c>
      <c r="F1015" t="n">
        <v>0</v>
      </c>
      <c r="G1015" t="n">
        <v>20</v>
      </c>
      <c r="H1015" s="2">
        <f>IF(F1015=0, G1015, F1015)</f>
        <v/>
      </c>
      <c r="I1015" s="1">
        <f>E1015+0</f>
        <v/>
      </c>
    </row>
    <row r="1016">
      <c r="A1016" t="inlineStr">
        <is>
          <t>Rates - Heron</t>
        </is>
      </c>
      <c r="B1016" t="inlineStr">
        <is>
          <t>Operating Expenses</t>
        </is>
      </c>
      <c r="C1016" t="inlineStr">
        <is>
          <t>Heron Fields</t>
        </is>
      </c>
      <c r="D1016" t="inlineStr">
        <is>
          <t>Heron Fields</t>
        </is>
      </c>
      <c r="E1016" s="1" t="inlineStr">
        <is>
          <t>2023-07-31</t>
        </is>
      </c>
      <c r="F1016" t="n">
        <v>0</v>
      </c>
      <c r="G1016" t="n">
        <v>0</v>
      </c>
      <c r="H1016" s="2">
        <f>IF(F1016=0, G1016, F1016)</f>
        <v/>
      </c>
      <c r="I1016" s="1">
        <f>E1016+0</f>
        <v/>
      </c>
    </row>
    <row r="1017">
      <c r="A1017" t="inlineStr">
        <is>
          <t>Rental Income</t>
        </is>
      </c>
      <c r="B1017" t="inlineStr">
        <is>
          <t>Other Income</t>
        </is>
      </c>
      <c r="C1017" t="inlineStr">
        <is>
          <t>Heron Fields</t>
        </is>
      </c>
      <c r="D1017" t="inlineStr">
        <is>
          <t>Heron Fields</t>
        </is>
      </c>
      <c r="E1017" s="1" t="inlineStr">
        <is>
          <t>2023-07-31</t>
        </is>
      </c>
      <c r="F1017" t="n">
        <v>0</v>
      </c>
      <c r="G1017" t="n">
        <v>37500</v>
      </c>
      <c r="H1017" s="2">
        <f>IF(F1017=0, G1017, F1017)</f>
        <v/>
      </c>
      <c r="I1017" s="1">
        <f>E1017+0</f>
        <v/>
      </c>
    </row>
    <row r="1018">
      <c r="A1018" t="inlineStr">
        <is>
          <t>Repairs _AND_ Maintenance</t>
        </is>
      </c>
      <c r="B1018" t="inlineStr">
        <is>
          <t>Operating Expenses</t>
        </is>
      </c>
      <c r="C1018" t="inlineStr">
        <is>
          <t>Heron Fields</t>
        </is>
      </c>
      <c r="D1018" t="inlineStr">
        <is>
          <t>Heron Fields</t>
        </is>
      </c>
      <c r="E1018" s="1" t="inlineStr">
        <is>
          <t>2023-07-31</t>
        </is>
      </c>
      <c r="F1018" t="n">
        <v>0</v>
      </c>
      <c r="G1018" t="n">
        <v>33647.28</v>
      </c>
      <c r="H1018" s="2">
        <f>IF(F1018=0, G1018, F1018)</f>
        <v/>
      </c>
      <c r="I1018" s="1">
        <f>E1018+0</f>
        <v/>
      </c>
    </row>
    <row r="1019">
      <c r="A1019" t="inlineStr">
        <is>
          <t>Sales - Heron Fields</t>
        </is>
      </c>
      <c r="B1019" t="inlineStr">
        <is>
          <t>Trading Income</t>
        </is>
      </c>
      <c r="C1019" t="inlineStr">
        <is>
          <t>Heron Fields</t>
        </is>
      </c>
      <c r="D1019" t="inlineStr">
        <is>
          <t>Heron Fields</t>
        </is>
      </c>
      <c r="E1019" s="1" t="inlineStr">
        <is>
          <t>2023-07-31</t>
        </is>
      </c>
      <c r="F1019" t="n">
        <v>1243391.3</v>
      </c>
      <c r="G1019" t="n">
        <v>1314691.31</v>
      </c>
      <c r="H1019" s="2">
        <f>IF(F1019=0, G1019, F1019)</f>
        <v/>
      </c>
      <c r="I1019" s="1">
        <f>E1019+0</f>
        <v/>
      </c>
    </row>
    <row r="1020">
      <c r="A1020" t="inlineStr">
        <is>
          <t>Sales - Heron Fields occupational rent</t>
        </is>
      </c>
      <c r="B1020" t="inlineStr">
        <is>
          <t>Trading Income</t>
        </is>
      </c>
      <c r="C1020" t="inlineStr">
        <is>
          <t>Heron Fields</t>
        </is>
      </c>
      <c r="D1020" t="inlineStr">
        <is>
          <t>Heron Fields</t>
        </is>
      </c>
      <c r="E1020" s="1" t="inlineStr">
        <is>
          <t>2023-07-31</t>
        </is>
      </c>
      <c r="F1020" t="n">
        <v>0</v>
      </c>
      <c r="G1020" t="n">
        <v>7741.94</v>
      </c>
      <c r="H1020" s="2">
        <f>IF(F1020=0, G1020, F1020)</f>
        <v/>
      </c>
      <c r="I1020" s="1">
        <f>E1020+0</f>
        <v/>
      </c>
    </row>
    <row r="1021">
      <c r="A1021" t="inlineStr">
        <is>
          <t>Security - ADT</t>
        </is>
      </c>
      <c r="B1021" t="inlineStr">
        <is>
          <t>Operating Expenses</t>
        </is>
      </c>
      <c r="C1021" t="inlineStr">
        <is>
          <t>Heron Fields</t>
        </is>
      </c>
      <c r="D1021" t="inlineStr">
        <is>
          <t>Heron Fields</t>
        </is>
      </c>
      <c r="E1021" s="1" t="inlineStr">
        <is>
          <t>2023-07-31</t>
        </is>
      </c>
      <c r="F1021" t="n">
        <v>366.14</v>
      </c>
      <c r="G1021" t="n">
        <v>366.14</v>
      </c>
      <c r="H1021" s="2">
        <f>IF(F1021=0, G1021, F1021)</f>
        <v/>
      </c>
      <c r="I1021" s="1">
        <f>E1021+0</f>
        <v/>
      </c>
    </row>
    <row r="1022">
      <c r="A1022" t="inlineStr">
        <is>
          <t>Subscription - NHBRC</t>
        </is>
      </c>
      <c r="B1022" t="inlineStr">
        <is>
          <t>Operating Expenses</t>
        </is>
      </c>
      <c r="C1022" t="inlineStr">
        <is>
          <t>Heron Fields</t>
        </is>
      </c>
      <c r="D1022" t="inlineStr">
        <is>
          <t>Heron Fields</t>
        </is>
      </c>
      <c r="E1022" s="1" t="inlineStr">
        <is>
          <t>2023-07-31</t>
        </is>
      </c>
      <c r="F1022" t="n">
        <v>0</v>
      </c>
      <c r="G1022" t="n">
        <v>0</v>
      </c>
      <c r="H1022" s="2">
        <f>IF(F1022=0, G1022, F1022)</f>
        <v/>
      </c>
      <c r="I1022" s="1">
        <f>E1022+0</f>
        <v/>
      </c>
    </row>
    <row r="1023">
      <c r="A1023" t="inlineStr">
        <is>
          <t>Subscriptions - Xero</t>
        </is>
      </c>
      <c r="B1023" t="inlineStr">
        <is>
          <t>Operating Expenses</t>
        </is>
      </c>
      <c r="C1023" t="inlineStr">
        <is>
          <t>Heron Fields</t>
        </is>
      </c>
      <c r="D1023" t="inlineStr">
        <is>
          <t>Heron Fields</t>
        </is>
      </c>
      <c r="E1023" s="1" t="inlineStr">
        <is>
          <t>2023-07-31</t>
        </is>
      </c>
      <c r="F1023" t="n">
        <v>600</v>
      </c>
      <c r="G1023" t="n">
        <v>600</v>
      </c>
      <c r="H1023" s="2">
        <f>IF(F1023=0, G1023, F1023)</f>
        <v/>
      </c>
      <c r="I1023" s="1">
        <f>E1023+0</f>
        <v/>
      </c>
    </row>
    <row r="1024">
      <c r="A1024" t="inlineStr">
        <is>
          <t>Advertising - Pure Brand Activation</t>
        </is>
      </c>
      <c r="B1024" t="inlineStr">
        <is>
          <t>Operating Expenses</t>
        </is>
      </c>
      <c r="C1024" t="inlineStr">
        <is>
          <t>Heron View</t>
        </is>
      </c>
      <c r="D1024" t="inlineStr">
        <is>
          <t>Heron View</t>
        </is>
      </c>
      <c r="E1024" s="1" t="inlineStr">
        <is>
          <t>2023-07-31</t>
        </is>
      </c>
      <c r="F1024" t="n">
        <v>0</v>
      </c>
      <c r="G1024" t="n">
        <v>4602</v>
      </c>
      <c r="H1024" s="2">
        <f>IF(F1024=0, G1024, F1024)</f>
        <v/>
      </c>
      <c r="I1024" s="1">
        <f>E1024+0</f>
        <v/>
      </c>
    </row>
    <row r="1025">
      <c r="A1025" t="inlineStr">
        <is>
          <t>Advertising - Real Marketing</t>
        </is>
      </c>
      <c r="B1025" t="inlineStr">
        <is>
          <t>Operating Expenses</t>
        </is>
      </c>
      <c r="C1025" t="inlineStr">
        <is>
          <t>Heron View</t>
        </is>
      </c>
      <c r="D1025" t="inlineStr">
        <is>
          <t>Heron View</t>
        </is>
      </c>
      <c r="E1025" s="1" t="inlineStr">
        <is>
          <t>2023-07-31</t>
        </is>
      </c>
      <c r="F1025" t="n">
        <v>0</v>
      </c>
      <c r="G1025" t="n">
        <v>0</v>
      </c>
      <c r="H1025" s="2">
        <f>IF(F1025=0, G1025, F1025)</f>
        <v/>
      </c>
      <c r="I1025" s="1">
        <f>E1025+0</f>
        <v/>
      </c>
    </row>
    <row r="1026">
      <c r="A1026" t="inlineStr">
        <is>
          <t>Advertising - Thinkink</t>
        </is>
      </c>
      <c r="B1026" t="inlineStr">
        <is>
          <t>Operating Expenses</t>
        </is>
      </c>
      <c r="C1026" t="inlineStr">
        <is>
          <t>Heron View</t>
        </is>
      </c>
      <c r="D1026" t="inlineStr">
        <is>
          <t>Heron View</t>
        </is>
      </c>
      <c r="E1026" s="1" t="inlineStr">
        <is>
          <t>2023-07-31</t>
        </is>
      </c>
      <c r="F1026" t="n">
        <v>0</v>
      </c>
      <c r="G1026" t="n">
        <v>0</v>
      </c>
      <c r="H1026" s="2">
        <f>IF(F1026=0, G1026, F1026)</f>
        <v/>
      </c>
      <c r="I1026" s="1">
        <f>E1026+0</f>
        <v/>
      </c>
    </row>
    <row r="1027">
      <c r="A1027" t="inlineStr">
        <is>
          <t>Advertising _AND_ Promotions</t>
        </is>
      </c>
      <c r="B1027" t="inlineStr">
        <is>
          <t>Operating Expenses</t>
        </is>
      </c>
      <c r="C1027" t="inlineStr">
        <is>
          <t>Heron View</t>
        </is>
      </c>
      <c r="D1027" t="inlineStr">
        <is>
          <t>Heron View</t>
        </is>
      </c>
      <c r="E1027" s="1" t="inlineStr">
        <is>
          <t>2023-07-31</t>
        </is>
      </c>
      <c r="F1027" t="n">
        <v>1293.75</v>
      </c>
      <c r="G1027" t="n">
        <v>7705</v>
      </c>
      <c r="H1027" s="2">
        <f>IF(F1027=0, G1027, F1027)</f>
        <v/>
      </c>
      <c r="I1027" s="1">
        <f>E1027+0</f>
        <v/>
      </c>
    </row>
    <row r="1028">
      <c r="A1028" t="inlineStr">
        <is>
          <t>COS - Commission HV Units</t>
        </is>
      </c>
      <c r="B1028" t="inlineStr">
        <is>
          <t>COS</t>
        </is>
      </c>
      <c r="C1028" t="inlineStr">
        <is>
          <t>Heron View</t>
        </is>
      </c>
      <c r="D1028" t="inlineStr">
        <is>
          <t>Heron View</t>
        </is>
      </c>
      <c r="E1028" s="1" t="inlineStr">
        <is>
          <t>2023-07-31</t>
        </is>
      </c>
      <c r="F1028" t="n">
        <v>0</v>
      </c>
      <c r="G1028" t="n">
        <v>0</v>
      </c>
      <c r="H1028" s="2">
        <f>IF(F1028=0, G1028, F1028)</f>
        <v/>
      </c>
      <c r="I1028" s="1">
        <f>E1028+0</f>
        <v/>
      </c>
    </row>
    <row r="1029">
      <c r="A1029" t="inlineStr">
        <is>
          <t>COS - Electricity</t>
        </is>
      </c>
      <c r="B1029" t="inlineStr">
        <is>
          <t>COS</t>
        </is>
      </c>
      <c r="C1029" t="inlineStr">
        <is>
          <t>Heron View</t>
        </is>
      </c>
      <c r="D1029" t="inlineStr">
        <is>
          <t>Heron View</t>
        </is>
      </c>
      <c r="E1029" s="1" t="inlineStr">
        <is>
          <t>2023-07-31</t>
        </is>
      </c>
      <c r="F1029" t="n">
        <v>0</v>
      </c>
      <c r="G1029" t="n">
        <v>0</v>
      </c>
      <c r="H1029" s="2">
        <f>IF(F1029=0, G1029, F1029)</f>
        <v/>
      </c>
      <c r="I1029" s="1">
        <f>E1029+0</f>
        <v/>
      </c>
    </row>
    <row r="1030">
      <c r="A1030" t="inlineStr">
        <is>
          <t>COS - HV COCT Rates clearance</t>
        </is>
      </c>
      <c r="B1030" t="inlineStr">
        <is>
          <t>COS</t>
        </is>
      </c>
      <c r="C1030" t="inlineStr">
        <is>
          <t>Heron View</t>
        </is>
      </c>
      <c r="D1030" t="inlineStr">
        <is>
          <t>Heron View</t>
        </is>
      </c>
      <c r="E1030" s="1" t="inlineStr">
        <is>
          <t>2023-07-31</t>
        </is>
      </c>
      <c r="F1030" t="n">
        <v>0</v>
      </c>
      <c r="G1030" t="n">
        <v>44968.24</v>
      </c>
      <c r="H1030" s="2">
        <f>IF(F1030=0, G1030, F1030)</f>
        <v/>
      </c>
      <c r="I1030" s="1">
        <f>E1030+0</f>
        <v/>
      </c>
    </row>
    <row r="1031">
      <c r="A1031" t="inlineStr">
        <is>
          <t>COS - Heron View</t>
        </is>
      </c>
      <c r="B1031" t="inlineStr">
        <is>
          <t>COS</t>
        </is>
      </c>
      <c r="C1031" t="inlineStr">
        <is>
          <t>Heron View</t>
        </is>
      </c>
      <c r="D1031" t="inlineStr">
        <is>
          <t>Heron View</t>
        </is>
      </c>
      <c r="E1031" s="1" t="inlineStr">
        <is>
          <t>2023-07-31</t>
        </is>
      </c>
      <c r="F1031" t="n">
        <v>0</v>
      </c>
      <c r="G1031" t="n">
        <v>0</v>
      </c>
      <c r="H1031" s="2">
        <f>IF(F1031=0, G1031, F1031)</f>
        <v/>
      </c>
      <c r="I1031" s="1">
        <f>E1031+0</f>
        <v/>
      </c>
    </row>
    <row r="1032">
      <c r="A1032" t="inlineStr">
        <is>
          <t>COS - Heron View - Construction</t>
        </is>
      </c>
      <c r="B1032" t="inlineStr">
        <is>
          <t>COS</t>
        </is>
      </c>
      <c r="C1032" t="inlineStr">
        <is>
          <t>CPC</t>
        </is>
      </c>
      <c r="D1032" t="inlineStr">
        <is>
          <t>Heron View</t>
        </is>
      </c>
      <c r="E1032" s="1" t="inlineStr">
        <is>
          <t>2023-07-31</t>
        </is>
      </c>
      <c r="F1032" t="n">
        <v>2684636.77</v>
      </c>
      <c r="G1032" t="n">
        <v>0</v>
      </c>
      <c r="H1032" s="2">
        <f>IF(F1032=0, G1032, F1032)</f>
        <v/>
      </c>
      <c r="I1032" s="1">
        <f>E1032+0</f>
        <v/>
      </c>
    </row>
    <row r="1033">
      <c r="A1033" t="inlineStr">
        <is>
          <t>COS - Heron View - P&amp;G</t>
        </is>
      </c>
      <c r="B1033" t="inlineStr">
        <is>
          <t>COS</t>
        </is>
      </c>
      <c r="C1033" t="inlineStr">
        <is>
          <t>CPC</t>
        </is>
      </c>
      <c r="D1033" t="inlineStr">
        <is>
          <t>Heron View</t>
        </is>
      </c>
      <c r="E1033" s="1" t="inlineStr">
        <is>
          <t>2023-07-31</t>
        </is>
      </c>
      <c r="F1033" t="n">
        <v>28694.56</v>
      </c>
      <c r="G1033" t="n">
        <v>0</v>
      </c>
      <c r="H1033" s="2">
        <f>IF(F1033=0, G1033, F1033)</f>
        <v/>
      </c>
      <c r="I1033" s="1">
        <f>E1033+0</f>
        <v/>
      </c>
    </row>
    <row r="1034">
      <c r="A1034" t="inlineStr">
        <is>
          <t>COS - Heron View - Printing &amp; Stationary</t>
        </is>
      </c>
      <c r="B1034" t="inlineStr">
        <is>
          <t>COS</t>
        </is>
      </c>
      <c r="C1034" t="inlineStr">
        <is>
          <t>CPC</t>
        </is>
      </c>
      <c r="D1034" t="inlineStr">
        <is>
          <t>Heron View</t>
        </is>
      </c>
      <c r="E1034" s="1" t="inlineStr">
        <is>
          <t>2023-07-31</t>
        </is>
      </c>
      <c r="F1034" t="n">
        <v>8882.139999999999</v>
      </c>
      <c r="G1034" t="n">
        <v>0</v>
      </c>
      <c r="H1034" s="2">
        <f>IF(F1034=0, G1034, F1034)</f>
        <v/>
      </c>
      <c r="I1034" s="1">
        <f>E1034+0</f>
        <v/>
      </c>
    </row>
    <row r="1035">
      <c r="A1035" t="inlineStr">
        <is>
          <t>COS - Legal Fees</t>
        </is>
      </c>
      <c r="B1035" t="inlineStr">
        <is>
          <t>COS</t>
        </is>
      </c>
      <c r="C1035" t="inlineStr">
        <is>
          <t>Heron View</t>
        </is>
      </c>
      <c r="D1035" t="inlineStr">
        <is>
          <t>Heron View</t>
        </is>
      </c>
      <c r="E1035" s="1" t="inlineStr">
        <is>
          <t>2023-07-31</t>
        </is>
      </c>
      <c r="F1035" t="n">
        <v>0</v>
      </c>
      <c r="G1035" t="n">
        <v>0</v>
      </c>
      <c r="H1035" s="2">
        <f>IF(F1035=0, G1035, F1035)</f>
        <v/>
      </c>
      <c r="I1035" s="1">
        <f>E1035+0</f>
        <v/>
      </c>
    </row>
    <row r="1036">
      <c r="A1036" t="inlineStr">
        <is>
          <t>COS - Legal Fees Opening of Sec Title Fees</t>
        </is>
      </c>
      <c r="B1036" t="inlineStr">
        <is>
          <t>COS</t>
        </is>
      </c>
      <c r="C1036" t="inlineStr">
        <is>
          <t>Heron View</t>
        </is>
      </c>
      <c r="D1036" t="inlineStr">
        <is>
          <t>Heron View</t>
        </is>
      </c>
      <c r="E1036" s="1" t="inlineStr">
        <is>
          <t>2023-07-31</t>
        </is>
      </c>
      <c r="F1036" t="n">
        <v>14689.94</v>
      </c>
      <c r="G1036" t="n">
        <v>0</v>
      </c>
      <c r="H1036" s="2">
        <f>IF(F1036=0, G1036, F1036)</f>
        <v/>
      </c>
      <c r="I1036" s="1">
        <f>E1036+0</f>
        <v/>
      </c>
    </row>
    <row r="1037">
      <c r="A1037" t="inlineStr">
        <is>
          <t>COS - Showhouse - HV</t>
        </is>
      </c>
      <c r="B1037" t="inlineStr">
        <is>
          <t>COS</t>
        </is>
      </c>
      <c r="C1037" t="inlineStr">
        <is>
          <t>Heron View</t>
        </is>
      </c>
      <c r="D1037" t="inlineStr">
        <is>
          <t>Heron View</t>
        </is>
      </c>
      <c r="E1037" s="1" t="inlineStr">
        <is>
          <t>2023-07-31</t>
        </is>
      </c>
      <c r="F1037" t="n">
        <v>0</v>
      </c>
      <c r="G1037" t="n">
        <v>6212.85</v>
      </c>
      <c r="H1037" s="2">
        <f>IF(F1037=0, G1037, F1037)</f>
        <v/>
      </c>
      <c r="I1037" s="1">
        <f>E1037+0</f>
        <v/>
      </c>
    </row>
    <row r="1038">
      <c r="A1038" t="inlineStr">
        <is>
          <t>Consulting fees - Trustee</t>
        </is>
      </c>
      <c r="B1038" t="inlineStr">
        <is>
          <t>Operating Expenses</t>
        </is>
      </c>
      <c r="C1038" t="inlineStr">
        <is>
          <t>Heron View</t>
        </is>
      </c>
      <c r="D1038" t="inlineStr">
        <is>
          <t>Heron View</t>
        </is>
      </c>
      <c r="E1038" s="1" t="inlineStr">
        <is>
          <t>2023-07-31</t>
        </is>
      </c>
      <c r="F1038" t="n">
        <v>7250</v>
      </c>
      <c r="G1038" t="n">
        <v>7250</v>
      </c>
      <c r="H1038" s="2">
        <f>IF(F1038=0, G1038, F1038)</f>
        <v/>
      </c>
      <c r="I1038" s="1">
        <f>E1038+0</f>
        <v/>
      </c>
    </row>
    <row r="1039">
      <c r="A1039" t="inlineStr">
        <is>
          <t>Interest Paid - Investors @ 10%</t>
        </is>
      </c>
      <c r="B1039" t="inlineStr">
        <is>
          <t>Operating Expenses</t>
        </is>
      </c>
      <c r="C1039" t="inlineStr">
        <is>
          <t>Heron View</t>
        </is>
      </c>
      <c r="D1039" t="inlineStr">
        <is>
          <t>Heron View</t>
        </is>
      </c>
      <c r="E1039" s="1" t="inlineStr">
        <is>
          <t>2023-07-31</t>
        </is>
      </c>
      <c r="F1039" t="n">
        <v>0</v>
      </c>
      <c r="G1039" t="n">
        <v>0</v>
      </c>
      <c r="H1039" s="2">
        <f>IF(F1039=0, G1039, F1039)</f>
        <v/>
      </c>
      <c r="I1039" s="1">
        <f>E1039+0</f>
        <v/>
      </c>
    </row>
    <row r="1040">
      <c r="A1040" t="inlineStr">
        <is>
          <t>Interest Paid - Investors @ 10.5%</t>
        </is>
      </c>
      <c r="B1040" t="inlineStr">
        <is>
          <t>Operating Expenses</t>
        </is>
      </c>
      <c r="C1040" t="inlineStr">
        <is>
          <t>Heron View</t>
        </is>
      </c>
      <c r="D1040" t="inlineStr">
        <is>
          <t>Heron View</t>
        </is>
      </c>
      <c r="E1040" s="1" t="inlineStr">
        <is>
          <t>2023-07-31</t>
        </is>
      </c>
      <c r="F1040" t="n">
        <v>0</v>
      </c>
      <c r="G1040" t="n">
        <v>0</v>
      </c>
      <c r="H1040" s="2">
        <f>IF(F1040=0, G1040, F1040)</f>
        <v/>
      </c>
      <c r="I1040" s="1">
        <f>E1040+0</f>
        <v/>
      </c>
    </row>
    <row r="1041">
      <c r="A1041" t="inlineStr">
        <is>
          <t>Interest Paid - Investors @ 11%</t>
        </is>
      </c>
      <c r="B1041" t="inlineStr">
        <is>
          <t>Operating Expenses</t>
        </is>
      </c>
      <c r="C1041" t="inlineStr">
        <is>
          <t>Heron View</t>
        </is>
      </c>
      <c r="D1041" t="inlineStr">
        <is>
          <t>Heron View</t>
        </is>
      </c>
      <c r="E1041" s="1" t="inlineStr">
        <is>
          <t>2023-07-31</t>
        </is>
      </c>
      <c r="F1041" t="n">
        <v>0</v>
      </c>
      <c r="G1041" t="n">
        <v>0</v>
      </c>
      <c r="H1041" s="2">
        <f>IF(F1041=0, G1041, F1041)</f>
        <v/>
      </c>
      <c r="I1041" s="1">
        <f>E1041+0</f>
        <v/>
      </c>
    </row>
    <row r="1042">
      <c r="A1042" t="inlineStr">
        <is>
          <t>Interest Paid - Investors @ 14%</t>
        </is>
      </c>
      <c r="B1042" t="inlineStr">
        <is>
          <t>Operating Expenses</t>
        </is>
      </c>
      <c r="C1042" t="inlineStr">
        <is>
          <t>Heron View</t>
        </is>
      </c>
      <c r="D1042" t="inlineStr">
        <is>
          <t>Heron View</t>
        </is>
      </c>
      <c r="E1042" s="1" t="inlineStr">
        <is>
          <t>2023-07-31</t>
        </is>
      </c>
      <c r="F1042" t="n">
        <v>0</v>
      </c>
      <c r="G1042" t="n">
        <v>0</v>
      </c>
      <c r="H1042" s="2">
        <f>IF(F1042=0, G1042, F1042)</f>
        <v/>
      </c>
      <c r="I1042" s="1">
        <f>E1042+0</f>
        <v/>
      </c>
    </row>
    <row r="1043">
      <c r="A1043" t="inlineStr">
        <is>
          <t>Interest Paid - Investors @ 16%</t>
        </is>
      </c>
      <c r="B1043" t="inlineStr">
        <is>
          <t>Operating Expenses</t>
        </is>
      </c>
      <c r="C1043" t="inlineStr">
        <is>
          <t>Heron View</t>
        </is>
      </c>
      <c r="D1043" t="inlineStr">
        <is>
          <t>Heron View</t>
        </is>
      </c>
      <c r="E1043" s="1" t="inlineStr">
        <is>
          <t>2023-07-31</t>
        </is>
      </c>
      <c r="F1043" t="n">
        <v>0</v>
      </c>
      <c r="G1043" t="n">
        <v>0</v>
      </c>
      <c r="H1043" s="2">
        <f>IF(F1043=0, G1043, F1043)</f>
        <v/>
      </c>
      <c r="I1043" s="1">
        <f>E1043+0</f>
        <v/>
      </c>
    </row>
    <row r="1044">
      <c r="A1044" t="inlineStr">
        <is>
          <t>Interest Paid - Investors @ 18%</t>
        </is>
      </c>
      <c r="B1044" t="inlineStr">
        <is>
          <t>Operating Expenses</t>
        </is>
      </c>
      <c r="C1044" t="inlineStr">
        <is>
          <t>Heron View</t>
        </is>
      </c>
      <c r="D1044" t="inlineStr">
        <is>
          <t>Heron View</t>
        </is>
      </c>
      <c r="E1044" s="1" t="inlineStr">
        <is>
          <t>2023-07-31</t>
        </is>
      </c>
      <c r="F1044" t="n">
        <v>0</v>
      </c>
      <c r="G1044" t="n">
        <v>0</v>
      </c>
      <c r="H1044" s="2">
        <f>IF(F1044=0, G1044, F1044)</f>
        <v/>
      </c>
      <c r="I1044" s="1">
        <f>E1044+0</f>
        <v/>
      </c>
    </row>
    <row r="1045">
      <c r="A1045" t="inlineStr">
        <is>
          <t>Interest Paid - Investors @ 7%</t>
        </is>
      </c>
      <c r="B1045" t="inlineStr">
        <is>
          <t>Operating Expenses</t>
        </is>
      </c>
      <c r="C1045" t="inlineStr">
        <is>
          <t>Heron View</t>
        </is>
      </c>
      <c r="D1045" t="inlineStr">
        <is>
          <t>Heron View</t>
        </is>
      </c>
      <c r="E1045" s="1" t="inlineStr">
        <is>
          <t>2023-07-31</t>
        </is>
      </c>
      <c r="F1045" t="n">
        <v>0</v>
      </c>
      <c r="G1045" t="n">
        <v>0</v>
      </c>
      <c r="H1045" s="2">
        <f>IF(F1045=0, G1045, F1045)</f>
        <v/>
      </c>
      <c r="I1045" s="1">
        <f>E1045+0</f>
        <v/>
      </c>
    </row>
    <row r="1046">
      <c r="A1046" t="inlineStr">
        <is>
          <t>Interest Paid - Investors @ 7.5%</t>
        </is>
      </c>
      <c r="B1046" t="inlineStr">
        <is>
          <t>Operating Expenses</t>
        </is>
      </c>
      <c r="C1046" t="inlineStr">
        <is>
          <t>Heron View</t>
        </is>
      </c>
      <c r="D1046" t="inlineStr">
        <is>
          <t>Heron View</t>
        </is>
      </c>
      <c r="E1046" s="1" t="inlineStr">
        <is>
          <t>2023-07-31</t>
        </is>
      </c>
      <c r="F1046" t="n">
        <v>0</v>
      </c>
      <c r="G1046" t="n">
        <v>0</v>
      </c>
      <c r="H1046" s="2">
        <f>IF(F1046=0, G1046, F1046)</f>
        <v/>
      </c>
      <c r="I1046" s="1">
        <f>E1046+0</f>
        <v/>
      </c>
    </row>
    <row r="1047">
      <c r="A1047" t="inlineStr">
        <is>
          <t>Interest Paid - Investors @ 8.25%</t>
        </is>
      </c>
      <c r="B1047" t="inlineStr">
        <is>
          <t>Operating Expenses</t>
        </is>
      </c>
      <c r="C1047" t="inlineStr">
        <is>
          <t>Heron View</t>
        </is>
      </c>
      <c r="D1047" t="inlineStr">
        <is>
          <t>Heron View</t>
        </is>
      </c>
      <c r="E1047" s="1" t="inlineStr">
        <is>
          <t>2023-07-31</t>
        </is>
      </c>
      <c r="F1047" t="n">
        <v>0</v>
      </c>
      <c r="G1047" t="n">
        <v>0</v>
      </c>
      <c r="H1047" s="2">
        <f>IF(F1047=0, G1047, F1047)</f>
        <v/>
      </c>
      <c r="I1047" s="1">
        <f>E1047+0</f>
        <v/>
      </c>
    </row>
    <row r="1048">
      <c r="A1048" t="inlineStr">
        <is>
          <t>Interest Paid - Investors @ 9%</t>
        </is>
      </c>
      <c r="B1048" t="inlineStr">
        <is>
          <t>Operating Expenses</t>
        </is>
      </c>
      <c r="C1048" t="inlineStr">
        <is>
          <t>Heron View</t>
        </is>
      </c>
      <c r="D1048" t="inlineStr">
        <is>
          <t>Heron View</t>
        </is>
      </c>
      <c r="E1048" s="1" t="inlineStr">
        <is>
          <t>2023-07-31</t>
        </is>
      </c>
      <c r="F1048" t="n">
        <v>0</v>
      </c>
      <c r="G1048" t="n">
        <v>0</v>
      </c>
      <c r="H1048" s="2">
        <f>IF(F1048=0, G1048, F1048)</f>
        <v/>
      </c>
      <c r="I1048" s="1">
        <f>E1048+0</f>
        <v/>
      </c>
    </row>
    <row r="1049">
      <c r="A1049" t="inlineStr">
        <is>
          <t>Interest Paid - Investors @ 9.75%</t>
        </is>
      </c>
      <c r="B1049" t="inlineStr">
        <is>
          <t>Operating Expenses</t>
        </is>
      </c>
      <c r="C1049" t="inlineStr">
        <is>
          <t>Heron View</t>
        </is>
      </c>
      <c r="D1049" t="inlineStr">
        <is>
          <t>Heron View</t>
        </is>
      </c>
      <c r="E1049" s="1" t="inlineStr">
        <is>
          <t>2023-07-31</t>
        </is>
      </c>
      <c r="F1049" t="n">
        <v>0</v>
      </c>
      <c r="G1049" t="n">
        <v>0</v>
      </c>
      <c r="H1049" s="2">
        <f>IF(F1049=0, G1049, F1049)</f>
        <v/>
      </c>
      <c r="I1049" s="1">
        <f>E1049+0</f>
        <v/>
      </c>
    </row>
    <row r="1050">
      <c r="A1050" t="inlineStr">
        <is>
          <t>Levies</t>
        </is>
      </c>
      <c r="B1050" t="inlineStr">
        <is>
          <t>Operating Expenses</t>
        </is>
      </c>
      <c r="C1050" t="inlineStr">
        <is>
          <t>Heron View</t>
        </is>
      </c>
      <c r="D1050" t="inlineStr">
        <is>
          <t>Heron View</t>
        </is>
      </c>
      <c r="E1050" s="1" t="inlineStr">
        <is>
          <t>2023-07-31</t>
        </is>
      </c>
      <c r="F1050" t="n">
        <v>0</v>
      </c>
      <c r="G1050" t="n">
        <v>0</v>
      </c>
      <c r="H1050" s="2">
        <f>IF(F1050=0, G1050, F1050)</f>
        <v/>
      </c>
      <c r="I1050" s="1">
        <f>E1050+0</f>
        <v/>
      </c>
    </row>
    <row r="1051">
      <c r="A1051" t="inlineStr">
        <is>
          <t>Management fees - OMH</t>
        </is>
      </c>
      <c r="B1051" t="inlineStr">
        <is>
          <t>Ignore per Deric</t>
        </is>
      </c>
      <c r="C1051" t="inlineStr">
        <is>
          <t>Heron View</t>
        </is>
      </c>
      <c r="D1051" t="inlineStr">
        <is>
          <t>Heron View</t>
        </is>
      </c>
      <c r="E1051" s="1" t="inlineStr">
        <is>
          <t>2023-07-31</t>
        </is>
      </c>
      <c r="F1051" t="n">
        <v>350000</v>
      </c>
      <c r="G1051" t="n">
        <v>0</v>
      </c>
      <c r="H1051" s="2">
        <f>IF(F1051=0, G1051, F1051)</f>
        <v/>
      </c>
      <c r="I1051" s="1">
        <f>E1051+0</f>
        <v/>
      </c>
    </row>
    <row r="1052">
      <c r="A1052" t="inlineStr">
        <is>
          <t>Rental Income</t>
        </is>
      </c>
      <c r="B1052" t="inlineStr">
        <is>
          <t>Other Income</t>
        </is>
      </c>
      <c r="C1052" t="inlineStr">
        <is>
          <t>Heron View</t>
        </is>
      </c>
      <c r="D1052" t="inlineStr">
        <is>
          <t>Heron View</t>
        </is>
      </c>
      <c r="E1052" s="1" t="inlineStr">
        <is>
          <t>2023-07-31</t>
        </is>
      </c>
      <c r="F1052" t="n">
        <v>0</v>
      </c>
      <c r="G1052" t="n">
        <v>0</v>
      </c>
      <c r="H1052" s="2">
        <f>IF(F1052=0, G1052, F1052)</f>
        <v/>
      </c>
      <c r="I1052" s="1">
        <f>E1052+0</f>
        <v/>
      </c>
    </row>
    <row r="1053">
      <c r="A1053" t="inlineStr">
        <is>
          <t>Repairs _AND_ Maintenance</t>
        </is>
      </c>
      <c r="B1053" t="inlineStr">
        <is>
          <t>Operating Expenses</t>
        </is>
      </c>
      <c r="C1053" t="inlineStr">
        <is>
          <t>Heron View</t>
        </is>
      </c>
      <c r="D1053" t="inlineStr">
        <is>
          <t>Heron View</t>
        </is>
      </c>
      <c r="E1053" s="1" t="inlineStr">
        <is>
          <t>2023-07-31</t>
        </is>
      </c>
      <c r="F1053" t="n">
        <v>0</v>
      </c>
      <c r="G1053" t="n">
        <v>0</v>
      </c>
      <c r="H1053" s="2">
        <f>IF(F1053=0, G1053, F1053)</f>
        <v/>
      </c>
      <c r="I1053" s="1">
        <f>E1053+0</f>
        <v/>
      </c>
    </row>
    <row r="1054">
      <c r="A1054" t="inlineStr">
        <is>
          <t>Sales - Heron View Occupational Rent</t>
        </is>
      </c>
      <c r="B1054" t="inlineStr">
        <is>
          <t>Trading Income</t>
        </is>
      </c>
      <c r="C1054" t="inlineStr">
        <is>
          <t>Heron View</t>
        </is>
      </c>
      <c r="D1054" t="inlineStr">
        <is>
          <t>Heron View</t>
        </is>
      </c>
      <c r="E1054" s="1" t="inlineStr">
        <is>
          <t>2023-07-31</t>
        </is>
      </c>
      <c r="F1054" t="n">
        <v>0</v>
      </c>
      <c r="G1054" t="n">
        <v>0</v>
      </c>
      <c r="H1054" s="2">
        <f>IF(F1054=0, G1054, F1054)</f>
        <v/>
      </c>
      <c r="I1054" s="1">
        <f>E1054+0</f>
        <v/>
      </c>
    </row>
    <row r="1055">
      <c r="A1055" t="inlineStr">
        <is>
          <t>Sales - Heron View Sales</t>
        </is>
      </c>
      <c r="B1055" t="inlineStr">
        <is>
          <t>Trading Income</t>
        </is>
      </c>
      <c r="C1055" t="inlineStr">
        <is>
          <t>Heron View</t>
        </is>
      </c>
      <c r="D1055" t="inlineStr">
        <is>
          <t>Heron View</t>
        </is>
      </c>
      <c r="E1055" s="1" t="inlineStr">
        <is>
          <t>2023-07-31</t>
        </is>
      </c>
      <c r="F1055" t="n">
        <v>0</v>
      </c>
      <c r="G1055" t="n">
        <v>339130.43</v>
      </c>
      <c r="H1055" s="2">
        <f>IF(F1055=0, G1055, F1055)</f>
        <v/>
      </c>
      <c r="I1055" s="1">
        <f>E1055+0</f>
        <v/>
      </c>
    </row>
    <row r="1056">
      <c r="A1056" t="inlineStr">
        <is>
          <t>Subscriptions - Xero</t>
        </is>
      </c>
      <c r="B1056" t="inlineStr">
        <is>
          <t>Operating Expenses</t>
        </is>
      </c>
      <c r="C1056" t="inlineStr">
        <is>
          <t>Heron View</t>
        </is>
      </c>
      <c r="D1056" t="inlineStr">
        <is>
          <t>Heron View</t>
        </is>
      </c>
      <c r="E1056" s="1" t="inlineStr">
        <is>
          <t>2023-07-31</t>
        </is>
      </c>
      <c r="F1056" t="n">
        <v>600</v>
      </c>
      <c r="G1056" t="n">
        <v>600</v>
      </c>
      <c r="H1056" s="2">
        <f>IF(F1056=0, G1056, F1056)</f>
        <v/>
      </c>
      <c r="I1056" s="1">
        <f>E1056+0</f>
        <v/>
      </c>
    </row>
    <row r="1057">
      <c r="A1057" t="inlineStr">
        <is>
          <t>Accounting - CIPC</t>
        </is>
      </c>
      <c r="B1057" t="inlineStr">
        <is>
          <t>Operating Expenses</t>
        </is>
      </c>
      <c r="C1057" t="inlineStr">
        <is>
          <t>Heron Fields</t>
        </is>
      </c>
      <c r="D1057" t="inlineStr">
        <is>
          <t>Heron Fields</t>
        </is>
      </c>
      <c r="E1057" s="1" t="inlineStr">
        <is>
          <t>2023-08-31</t>
        </is>
      </c>
      <c r="F1057" t="n">
        <v>3050</v>
      </c>
      <c r="G1057" t="n">
        <v>0</v>
      </c>
      <c r="H1057" s="2">
        <f>IF(F1057=0, G1057, F1057)</f>
        <v/>
      </c>
      <c r="I1057" s="1">
        <f>E1057+0</f>
        <v/>
      </c>
    </row>
    <row r="1058">
      <c r="A1058" t="inlineStr">
        <is>
          <t>Accounting Fees</t>
        </is>
      </c>
      <c r="B1058" t="inlineStr">
        <is>
          <t>Operating Expenses</t>
        </is>
      </c>
      <c r="C1058" t="inlineStr">
        <is>
          <t>Heron Fields</t>
        </is>
      </c>
      <c r="D1058" t="inlineStr">
        <is>
          <t>Heron Fields</t>
        </is>
      </c>
      <c r="E1058" s="1" t="inlineStr">
        <is>
          <t>2023-08-31</t>
        </is>
      </c>
      <c r="F1058" t="n">
        <v>13404.96</v>
      </c>
      <c r="G1058" t="n">
        <v>1620</v>
      </c>
      <c r="H1058" s="2">
        <f>IF(F1058=0, G1058, F1058)</f>
        <v/>
      </c>
      <c r="I1058" s="1">
        <f>E1058+0</f>
        <v/>
      </c>
    </row>
    <row r="1059">
      <c r="A1059" t="inlineStr">
        <is>
          <t>Advertising - Property24</t>
        </is>
      </c>
      <c r="B1059" t="inlineStr">
        <is>
          <t>Operating Expenses</t>
        </is>
      </c>
      <c r="C1059" t="inlineStr">
        <is>
          <t>Heron Fields</t>
        </is>
      </c>
      <c r="D1059" t="inlineStr">
        <is>
          <t>Heron Fields</t>
        </is>
      </c>
      <c r="E1059" s="1" t="inlineStr">
        <is>
          <t>2023-08-31</t>
        </is>
      </c>
      <c r="F1059" t="n">
        <v>0</v>
      </c>
      <c r="G1059" t="n">
        <v>0</v>
      </c>
      <c r="H1059" s="2">
        <f>IF(F1059=0, G1059, F1059)</f>
        <v/>
      </c>
      <c r="I1059" s="1">
        <f>E1059+0</f>
        <v/>
      </c>
    </row>
    <row r="1060">
      <c r="A1060" t="inlineStr">
        <is>
          <t>Advertising - Real Marketing</t>
        </is>
      </c>
      <c r="B1060" t="inlineStr">
        <is>
          <t>Operating Expenses</t>
        </is>
      </c>
      <c r="C1060" t="inlineStr">
        <is>
          <t>Heron Fields</t>
        </is>
      </c>
      <c r="D1060" t="inlineStr">
        <is>
          <t>Heron Fields</t>
        </is>
      </c>
      <c r="E1060" s="1" t="inlineStr">
        <is>
          <t>2023-08-31</t>
        </is>
      </c>
      <c r="F1060" t="n">
        <v>0</v>
      </c>
      <c r="G1060" t="n">
        <v>10250</v>
      </c>
      <c r="H1060" s="2">
        <f>IF(F1060=0, G1060, F1060)</f>
        <v/>
      </c>
      <c r="I1060" s="1">
        <f>E1060+0</f>
        <v/>
      </c>
    </row>
    <row r="1061">
      <c r="A1061" t="inlineStr">
        <is>
          <t>Advertising _AND_ Promotions</t>
        </is>
      </c>
      <c r="B1061" t="inlineStr">
        <is>
          <t>Operating Expenses</t>
        </is>
      </c>
      <c r="C1061" t="inlineStr">
        <is>
          <t>Heron Fields</t>
        </is>
      </c>
      <c r="D1061" t="inlineStr">
        <is>
          <t>Heron Fields</t>
        </is>
      </c>
      <c r="E1061" s="1" t="inlineStr">
        <is>
          <t>2023-08-31</t>
        </is>
      </c>
      <c r="F1061" t="n">
        <v>26226.57</v>
      </c>
      <c r="G1061" t="n">
        <v>5439.56</v>
      </c>
      <c r="H1061" s="2">
        <f>IF(F1061=0, G1061, F1061)</f>
        <v/>
      </c>
      <c r="I1061" s="1">
        <f>E1061+0</f>
        <v/>
      </c>
    </row>
    <row r="1062">
      <c r="A1062" t="inlineStr">
        <is>
          <t>Bank Charges</t>
        </is>
      </c>
      <c r="B1062" t="inlineStr">
        <is>
          <t>Operating Expenses</t>
        </is>
      </c>
      <c r="C1062" t="inlineStr">
        <is>
          <t>Heron Fields</t>
        </is>
      </c>
      <c r="D1062" t="inlineStr">
        <is>
          <t>Heron Fields</t>
        </is>
      </c>
      <c r="E1062" s="1" t="inlineStr">
        <is>
          <t>2023-08-31</t>
        </is>
      </c>
      <c r="F1062" t="n">
        <v>644.17</v>
      </c>
      <c r="G1062" t="n">
        <v>390.11</v>
      </c>
      <c r="H1062" s="2">
        <f>IF(F1062=0, G1062, F1062)</f>
        <v/>
      </c>
      <c r="I1062" s="1">
        <f>E1062+0</f>
        <v/>
      </c>
    </row>
    <row r="1063">
      <c r="A1063" t="inlineStr">
        <is>
          <t>COS - Commission HF Units</t>
        </is>
      </c>
      <c r="B1063" t="inlineStr">
        <is>
          <t>COS</t>
        </is>
      </c>
      <c r="C1063" t="inlineStr">
        <is>
          <t>Heron Fields</t>
        </is>
      </c>
      <c r="D1063" t="inlineStr">
        <is>
          <t>Heron Fields</t>
        </is>
      </c>
      <c r="E1063" s="1" t="inlineStr">
        <is>
          <t>2023-08-31</t>
        </is>
      </c>
      <c r="F1063" t="n">
        <v>61865.22</v>
      </c>
      <c r="G1063" t="n">
        <v>62604.35</v>
      </c>
      <c r="H1063" s="2">
        <f>IF(F1063=0, G1063, F1063)</f>
        <v/>
      </c>
      <c r="I1063" s="1">
        <f>E1063+0</f>
        <v/>
      </c>
    </row>
    <row r="1064">
      <c r="A1064" t="inlineStr">
        <is>
          <t>COS - Electricity</t>
        </is>
      </c>
      <c r="B1064" t="inlineStr">
        <is>
          <t>COS</t>
        </is>
      </c>
      <c r="C1064" t="inlineStr">
        <is>
          <t>Heron Fields</t>
        </is>
      </c>
      <c r="D1064" t="inlineStr">
        <is>
          <t>Heron Fields</t>
        </is>
      </c>
      <c r="E1064" s="1" t="inlineStr">
        <is>
          <t>2023-08-31</t>
        </is>
      </c>
      <c r="F1064" t="n">
        <v>0</v>
      </c>
      <c r="G1064" t="n">
        <v>0</v>
      </c>
      <c r="H1064" s="2">
        <f>IF(F1064=0, G1064, F1064)</f>
        <v/>
      </c>
      <c r="I1064" s="1">
        <f>E1064+0</f>
        <v/>
      </c>
    </row>
    <row r="1065">
      <c r="A1065" t="inlineStr">
        <is>
          <t>COS - Electricity Cost Heron Field</t>
        </is>
      </c>
      <c r="B1065" t="inlineStr">
        <is>
          <t>COS</t>
        </is>
      </c>
      <c r="C1065" t="inlineStr">
        <is>
          <t>CPC</t>
        </is>
      </c>
      <c r="D1065" t="inlineStr">
        <is>
          <t>Heron Fields</t>
        </is>
      </c>
      <c r="E1065" s="1" t="inlineStr">
        <is>
          <t>2023-08-31</t>
        </is>
      </c>
      <c r="F1065" t="n">
        <v>0</v>
      </c>
      <c r="G1065" t="n">
        <v>0</v>
      </c>
      <c r="H1065" s="2">
        <f>IF(F1065=0, G1065, F1065)</f>
        <v/>
      </c>
      <c r="I1065" s="1">
        <f>E1065+0</f>
        <v/>
      </c>
    </row>
    <row r="1066">
      <c r="A1066" t="inlineStr">
        <is>
          <t>COS - Heron - Internet</t>
        </is>
      </c>
      <c r="B1066" t="inlineStr">
        <is>
          <t>COS</t>
        </is>
      </c>
      <c r="C1066" t="inlineStr">
        <is>
          <t>CPC</t>
        </is>
      </c>
      <c r="D1066" t="inlineStr">
        <is>
          <t>Heron Fields</t>
        </is>
      </c>
      <c r="E1066" s="1" t="inlineStr">
        <is>
          <t>2023-08-31</t>
        </is>
      </c>
      <c r="F1066" t="n">
        <v>1483.14</v>
      </c>
      <c r="G1066" t="n">
        <v>0</v>
      </c>
      <c r="H1066" s="2">
        <f>IF(F1066=0, G1066, F1066)</f>
        <v/>
      </c>
      <c r="I1066" s="1">
        <f>E1066+0</f>
        <v/>
      </c>
    </row>
    <row r="1067">
      <c r="A1067" t="inlineStr">
        <is>
          <t>COS - Heron Fields - Construction</t>
        </is>
      </c>
      <c r="B1067" t="inlineStr">
        <is>
          <t>COS</t>
        </is>
      </c>
      <c r="C1067" t="inlineStr">
        <is>
          <t>CPC</t>
        </is>
      </c>
      <c r="D1067" t="inlineStr">
        <is>
          <t>Heron Fields</t>
        </is>
      </c>
      <c r="E1067" s="1" t="inlineStr">
        <is>
          <t>2023-08-31</t>
        </is>
      </c>
      <c r="F1067" t="n">
        <v>75191</v>
      </c>
      <c r="G1067" t="n">
        <v>0</v>
      </c>
      <c r="H1067" s="2">
        <f>IF(F1067=0, G1067, F1067)</f>
        <v/>
      </c>
      <c r="I1067" s="1">
        <f>E1067+0</f>
        <v/>
      </c>
    </row>
    <row r="1068">
      <c r="A1068" t="inlineStr">
        <is>
          <t>COS - Heron Fields - Health &amp; Safety</t>
        </is>
      </c>
      <c r="B1068" t="inlineStr">
        <is>
          <t>COS</t>
        </is>
      </c>
      <c r="C1068" t="inlineStr">
        <is>
          <t>CPC</t>
        </is>
      </c>
      <c r="D1068" t="inlineStr">
        <is>
          <t>Heron Fields</t>
        </is>
      </c>
      <c r="E1068" s="1" t="inlineStr">
        <is>
          <t>2023-08-31</t>
        </is>
      </c>
      <c r="F1068" t="n">
        <v>0</v>
      </c>
      <c r="G1068" t="n">
        <v>0</v>
      </c>
      <c r="H1068" s="2">
        <f>IF(F1068=0, G1068, F1068)</f>
        <v/>
      </c>
      <c r="I1068" s="1">
        <f>E1068+0</f>
        <v/>
      </c>
    </row>
    <row r="1069">
      <c r="A1069" t="inlineStr">
        <is>
          <t>COS - Heron Fields - P &amp; G</t>
        </is>
      </c>
      <c r="B1069" t="inlineStr">
        <is>
          <t>COS</t>
        </is>
      </c>
      <c r="C1069" t="inlineStr">
        <is>
          <t>CPC</t>
        </is>
      </c>
      <c r="D1069" t="inlineStr">
        <is>
          <t>Heron Fields</t>
        </is>
      </c>
      <c r="E1069" s="1" t="inlineStr">
        <is>
          <t>2023-08-31</t>
        </is>
      </c>
      <c r="F1069" t="n">
        <v>79865.24000000001</v>
      </c>
      <c r="G1069" t="n">
        <v>0</v>
      </c>
      <c r="H1069" s="2">
        <f>IF(F1069=0, G1069, F1069)</f>
        <v/>
      </c>
      <c r="I1069" s="1">
        <f>E1069+0</f>
        <v/>
      </c>
    </row>
    <row r="1070">
      <c r="A1070" t="inlineStr">
        <is>
          <t>COS - Heron Fields - Printing &amp; Stationary</t>
        </is>
      </c>
      <c r="B1070" t="inlineStr">
        <is>
          <t>COS</t>
        </is>
      </c>
      <c r="C1070" t="inlineStr">
        <is>
          <t>CPC</t>
        </is>
      </c>
      <c r="D1070" t="inlineStr">
        <is>
          <t>Heron Fields</t>
        </is>
      </c>
      <c r="E1070" s="1" t="inlineStr">
        <is>
          <t>2023-08-31</t>
        </is>
      </c>
      <c r="F1070" t="n">
        <v>0</v>
      </c>
      <c r="G1070" t="n">
        <v>0</v>
      </c>
      <c r="H1070" s="2">
        <f>IF(F1070=0, G1070, F1070)</f>
        <v/>
      </c>
      <c r="I1070" s="1">
        <f>E1070+0</f>
        <v/>
      </c>
    </row>
    <row r="1071">
      <c r="A1071" t="inlineStr">
        <is>
          <t>COS - Heron View Showhouse</t>
        </is>
      </c>
      <c r="B1071" t="inlineStr">
        <is>
          <t>COS</t>
        </is>
      </c>
      <c r="C1071" t="inlineStr">
        <is>
          <t>Heron Fields</t>
        </is>
      </c>
      <c r="D1071" t="inlineStr">
        <is>
          <t>Heron Fields</t>
        </is>
      </c>
      <c r="E1071" s="1" t="inlineStr">
        <is>
          <t>2023-08-31</t>
        </is>
      </c>
      <c r="F1071" t="n">
        <v>45300.43</v>
      </c>
      <c r="G1071" t="n">
        <v>0</v>
      </c>
      <c r="H1071" s="2">
        <f>IF(F1071=0, G1071, F1071)</f>
        <v/>
      </c>
      <c r="I1071" s="1">
        <f>E1071+0</f>
        <v/>
      </c>
    </row>
    <row r="1072">
      <c r="A1072" t="inlineStr">
        <is>
          <t>COS - Inverters</t>
        </is>
      </c>
      <c r="B1072" t="inlineStr">
        <is>
          <t>COS</t>
        </is>
      </c>
      <c r="C1072" t="inlineStr">
        <is>
          <t>Heron Fields</t>
        </is>
      </c>
      <c r="D1072" t="inlineStr">
        <is>
          <t>Heron Fields</t>
        </is>
      </c>
      <c r="E1072" s="1" t="inlineStr">
        <is>
          <t>2023-08-31</t>
        </is>
      </c>
      <c r="F1072" t="n">
        <v>0</v>
      </c>
      <c r="G1072" t="n">
        <v>0</v>
      </c>
      <c r="H1072" s="2">
        <f>IF(F1072=0, G1072, F1072)</f>
        <v/>
      </c>
      <c r="I1072" s="1">
        <f>E1072+0</f>
        <v/>
      </c>
    </row>
    <row r="1073">
      <c r="A1073" t="inlineStr">
        <is>
          <t>COS - Legal Fees</t>
        </is>
      </c>
      <c r="B1073" t="inlineStr">
        <is>
          <t>COS</t>
        </is>
      </c>
      <c r="C1073" t="inlineStr">
        <is>
          <t>Heron Fields</t>
        </is>
      </c>
      <c r="D1073" t="inlineStr">
        <is>
          <t>Heron Fields</t>
        </is>
      </c>
      <c r="E1073" s="1" t="inlineStr">
        <is>
          <t>2023-08-31</t>
        </is>
      </c>
      <c r="F1073" t="n">
        <v>71053.34</v>
      </c>
      <c r="G1073" t="n">
        <v>0</v>
      </c>
      <c r="H1073" s="2">
        <f>IF(F1073=0, G1073, F1073)</f>
        <v/>
      </c>
      <c r="I1073" s="1">
        <f>E1073+0</f>
        <v/>
      </c>
    </row>
    <row r="1074">
      <c r="A1074" t="inlineStr">
        <is>
          <t>COS - Legal Fees Opening of Sec Title Scheme</t>
        </is>
      </c>
      <c r="B1074" t="inlineStr">
        <is>
          <t>COS</t>
        </is>
      </c>
      <c r="C1074" t="inlineStr">
        <is>
          <t>Heron Fields</t>
        </is>
      </c>
      <c r="D1074" t="inlineStr">
        <is>
          <t>Heron Fields</t>
        </is>
      </c>
      <c r="E1074" s="1" t="inlineStr">
        <is>
          <t>2023-08-31</t>
        </is>
      </c>
      <c r="F1074" t="n">
        <v>0</v>
      </c>
      <c r="G1074" t="n">
        <v>0</v>
      </c>
      <c r="H1074" s="2">
        <f>IF(F1074=0, G1074, F1074)</f>
        <v/>
      </c>
      <c r="I1074" s="1">
        <f>E1074+0</f>
        <v/>
      </c>
    </row>
    <row r="1075">
      <c r="A1075" t="inlineStr">
        <is>
          <t>COS - Levies</t>
        </is>
      </c>
      <c r="B1075" t="inlineStr">
        <is>
          <t>COS</t>
        </is>
      </c>
      <c r="C1075" t="inlineStr">
        <is>
          <t>Heron Fields</t>
        </is>
      </c>
      <c r="D1075" t="inlineStr">
        <is>
          <t>Heron Fields</t>
        </is>
      </c>
      <c r="E1075" s="1" t="inlineStr">
        <is>
          <t>2023-08-31</t>
        </is>
      </c>
      <c r="F1075" t="n">
        <v>0</v>
      </c>
      <c r="G1075" t="n">
        <v>0</v>
      </c>
      <c r="H1075" s="2">
        <f>IF(F1075=0, G1075, F1075)</f>
        <v/>
      </c>
      <c r="I1075" s="1">
        <f>E1075+0</f>
        <v/>
      </c>
    </row>
    <row r="1076">
      <c r="A1076" t="inlineStr">
        <is>
          <t>COS - Rates clearance</t>
        </is>
      </c>
      <c r="B1076" t="inlineStr">
        <is>
          <t>COS</t>
        </is>
      </c>
      <c r="C1076" t="inlineStr">
        <is>
          <t>Heron Fields</t>
        </is>
      </c>
      <c r="D1076" t="inlineStr">
        <is>
          <t>Heron Fields</t>
        </is>
      </c>
      <c r="E1076" s="1" t="inlineStr">
        <is>
          <t>2023-08-31</t>
        </is>
      </c>
      <c r="F1076" t="n">
        <v>3875.85</v>
      </c>
      <c r="G1076" t="n">
        <v>3308.35</v>
      </c>
      <c r="H1076" s="2">
        <f>IF(F1076=0, G1076, F1076)</f>
        <v/>
      </c>
      <c r="I1076" s="1">
        <f>E1076+0</f>
        <v/>
      </c>
    </row>
    <row r="1077">
      <c r="A1077" t="inlineStr">
        <is>
          <t>COS - Showhouse - HF</t>
        </is>
      </c>
      <c r="B1077" t="inlineStr">
        <is>
          <t>COS</t>
        </is>
      </c>
      <c r="C1077" t="inlineStr">
        <is>
          <t>Heron Fields</t>
        </is>
      </c>
      <c r="D1077" t="inlineStr">
        <is>
          <t>Heron Fields</t>
        </is>
      </c>
      <c r="E1077" s="1" t="inlineStr">
        <is>
          <t>2023-08-31</t>
        </is>
      </c>
      <c r="F1077" t="n">
        <v>0</v>
      </c>
      <c r="G1077" t="n">
        <v>1005.47</v>
      </c>
      <c r="H1077" s="2">
        <f>IF(F1077=0, G1077, F1077)</f>
        <v/>
      </c>
      <c r="I1077" s="1">
        <f>E1077+0</f>
        <v/>
      </c>
    </row>
    <row r="1078">
      <c r="A1078" t="inlineStr">
        <is>
          <t>CoCT - Electricity</t>
        </is>
      </c>
      <c r="B1078" t="inlineStr">
        <is>
          <t>Operating Expenses</t>
        </is>
      </c>
      <c r="C1078" t="inlineStr">
        <is>
          <t>Heron Fields</t>
        </is>
      </c>
      <c r="D1078" t="inlineStr">
        <is>
          <t>Heron Fields</t>
        </is>
      </c>
      <c r="E1078" s="1" t="inlineStr">
        <is>
          <t>2023-08-31</t>
        </is>
      </c>
      <c r="F1078" t="n">
        <v>0</v>
      </c>
      <c r="G1078" t="n">
        <v>0</v>
      </c>
      <c r="H1078" s="2">
        <f>IF(F1078=0, G1078, F1078)</f>
        <v/>
      </c>
      <c r="I1078" s="1">
        <f>E1078+0</f>
        <v/>
      </c>
    </row>
    <row r="1079">
      <c r="A1079" t="inlineStr">
        <is>
          <t>CoCT - Refuse</t>
        </is>
      </c>
      <c r="B1079" t="inlineStr">
        <is>
          <t>Operating Expenses</t>
        </is>
      </c>
      <c r="C1079" t="inlineStr">
        <is>
          <t>Heron Fields</t>
        </is>
      </c>
      <c r="D1079" t="inlineStr">
        <is>
          <t>Heron Fields</t>
        </is>
      </c>
      <c r="E1079" s="1" t="inlineStr">
        <is>
          <t>2023-08-31</t>
        </is>
      </c>
      <c r="F1079" t="n">
        <v>0</v>
      </c>
      <c r="G1079" t="n">
        <v>0</v>
      </c>
      <c r="H1079" s="2">
        <f>IF(F1079=0, G1079, F1079)</f>
        <v/>
      </c>
      <c r="I1079" s="1">
        <f>E1079+0</f>
        <v/>
      </c>
    </row>
    <row r="1080">
      <c r="A1080" t="inlineStr">
        <is>
          <t>CoCT - Water</t>
        </is>
      </c>
      <c r="B1080" t="inlineStr">
        <is>
          <t>Operating Expenses</t>
        </is>
      </c>
      <c r="C1080" t="inlineStr">
        <is>
          <t>Heron Fields</t>
        </is>
      </c>
      <c r="D1080" t="inlineStr">
        <is>
          <t>Heron Fields</t>
        </is>
      </c>
      <c r="E1080" s="1" t="inlineStr">
        <is>
          <t>2023-08-31</t>
        </is>
      </c>
      <c r="F1080" t="n">
        <v>0</v>
      </c>
      <c r="G1080" t="n">
        <v>0</v>
      </c>
      <c r="H1080" s="2">
        <f>IF(F1080=0, G1080, F1080)</f>
        <v/>
      </c>
      <c r="I1080" s="1">
        <f>E1080+0</f>
        <v/>
      </c>
    </row>
    <row r="1081">
      <c r="A1081" t="inlineStr">
        <is>
          <t>Consulting Fees - Admin and Finance</t>
        </is>
      </c>
      <c r="B1081" t="inlineStr">
        <is>
          <t>Ignore per Deric</t>
        </is>
      </c>
      <c r="C1081" t="inlineStr">
        <is>
          <t>Heron Fields</t>
        </is>
      </c>
      <c r="D1081" t="inlineStr">
        <is>
          <t>Heron Fields</t>
        </is>
      </c>
      <c r="E1081" s="1" t="inlineStr">
        <is>
          <t>2023-08-31</t>
        </is>
      </c>
      <c r="F1081" t="n">
        <v>121658</v>
      </c>
      <c r="G1081" t="n">
        <v>122083</v>
      </c>
      <c r="H1081" s="2">
        <f>IF(F1081=0, G1081, F1081)</f>
        <v/>
      </c>
      <c r="I1081" s="1">
        <f>E1081+0</f>
        <v/>
      </c>
    </row>
    <row r="1082">
      <c r="A1082" t="inlineStr">
        <is>
          <t>Consulting fees - Trustee</t>
        </is>
      </c>
      <c r="B1082" t="inlineStr">
        <is>
          <t>Operating Expenses</t>
        </is>
      </c>
      <c r="C1082" t="inlineStr">
        <is>
          <t>Heron Fields</t>
        </is>
      </c>
      <c r="D1082" t="inlineStr">
        <is>
          <t>Heron Fields</t>
        </is>
      </c>
      <c r="E1082" s="1" t="inlineStr">
        <is>
          <t>2023-08-31</t>
        </is>
      </c>
      <c r="F1082" t="n">
        <v>0</v>
      </c>
      <c r="G1082" t="n">
        <v>0</v>
      </c>
      <c r="H1082" s="2">
        <f>IF(F1082=0, G1082, F1082)</f>
        <v/>
      </c>
      <c r="I1082" s="1">
        <f>E1082+0</f>
        <v/>
      </c>
    </row>
    <row r="1083">
      <c r="A1083" t="inlineStr">
        <is>
          <t>Developers Levies</t>
        </is>
      </c>
      <c r="B1083" t="inlineStr">
        <is>
          <t>Operating Expenses</t>
        </is>
      </c>
      <c r="C1083" t="inlineStr">
        <is>
          <t>Heron Fields</t>
        </is>
      </c>
      <c r="D1083" t="inlineStr">
        <is>
          <t>Heron Fields</t>
        </is>
      </c>
      <c r="E1083" s="1" t="inlineStr">
        <is>
          <t>2023-08-31</t>
        </is>
      </c>
      <c r="F1083" t="n">
        <v>5282.68</v>
      </c>
      <c r="G1083" t="n">
        <v>0</v>
      </c>
      <c r="H1083" s="2">
        <f>IF(F1083=0, G1083, F1083)</f>
        <v/>
      </c>
      <c r="I1083" s="1">
        <f>E1083+0</f>
        <v/>
      </c>
    </row>
    <row r="1084">
      <c r="A1084" t="inlineStr">
        <is>
          <t>Entertainment Expenses</t>
        </is>
      </c>
      <c r="B1084" t="inlineStr">
        <is>
          <t>Operating Expenses</t>
        </is>
      </c>
      <c r="C1084" t="inlineStr">
        <is>
          <t>Heron Fields</t>
        </is>
      </c>
      <c r="D1084" t="inlineStr">
        <is>
          <t>Heron Fields</t>
        </is>
      </c>
      <c r="E1084" s="1" t="inlineStr">
        <is>
          <t>2023-08-31</t>
        </is>
      </c>
      <c r="F1084" t="n">
        <v>0</v>
      </c>
      <c r="G1084" t="n">
        <v>0</v>
      </c>
      <c r="H1084" s="2">
        <f>IF(F1084=0, G1084, F1084)</f>
        <v/>
      </c>
      <c r="I1084" s="1">
        <f>E1084+0</f>
        <v/>
      </c>
    </row>
    <row r="1085">
      <c r="A1085" t="inlineStr">
        <is>
          <t>General Expenses</t>
        </is>
      </c>
      <c r="B1085" t="inlineStr">
        <is>
          <t>Operating Expenses</t>
        </is>
      </c>
      <c r="C1085" t="inlineStr">
        <is>
          <t>Heron Fields</t>
        </is>
      </c>
      <c r="D1085" t="inlineStr">
        <is>
          <t>Heron Fields</t>
        </is>
      </c>
      <c r="E1085" s="1" t="inlineStr">
        <is>
          <t>2023-08-31</t>
        </is>
      </c>
      <c r="F1085" t="n">
        <v>0</v>
      </c>
      <c r="G1085" t="n">
        <v>0</v>
      </c>
      <c r="H1085" s="2">
        <f>IF(F1085=0, G1085, F1085)</f>
        <v/>
      </c>
      <c r="I1085" s="1">
        <f>E1085+0</f>
        <v/>
      </c>
    </row>
    <row r="1086">
      <c r="A1086" t="inlineStr">
        <is>
          <t>Insurance</t>
        </is>
      </c>
      <c r="B1086" t="inlineStr">
        <is>
          <t>Operating Expenses</t>
        </is>
      </c>
      <c r="C1086" t="inlineStr">
        <is>
          <t>Heron Fields</t>
        </is>
      </c>
      <c r="D1086" t="inlineStr">
        <is>
          <t>Heron Fields</t>
        </is>
      </c>
      <c r="E1086" s="1" t="inlineStr">
        <is>
          <t>2023-08-31</t>
        </is>
      </c>
      <c r="F1086" t="n">
        <v>10459.97</v>
      </c>
      <c r="G1086" t="n">
        <v>10516.5</v>
      </c>
      <c r="H1086" s="2">
        <f>IF(F1086=0, G1086, F1086)</f>
        <v/>
      </c>
      <c r="I1086" s="1">
        <f>E1086+0</f>
        <v/>
      </c>
    </row>
    <row r="1087">
      <c r="A1087" t="inlineStr">
        <is>
          <t>Interest Paid</t>
        </is>
      </c>
      <c r="B1087" t="inlineStr">
        <is>
          <t>Operating Expenses</t>
        </is>
      </c>
      <c r="C1087" t="inlineStr">
        <is>
          <t>Heron Fields</t>
        </is>
      </c>
      <c r="D1087" t="inlineStr">
        <is>
          <t>Heron Fields</t>
        </is>
      </c>
      <c r="E1087" s="1" t="inlineStr">
        <is>
          <t>2023-08-31</t>
        </is>
      </c>
      <c r="F1087" t="n">
        <v>0</v>
      </c>
      <c r="G1087" t="n">
        <v>0</v>
      </c>
      <c r="H1087" s="2">
        <f>IF(F1087=0, G1087, F1087)</f>
        <v/>
      </c>
      <c r="I1087" s="1">
        <f>E1087+0</f>
        <v/>
      </c>
    </row>
    <row r="1088">
      <c r="A1088" t="inlineStr">
        <is>
          <t>Interest Paid - Investors @ 14%</t>
        </is>
      </c>
      <c r="B1088" t="inlineStr">
        <is>
          <t>Operating Expenses</t>
        </is>
      </c>
      <c r="C1088" t="inlineStr">
        <is>
          <t>Heron Fields</t>
        </is>
      </c>
      <c r="D1088" t="inlineStr">
        <is>
          <t>Heron Fields</t>
        </is>
      </c>
      <c r="E1088" s="1" t="inlineStr">
        <is>
          <t>2023-08-31</t>
        </is>
      </c>
      <c r="F1088" t="n">
        <v>0</v>
      </c>
      <c r="G1088" t="n">
        <v>0</v>
      </c>
      <c r="H1088" s="2">
        <f>IF(F1088=0, G1088, F1088)</f>
        <v/>
      </c>
      <c r="I1088" s="1">
        <f>E1088+0</f>
        <v/>
      </c>
    </row>
    <row r="1089">
      <c r="A1089" t="inlineStr">
        <is>
          <t>Interest Paid - Investors @ 15%</t>
        </is>
      </c>
      <c r="B1089" t="inlineStr">
        <is>
          <t>Operating Expenses</t>
        </is>
      </c>
      <c r="C1089" t="inlineStr">
        <is>
          <t>Heron Fields</t>
        </is>
      </c>
      <c r="D1089" t="inlineStr">
        <is>
          <t>Heron Fields</t>
        </is>
      </c>
      <c r="E1089" s="1" t="inlineStr">
        <is>
          <t>2023-08-31</t>
        </is>
      </c>
      <c r="F1089" t="n">
        <v>26630.13</v>
      </c>
      <c r="G1089" t="n">
        <v>0</v>
      </c>
      <c r="H1089" s="2">
        <f>IF(F1089=0, G1089, F1089)</f>
        <v/>
      </c>
      <c r="I1089" s="1">
        <f>E1089+0</f>
        <v/>
      </c>
    </row>
    <row r="1090">
      <c r="A1090" t="inlineStr">
        <is>
          <t>Interest Paid - Investors @ 16%</t>
        </is>
      </c>
      <c r="B1090" t="inlineStr">
        <is>
          <t>Operating Expenses</t>
        </is>
      </c>
      <c r="C1090" t="inlineStr">
        <is>
          <t>Heron Fields</t>
        </is>
      </c>
      <c r="D1090" t="inlineStr">
        <is>
          <t>Heron Fields</t>
        </is>
      </c>
      <c r="E1090" s="1" t="inlineStr">
        <is>
          <t>2023-08-31</t>
        </is>
      </c>
      <c r="F1090" t="n">
        <v>0</v>
      </c>
      <c r="G1090" t="n">
        <v>0</v>
      </c>
      <c r="H1090" s="2">
        <f>IF(F1090=0, G1090, F1090)</f>
        <v/>
      </c>
      <c r="I1090" s="1">
        <f>E1090+0</f>
        <v/>
      </c>
    </row>
    <row r="1091">
      <c r="A1091" t="inlineStr">
        <is>
          <t>Interest Paid - Investors @ 18%</t>
        </is>
      </c>
      <c r="B1091" t="inlineStr">
        <is>
          <t>Operating Expenses</t>
        </is>
      </c>
      <c r="C1091" t="inlineStr">
        <is>
          <t>Heron Fields</t>
        </is>
      </c>
      <c r="D1091" t="inlineStr">
        <is>
          <t>Heron Fields</t>
        </is>
      </c>
      <c r="E1091" s="1" t="inlineStr">
        <is>
          <t>2023-08-31</t>
        </is>
      </c>
      <c r="F1091" t="n">
        <v>411780.83</v>
      </c>
      <c r="G1091" t="n">
        <v>0</v>
      </c>
      <c r="H1091" s="2">
        <f>IF(F1091=0, G1091, F1091)</f>
        <v/>
      </c>
      <c r="I1091" s="1">
        <f>E1091+0</f>
        <v/>
      </c>
    </row>
    <row r="1092">
      <c r="A1092" t="inlineStr">
        <is>
          <t>Interest Paid - Investors @ 6.25%</t>
        </is>
      </c>
      <c r="B1092" t="inlineStr">
        <is>
          <t>Operating Expenses</t>
        </is>
      </c>
      <c r="C1092" t="inlineStr">
        <is>
          <t>Heron Fields</t>
        </is>
      </c>
      <c r="D1092" t="inlineStr">
        <is>
          <t>Heron Fields</t>
        </is>
      </c>
      <c r="E1092" s="1" t="inlineStr">
        <is>
          <t>2023-08-31</t>
        </is>
      </c>
      <c r="F1092" t="n">
        <v>15410.95</v>
      </c>
      <c r="G1092" t="n">
        <v>-0.09</v>
      </c>
      <c r="H1092" s="2">
        <f>IF(F1092=0, G1092, F1092)</f>
        <v/>
      </c>
      <c r="I1092" s="1">
        <f>E1092+0</f>
        <v/>
      </c>
    </row>
    <row r="1093">
      <c r="A1093" t="inlineStr">
        <is>
          <t>Interest Paid - Investors @ 6.5%</t>
        </is>
      </c>
      <c r="B1093" t="inlineStr">
        <is>
          <t>Operating Expenses</t>
        </is>
      </c>
      <c r="C1093" t="inlineStr">
        <is>
          <t>Heron Fields</t>
        </is>
      </c>
      <c r="D1093" t="inlineStr">
        <is>
          <t>Heron Fields</t>
        </is>
      </c>
      <c r="E1093" s="1" t="inlineStr">
        <is>
          <t>2023-08-31</t>
        </is>
      </c>
      <c r="F1093" t="n">
        <v>11041.1</v>
      </c>
      <c r="G1093" t="n">
        <v>0</v>
      </c>
      <c r="H1093" s="2">
        <f>IF(F1093=0, G1093, F1093)</f>
        <v/>
      </c>
      <c r="I1093" s="1">
        <f>E1093+0</f>
        <v/>
      </c>
    </row>
    <row r="1094">
      <c r="A1094" t="inlineStr">
        <is>
          <t>Interest Paid - Investors @ 6.75%</t>
        </is>
      </c>
      <c r="B1094" t="inlineStr">
        <is>
          <t>Operating Expenses</t>
        </is>
      </c>
      <c r="C1094" t="inlineStr">
        <is>
          <t>Heron Fields</t>
        </is>
      </c>
      <c r="D1094" t="inlineStr">
        <is>
          <t>Heron Fields</t>
        </is>
      </c>
      <c r="E1094" s="1" t="inlineStr">
        <is>
          <t>2023-08-31</t>
        </is>
      </c>
      <c r="F1094" t="n">
        <v>4808.22</v>
      </c>
      <c r="G1094" t="n">
        <v>0</v>
      </c>
      <c r="H1094" s="2">
        <f>IF(F1094=0, G1094, F1094)</f>
        <v/>
      </c>
      <c r="I1094" s="1">
        <f>E1094+0</f>
        <v/>
      </c>
    </row>
    <row r="1095">
      <c r="A1095" t="inlineStr">
        <is>
          <t>Interest Paid - Investors @ 7%</t>
        </is>
      </c>
      <c r="B1095" t="inlineStr">
        <is>
          <t>Operating Expenses</t>
        </is>
      </c>
      <c r="C1095" t="inlineStr">
        <is>
          <t>Heron Fields</t>
        </is>
      </c>
      <c r="D1095" t="inlineStr">
        <is>
          <t>Heron Fields</t>
        </is>
      </c>
      <c r="E1095" s="1" t="inlineStr">
        <is>
          <t>2023-08-31</t>
        </is>
      </c>
      <c r="F1095" t="n">
        <v>0</v>
      </c>
      <c r="G1095" t="n">
        <v>0</v>
      </c>
      <c r="H1095" s="2">
        <f>IF(F1095=0, G1095, F1095)</f>
        <v/>
      </c>
      <c r="I1095" s="1">
        <f>E1095+0</f>
        <v/>
      </c>
    </row>
    <row r="1096">
      <c r="A1096" t="inlineStr">
        <is>
          <t>Interest Paid - Investors @ 7.5%</t>
        </is>
      </c>
      <c r="B1096" t="inlineStr">
        <is>
          <t>Operating Expenses</t>
        </is>
      </c>
      <c r="C1096" t="inlineStr">
        <is>
          <t>Heron Fields</t>
        </is>
      </c>
      <c r="D1096" t="inlineStr">
        <is>
          <t>Heron Fields</t>
        </is>
      </c>
      <c r="E1096" s="1" t="inlineStr">
        <is>
          <t>2023-08-31</t>
        </is>
      </c>
      <c r="F1096" t="n">
        <v>821.92</v>
      </c>
      <c r="G1096" t="n">
        <v>0</v>
      </c>
      <c r="H1096" s="2">
        <f>IF(F1096=0, G1096, F1096)</f>
        <v/>
      </c>
      <c r="I1096" s="1">
        <f>E1096+0</f>
        <v/>
      </c>
    </row>
    <row r="1097">
      <c r="A1097" t="inlineStr">
        <is>
          <t>Interest Paid - Investors @ 8.25%</t>
        </is>
      </c>
      <c r="B1097" t="inlineStr">
        <is>
          <t>Operating Expenses</t>
        </is>
      </c>
      <c r="C1097" t="inlineStr">
        <is>
          <t>Heron Fields</t>
        </is>
      </c>
      <c r="D1097" t="inlineStr">
        <is>
          <t>Heron Fields</t>
        </is>
      </c>
      <c r="E1097" s="1" t="inlineStr">
        <is>
          <t>2023-08-31</t>
        </is>
      </c>
      <c r="F1097" t="n">
        <v>5515.07</v>
      </c>
      <c r="G1097" t="n">
        <v>0</v>
      </c>
      <c r="H1097" s="2">
        <f>IF(F1097=0, G1097, F1097)</f>
        <v/>
      </c>
      <c r="I1097" s="1">
        <f>E1097+0</f>
        <v/>
      </c>
    </row>
    <row r="1098">
      <c r="A1098" t="inlineStr">
        <is>
          <t>Interest Paid - Investors @ 9%</t>
        </is>
      </c>
      <c r="B1098" t="inlineStr">
        <is>
          <t>Operating Expenses</t>
        </is>
      </c>
      <c r="C1098" t="inlineStr">
        <is>
          <t>Heron Fields</t>
        </is>
      </c>
      <c r="D1098" t="inlineStr">
        <is>
          <t>Heron Fields</t>
        </is>
      </c>
      <c r="E1098" s="1" t="inlineStr">
        <is>
          <t>2023-08-31</t>
        </is>
      </c>
      <c r="F1098" t="n">
        <v>591.78</v>
      </c>
      <c r="G1098" t="n">
        <v>0</v>
      </c>
      <c r="H1098" s="2">
        <f>IF(F1098=0, G1098, F1098)</f>
        <v/>
      </c>
      <c r="I1098" s="1">
        <f>E1098+0</f>
        <v/>
      </c>
    </row>
    <row r="1099">
      <c r="A1099" t="inlineStr">
        <is>
          <t>Interest Received - Momentum</t>
        </is>
      </c>
      <c r="B1099" t="inlineStr">
        <is>
          <t>Other Income</t>
        </is>
      </c>
      <c r="C1099" t="inlineStr">
        <is>
          <t>Heron Fields</t>
        </is>
      </c>
      <c r="D1099" t="inlineStr">
        <is>
          <t>Heron Fields</t>
        </is>
      </c>
      <c r="E1099" s="1" t="inlineStr">
        <is>
          <t>2023-08-31</t>
        </is>
      </c>
      <c r="F1099" t="n">
        <v>259590.93</v>
      </c>
      <c r="G1099" t="n">
        <v>241364.67</v>
      </c>
      <c r="H1099" s="2">
        <f>IF(F1099=0, G1099, F1099)</f>
        <v/>
      </c>
      <c r="I1099" s="1">
        <f>E1099+0</f>
        <v/>
      </c>
    </row>
    <row r="1100">
      <c r="A1100" t="inlineStr">
        <is>
          <t>Levies - Amari</t>
        </is>
      </c>
      <c r="B1100" t="inlineStr">
        <is>
          <t>Operating Expenses</t>
        </is>
      </c>
      <c r="C1100" t="inlineStr">
        <is>
          <t>Heron Fields</t>
        </is>
      </c>
      <c r="D1100" t="inlineStr">
        <is>
          <t>Heron Fields</t>
        </is>
      </c>
      <c r="E1100" s="1" t="inlineStr">
        <is>
          <t>2023-08-31</t>
        </is>
      </c>
      <c r="F1100" t="n">
        <v>0</v>
      </c>
      <c r="G1100" t="n">
        <v>0</v>
      </c>
      <c r="H1100" s="2">
        <f>IF(F1100=0, G1100, F1100)</f>
        <v/>
      </c>
      <c r="I1100" s="1">
        <f>E1100+0</f>
        <v/>
      </c>
    </row>
    <row r="1101">
      <c r="A1101" t="inlineStr">
        <is>
          <t>Momentum Admin Fee</t>
        </is>
      </c>
      <c r="B1101" t="inlineStr">
        <is>
          <t>Operating Expenses</t>
        </is>
      </c>
      <c r="C1101" t="inlineStr">
        <is>
          <t>Heron Fields</t>
        </is>
      </c>
      <c r="D1101" t="inlineStr">
        <is>
          <t>Heron Fields</t>
        </is>
      </c>
      <c r="E1101" s="1" t="inlineStr">
        <is>
          <t>2023-08-31</t>
        </is>
      </c>
      <c r="F1101" t="n">
        <v>15190</v>
      </c>
      <c r="G1101" t="n">
        <v>12954.16</v>
      </c>
      <c r="H1101" s="2">
        <f>IF(F1101=0, G1101, F1101)</f>
        <v/>
      </c>
      <c r="I1101" s="1">
        <f>E1101+0</f>
        <v/>
      </c>
    </row>
    <row r="1102">
      <c r="A1102" t="inlineStr">
        <is>
          <t>Motor Vehicle Expenses</t>
        </is>
      </c>
      <c r="B1102" t="inlineStr">
        <is>
          <t>Operating Expenses</t>
        </is>
      </c>
      <c r="C1102" t="inlineStr">
        <is>
          <t>Heron Fields</t>
        </is>
      </c>
      <c r="D1102" t="inlineStr">
        <is>
          <t>Heron Fields</t>
        </is>
      </c>
      <c r="E1102" s="1" t="inlineStr">
        <is>
          <t>2023-08-31</t>
        </is>
      </c>
      <c r="F1102" t="n">
        <v>20</v>
      </c>
      <c r="G1102" t="n">
        <v>0</v>
      </c>
      <c r="H1102" s="2">
        <f>IF(F1102=0, G1102, F1102)</f>
        <v/>
      </c>
      <c r="I1102" s="1">
        <f>E1102+0</f>
        <v/>
      </c>
    </row>
    <row r="1103">
      <c r="A1103" t="inlineStr">
        <is>
          <t>Rates - Heron</t>
        </is>
      </c>
      <c r="B1103" t="inlineStr">
        <is>
          <t>Operating Expenses</t>
        </is>
      </c>
      <c r="C1103" t="inlineStr">
        <is>
          <t>Heron Fields</t>
        </is>
      </c>
      <c r="D1103" t="inlineStr">
        <is>
          <t>Heron Fields</t>
        </is>
      </c>
      <c r="E1103" s="1" t="inlineStr">
        <is>
          <t>2023-08-31</t>
        </is>
      </c>
      <c r="F1103" t="n">
        <v>0</v>
      </c>
      <c r="G1103" t="n">
        <v>0</v>
      </c>
      <c r="H1103" s="2">
        <f>IF(F1103=0, G1103, F1103)</f>
        <v/>
      </c>
      <c r="I1103" s="1">
        <f>E1103+0</f>
        <v/>
      </c>
    </row>
    <row r="1104">
      <c r="A1104" t="inlineStr">
        <is>
          <t>Rental Income</t>
        </is>
      </c>
      <c r="B1104" t="inlineStr">
        <is>
          <t>Other Income</t>
        </is>
      </c>
      <c r="C1104" t="inlineStr">
        <is>
          <t>Heron Fields</t>
        </is>
      </c>
      <c r="D1104" t="inlineStr">
        <is>
          <t>Heron Fields</t>
        </is>
      </c>
      <c r="E1104" s="1" t="inlineStr">
        <is>
          <t>2023-08-31</t>
        </is>
      </c>
      <c r="F1104" t="n">
        <v>37500</v>
      </c>
      <c r="G1104" t="n">
        <v>30491.94</v>
      </c>
      <c r="H1104" s="2">
        <f>IF(F1104=0, G1104, F1104)</f>
        <v/>
      </c>
      <c r="I1104" s="1">
        <f>E1104+0</f>
        <v/>
      </c>
    </row>
    <row r="1105">
      <c r="A1105" t="inlineStr">
        <is>
          <t>Repairs _AND_ Maintenance</t>
        </is>
      </c>
      <c r="B1105" t="inlineStr">
        <is>
          <t>Operating Expenses</t>
        </is>
      </c>
      <c r="C1105" t="inlineStr">
        <is>
          <t>Heron Fields</t>
        </is>
      </c>
      <c r="D1105" t="inlineStr">
        <is>
          <t>Heron Fields</t>
        </is>
      </c>
      <c r="E1105" s="1" t="inlineStr">
        <is>
          <t>2023-08-31</t>
        </is>
      </c>
      <c r="F1105" t="n">
        <v>33647.28</v>
      </c>
      <c r="G1105" t="n">
        <v>0</v>
      </c>
      <c r="H1105" s="2">
        <f>IF(F1105=0, G1105, F1105)</f>
        <v/>
      </c>
      <c r="I1105" s="1">
        <f>E1105+0</f>
        <v/>
      </c>
    </row>
    <row r="1106">
      <c r="A1106" t="inlineStr">
        <is>
          <t>Sales - Heron Fields</t>
        </is>
      </c>
      <c r="B1106" t="inlineStr">
        <is>
          <t>Trading Income</t>
        </is>
      </c>
      <c r="C1106" t="inlineStr">
        <is>
          <t>Heron Fields</t>
        </is>
      </c>
      <c r="D1106" t="inlineStr">
        <is>
          <t>Heron Fields</t>
        </is>
      </c>
      <c r="E1106" s="1" t="inlineStr">
        <is>
          <t>2023-08-31</t>
        </is>
      </c>
      <c r="F1106" t="n">
        <v>1314691.31</v>
      </c>
      <c r="G1106" t="n">
        <v>-62604.35</v>
      </c>
      <c r="H1106" s="2">
        <f>IF(F1106=0, G1106, F1106)</f>
        <v/>
      </c>
      <c r="I1106" s="1">
        <f>E1106+0</f>
        <v/>
      </c>
    </row>
    <row r="1107">
      <c r="A1107" t="inlineStr">
        <is>
          <t>Sales - Heron Fields occupational rent</t>
        </is>
      </c>
      <c r="B1107" t="inlineStr">
        <is>
          <t>Trading Income</t>
        </is>
      </c>
      <c r="C1107" t="inlineStr">
        <is>
          <t>Heron Fields</t>
        </is>
      </c>
      <c r="D1107" t="inlineStr">
        <is>
          <t>Heron Fields</t>
        </is>
      </c>
      <c r="E1107" s="1" t="inlineStr">
        <is>
          <t>2023-08-31</t>
        </is>
      </c>
      <c r="F1107" t="n">
        <v>7741.94</v>
      </c>
      <c r="G1107" t="n">
        <v>0</v>
      </c>
      <c r="H1107" s="2">
        <f>IF(F1107=0, G1107, F1107)</f>
        <v/>
      </c>
      <c r="I1107" s="1">
        <f>E1107+0</f>
        <v/>
      </c>
    </row>
    <row r="1108">
      <c r="A1108" t="inlineStr">
        <is>
          <t>Security - ADT</t>
        </is>
      </c>
      <c r="B1108" t="inlineStr">
        <is>
          <t>Operating Expenses</t>
        </is>
      </c>
      <c r="C1108" t="inlineStr">
        <is>
          <t>Heron Fields</t>
        </is>
      </c>
      <c r="D1108" t="inlineStr">
        <is>
          <t>Heron Fields</t>
        </is>
      </c>
      <c r="E1108" s="1" t="inlineStr">
        <is>
          <t>2023-08-31</t>
        </is>
      </c>
      <c r="F1108" t="n">
        <v>366.14</v>
      </c>
      <c r="G1108" t="n">
        <v>366.14</v>
      </c>
      <c r="H1108" s="2">
        <f>IF(F1108=0, G1108, F1108)</f>
        <v/>
      </c>
      <c r="I1108" s="1">
        <f>E1108+0</f>
        <v/>
      </c>
    </row>
    <row r="1109">
      <c r="A1109" t="inlineStr">
        <is>
          <t>Subscription - NHBRC</t>
        </is>
      </c>
      <c r="B1109" t="inlineStr">
        <is>
          <t>Operating Expenses</t>
        </is>
      </c>
      <c r="C1109" t="inlineStr">
        <is>
          <t>Heron Fields</t>
        </is>
      </c>
      <c r="D1109" t="inlineStr">
        <is>
          <t>Heron Fields</t>
        </is>
      </c>
      <c r="E1109" s="1" t="inlineStr">
        <is>
          <t>2023-08-31</t>
        </is>
      </c>
      <c r="F1109" t="n">
        <v>0</v>
      </c>
      <c r="G1109" t="n">
        <v>0</v>
      </c>
      <c r="H1109" s="2">
        <f>IF(F1109=0, G1109, F1109)</f>
        <v/>
      </c>
      <c r="I1109" s="1">
        <f>E1109+0</f>
        <v/>
      </c>
    </row>
    <row r="1110">
      <c r="A1110" t="inlineStr">
        <is>
          <t>Subscriptions - Xero</t>
        </is>
      </c>
      <c r="B1110" t="inlineStr">
        <is>
          <t>Operating Expenses</t>
        </is>
      </c>
      <c r="C1110" t="inlineStr">
        <is>
          <t>Heron Fields</t>
        </is>
      </c>
      <c r="D1110" t="inlineStr">
        <is>
          <t>Heron Fields</t>
        </is>
      </c>
      <c r="E1110" s="1" t="inlineStr">
        <is>
          <t>2023-08-31</t>
        </is>
      </c>
      <c r="F1110" t="n">
        <v>600</v>
      </c>
      <c r="G1110" t="n">
        <v>600</v>
      </c>
      <c r="H1110" s="2">
        <f>IF(F1110=0, G1110, F1110)</f>
        <v/>
      </c>
      <c r="I1110" s="1">
        <f>E1110+0</f>
        <v/>
      </c>
    </row>
    <row r="1111">
      <c r="A1111" t="inlineStr">
        <is>
          <t>Advertising - Pure Brand Activation</t>
        </is>
      </c>
      <c r="B1111" t="inlineStr">
        <is>
          <t>Operating Expenses</t>
        </is>
      </c>
      <c r="C1111" t="inlineStr">
        <is>
          <t>Heron View</t>
        </is>
      </c>
      <c r="D1111" t="inlineStr">
        <is>
          <t>Heron View</t>
        </is>
      </c>
      <c r="E1111" s="1" t="inlineStr">
        <is>
          <t>2023-08-31</t>
        </is>
      </c>
      <c r="F1111" t="n">
        <v>4602</v>
      </c>
      <c r="G1111" t="n">
        <v>0</v>
      </c>
      <c r="H1111" s="2">
        <f>IF(F1111=0, G1111, F1111)</f>
        <v/>
      </c>
      <c r="I1111" s="1">
        <f>E1111+0</f>
        <v/>
      </c>
    </row>
    <row r="1112">
      <c r="A1112" t="inlineStr">
        <is>
          <t>Advertising - Real Marketing</t>
        </is>
      </c>
      <c r="B1112" t="inlineStr">
        <is>
          <t>Operating Expenses</t>
        </is>
      </c>
      <c r="C1112" t="inlineStr">
        <is>
          <t>Heron View</t>
        </is>
      </c>
      <c r="D1112" t="inlineStr">
        <is>
          <t>Heron View</t>
        </is>
      </c>
      <c r="E1112" s="1" t="inlineStr">
        <is>
          <t>2023-08-31</t>
        </is>
      </c>
      <c r="F1112" t="n">
        <v>0</v>
      </c>
      <c r="G1112" t="n">
        <v>18500</v>
      </c>
      <c r="H1112" s="2">
        <f>IF(F1112=0, G1112, F1112)</f>
        <v/>
      </c>
      <c r="I1112" s="1">
        <f>E1112+0</f>
        <v/>
      </c>
    </row>
    <row r="1113">
      <c r="A1113" t="inlineStr">
        <is>
          <t>Advertising - Thinkink</t>
        </is>
      </c>
      <c r="B1113" t="inlineStr">
        <is>
          <t>Operating Expenses</t>
        </is>
      </c>
      <c r="C1113" t="inlineStr">
        <is>
          <t>Heron View</t>
        </is>
      </c>
      <c r="D1113" t="inlineStr">
        <is>
          <t>Heron View</t>
        </is>
      </c>
      <c r="E1113" s="1" t="inlineStr">
        <is>
          <t>2023-08-31</t>
        </is>
      </c>
      <c r="F1113" t="n">
        <v>0</v>
      </c>
      <c r="G1113" t="n">
        <v>0</v>
      </c>
      <c r="H1113" s="2">
        <f>IF(F1113=0, G1113, F1113)</f>
        <v/>
      </c>
      <c r="I1113" s="1">
        <f>E1113+0</f>
        <v/>
      </c>
    </row>
    <row r="1114">
      <c r="A1114" t="inlineStr">
        <is>
          <t>Advertising _AND_ Promotions</t>
        </is>
      </c>
      <c r="B1114" t="inlineStr">
        <is>
          <t>Operating Expenses</t>
        </is>
      </c>
      <c r="C1114" t="inlineStr">
        <is>
          <t>Heron View</t>
        </is>
      </c>
      <c r="D1114" t="inlineStr">
        <is>
          <t>Heron View</t>
        </is>
      </c>
      <c r="E1114" s="1" t="inlineStr">
        <is>
          <t>2023-08-31</t>
        </is>
      </c>
      <c r="F1114" t="n">
        <v>7705</v>
      </c>
      <c r="G1114" t="n">
        <v>0</v>
      </c>
      <c r="H1114" s="2">
        <f>IF(F1114=0, G1114, F1114)</f>
        <v/>
      </c>
      <c r="I1114" s="1">
        <f>E1114+0</f>
        <v/>
      </c>
    </row>
    <row r="1115">
      <c r="A1115" t="inlineStr">
        <is>
          <t>COS - Commission HV Units</t>
        </is>
      </c>
      <c r="B1115" t="inlineStr">
        <is>
          <t>COS</t>
        </is>
      </c>
      <c r="C1115" t="inlineStr">
        <is>
          <t>Heron View</t>
        </is>
      </c>
      <c r="D1115" t="inlineStr">
        <is>
          <t>Heron View</t>
        </is>
      </c>
      <c r="E1115" s="1" t="inlineStr">
        <is>
          <t>2023-08-31</t>
        </is>
      </c>
      <c r="F1115" t="n">
        <v>0</v>
      </c>
      <c r="G1115" t="n">
        <v>343456.51</v>
      </c>
      <c r="H1115" s="2">
        <f>IF(F1115=0, G1115, F1115)</f>
        <v/>
      </c>
      <c r="I1115" s="1">
        <f>E1115+0</f>
        <v/>
      </c>
    </row>
    <row r="1116">
      <c r="A1116" t="inlineStr">
        <is>
          <t>COS - Electricity</t>
        </is>
      </c>
      <c r="B1116" t="inlineStr">
        <is>
          <t>COS</t>
        </is>
      </c>
      <c r="C1116" t="inlineStr">
        <is>
          <t>Heron View</t>
        </is>
      </c>
      <c r="D1116" t="inlineStr">
        <is>
          <t>Heron View</t>
        </is>
      </c>
      <c r="E1116" s="1" t="inlineStr">
        <is>
          <t>2023-08-31</t>
        </is>
      </c>
      <c r="F1116" t="n">
        <v>0</v>
      </c>
      <c r="G1116" t="n">
        <v>0</v>
      </c>
      <c r="H1116" s="2">
        <f>IF(F1116=0, G1116, F1116)</f>
        <v/>
      </c>
      <c r="I1116" s="1">
        <f>E1116+0</f>
        <v/>
      </c>
    </row>
    <row r="1117">
      <c r="A1117" t="inlineStr">
        <is>
          <t>COS - HV COCT Rates clearance</t>
        </is>
      </c>
      <c r="B1117" t="inlineStr">
        <is>
          <t>COS</t>
        </is>
      </c>
      <c r="C1117" t="inlineStr">
        <is>
          <t>Heron View</t>
        </is>
      </c>
      <c r="D1117" t="inlineStr">
        <is>
          <t>Heron View</t>
        </is>
      </c>
      <c r="E1117" s="1" t="inlineStr">
        <is>
          <t>2023-08-31</t>
        </is>
      </c>
      <c r="F1117" t="n">
        <v>44968.24</v>
      </c>
      <c r="G1117" t="n">
        <v>0</v>
      </c>
      <c r="H1117" s="2">
        <f>IF(F1117=0, G1117, F1117)</f>
        <v/>
      </c>
      <c r="I1117" s="1">
        <f>E1117+0</f>
        <v/>
      </c>
    </row>
    <row r="1118">
      <c r="A1118" t="inlineStr">
        <is>
          <t>COS - Heron View</t>
        </is>
      </c>
      <c r="B1118" t="inlineStr">
        <is>
          <t>COS</t>
        </is>
      </c>
      <c r="C1118" t="inlineStr">
        <is>
          <t>Heron View</t>
        </is>
      </c>
      <c r="D1118" t="inlineStr">
        <is>
          <t>Heron View</t>
        </is>
      </c>
      <c r="E1118" s="1" t="inlineStr">
        <is>
          <t>2023-08-31</t>
        </is>
      </c>
      <c r="F1118" t="n">
        <v>0</v>
      </c>
      <c r="G1118" t="n">
        <v>0</v>
      </c>
      <c r="H1118" s="2">
        <f>IF(F1118=0, G1118, F1118)</f>
        <v/>
      </c>
      <c r="I1118" s="1">
        <f>E1118+0</f>
        <v/>
      </c>
    </row>
    <row r="1119">
      <c r="A1119" t="inlineStr">
        <is>
          <t>COS - Heron View - Construction</t>
        </is>
      </c>
      <c r="B1119" t="inlineStr">
        <is>
          <t>COS</t>
        </is>
      </c>
      <c r="C1119" t="inlineStr">
        <is>
          <t>CPC</t>
        </is>
      </c>
      <c r="D1119" t="inlineStr">
        <is>
          <t>Heron View</t>
        </is>
      </c>
      <c r="E1119" s="1" t="inlineStr">
        <is>
          <t>2023-08-31</t>
        </is>
      </c>
      <c r="F1119" t="n">
        <v>3233584.29</v>
      </c>
      <c r="G1119" t="n">
        <v>0</v>
      </c>
      <c r="H1119" s="2">
        <f>IF(F1119=0, G1119, F1119)</f>
        <v/>
      </c>
      <c r="I1119" s="1">
        <f>E1119+0</f>
        <v/>
      </c>
    </row>
    <row r="1120">
      <c r="A1120" t="inlineStr">
        <is>
          <t>COS - Heron View - P&amp;G</t>
        </is>
      </c>
      <c r="B1120" t="inlineStr">
        <is>
          <t>COS</t>
        </is>
      </c>
      <c r="C1120" t="inlineStr">
        <is>
          <t>CPC</t>
        </is>
      </c>
      <c r="D1120" t="inlineStr">
        <is>
          <t>Heron View</t>
        </is>
      </c>
      <c r="E1120" s="1" t="inlineStr">
        <is>
          <t>2023-08-31</t>
        </is>
      </c>
      <c r="F1120" t="n">
        <v>24793.88</v>
      </c>
      <c r="G1120" t="n">
        <v>0</v>
      </c>
      <c r="H1120" s="2">
        <f>IF(F1120=0, G1120, F1120)</f>
        <v/>
      </c>
      <c r="I1120" s="1">
        <f>E1120+0</f>
        <v/>
      </c>
    </row>
    <row r="1121">
      <c r="A1121" t="inlineStr">
        <is>
          <t>COS - Heron View - Printing &amp; Stationary</t>
        </is>
      </c>
      <c r="B1121" t="inlineStr">
        <is>
          <t>COS</t>
        </is>
      </c>
      <c r="C1121" t="inlineStr">
        <is>
          <t>CPC</t>
        </is>
      </c>
      <c r="D1121" t="inlineStr">
        <is>
          <t>Heron View</t>
        </is>
      </c>
      <c r="E1121" s="1" t="inlineStr">
        <is>
          <t>2023-08-31</t>
        </is>
      </c>
      <c r="F1121" t="n">
        <v>107.39</v>
      </c>
      <c r="G1121" t="n">
        <v>0</v>
      </c>
      <c r="H1121" s="2">
        <f>IF(F1121=0, G1121, F1121)</f>
        <v/>
      </c>
      <c r="I1121" s="1">
        <f>E1121+0</f>
        <v/>
      </c>
    </row>
    <row r="1122">
      <c r="A1122" t="inlineStr">
        <is>
          <t>COS - Legal Fees</t>
        </is>
      </c>
      <c r="B1122" t="inlineStr">
        <is>
          <t>COS</t>
        </is>
      </c>
      <c r="C1122" t="inlineStr">
        <is>
          <t>Heron View</t>
        </is>
      </c>
      <c r="D1122" t="inlineStr">
        <is>
          <t>Heron View</t>
        </is>
      </c>
      <c r="E1122" s="1" t="inlineStr">
        <is>
          <t>2023-08-31</t>
        </is>
      </c>
      <c r="F1122" t="n">
        <v>0</v>
      </c>
      <c r="G1122" t="n">
        <v>134265.54</v>
      </c>
      <c r="H1122" s="2">
        <f>IF(F1122=0, G1122, F1122)</f>
        <v/>
      </c>
      <c r="I1122" s="1">
        <f>E1122+0</f>
        <v/>
      </c>
    </row>
    <row r="1123">
      <c r="A1123" t="inlineStr">
        <is>
          <t>COS - Legal Fees Opening of Sec Title Fees</t>
        </is>
      </c>
      <c r="B1123" t="inlineStr">
        <is>
          <t>COS</t>
        </is>
      </c>
      <c r="C1123" t="inlineStr">
        <is>
          <t>Heron View</t>
        </is>
      </c>
      <c r="D1123" t="inlineStr">
        <is>
          <t>Heron View</t>
        </is>
      </c>
      <c r="E1123" s="1" t="inlineStr">
        <is>
          <t>2023-08-31</t>
        </is>
      </c>
      <c r="F1123" t="n">
        <v>0</v>
      </c>
      <c r="G1123" t="n">
        <v>30020</v>
      </c>
      <c r="H1123" s="2">
        <f>IF(F1123=0, G1123, F1123)</f>
        <v/>
      </c>
      <c r="I1123" s="1">
        <f>E1123+0</f>
        <v/>
      </c>
    </row>
    <row r="1124">
      <c r="A1124" t="inlineStr">
        <is>
          <t>COS - Showhouse - HV</t>
        </is>
      </c>
      <c r="B1124" t="inlineStr">
        <is>
          <t>COS</t>
        </is>
      </c>
      <c r="C1124" t="inlineStr">
        <is>
          <t>Heron View</t>
        </is>
      </c>
      <c r="D1124" t="inlineStr">
        <is>
          <t>Heron View</t>
        </is>
      </c>
      <c r="E1124" s="1" t="inlineStr">
        <is>
          <t>2023-08-31</t>
        </is>
      </c>
      <c r="F1124" t="n">
        <v>6212.85</v>
      </c>
      <c r="G1124" t="n">
        <v>0</v>
      </c>
      <c r="H1124" s="2">
        <f>IF(F1124=0, G1124, F1124)</f>
        <v/>
      </c>
      <c r="I1124" s="1">
        <f>E1124+0</f>
        <v/>
      </c>
    </row>
    <row r="1125">
      <c r="A1125" t="inlineStr">
        <is>
          <t>Consulting fees - Trustee</t>
        </is>
      </c>
      <c r="B1125" t="inlineStr">
        <is>
          <t>Operating Expenses</t>
        </is>
      </c>
      <c r="C1125" t="inlineStr">
        <is>
          <t>Heron View</t>
        </is>
      </c>
      <c r="D1125" t="inlineStr">
        <is>
          <t>Heron View</t>
        </is>
      </c>
      <c r="E1125" s="1" t="inlineStr">
        <is>
          <t>2023-08-31</t>
        </is>
      </c>
      <c r="F1125" t="n">
        <v>7250</v>
      </c>
      <c r="G1125" t="n">
        <v>7250</v>
      </c>
      <c r="H1125" s="2">
        <f>IF(F1125=0, G1125, F1125)</f>
        <v/>
      </c>
      <c r="I1125" s="1">
        <f>E1125+0</f>
        <v/>
      </c>
    </row>
    <row r="1126">
      <c r="A1126" t="inlineStr">
        <is>
          <t>Interest Paid - Investors @ 10%</t>
        </is>
      </c>
      <c r="B1126" t="inlineStr">
        <is>
          <t>Operating Expenses</t>
        </is>
      </c>
      <c r="C1126" t="inlineStr">
        <is>
          <t>Heron View</t>
        </is>
      </c>
      <c r="D1126" t="inlineStr">
        <is>
          <t>Heron View</t>
        </is>
      </c>
      <c r="E1126" s="1" t="inlineStr">
        <is>
          <t>2023-08-31</t>
        </is>
      </c>
      <c r="F1126" t="n">
        <v>0</v>
      </c>
      <c r="G1126" t="n">
        <v>1342.47</v>
      </c>
      <c r="H1126" s="2">
        <f>IF(F1126=0, G1126, F1126)</f>
        <v/>
      </c>
      <c r="I1126" s="1">
        <f>E1126+0</f>
        <v/>
      </c>
    </row>
    <row r="1127">
      <c r="A1127" t="inlineStr">
        <is>
          <t>Interest Paid - Investors @ 10.5%</t>
        </is>
      </c>
      <c r="B1127" t="inlineStr">
        <is>
          <t>Operating Expenses</t>
        </is>
      </c>
      <c r="C1127" t="inlineStr">
        <is>
          <t>Heron View</t>
        </is>
      </c>
      <c r="D1127" t="inlineStr">
        <is>
          <t>Heron View</t>
        </is>
      </c>
      <c r="E1127" s="1" t="inlineStr">
        <is>
          <t>2023-08-31</t>
        </is>
      </c>
      <c r="F1127" t="n">
        <v>0</v>
      </c>
      <c r="G1127" t="n">
        <v>1610.96</v>
      </c>
      <c r="H1127" s="2">
        <f>IF(F1127=0, G1127, F1127)</f>
        <v/>
      </c>
      <c r="I1127" s="1">
        <f>E1127+0</f>
        <v/>
      </c>
    </row>
    <row r="1128">
      <c r="A1128" t="inlineStr">
        <is>
          <t>Interest Paid - Investors @ 11%</t>
        </is>
      </c>
      <c r="B1128" t="inlineStr">
        <is>
          <t>Operating Expenses</t>
        </is>
      </c>
      <c r="C1128" t="inlineStr">
        <is>
          <t>Heron View</t>
        </is>
      </c>
      <c r="D1128" t="inlineStr">
        <is>
          <t>Heron View</t>
        </is>
      </c>
      <c r="E1128" s="1" t="inlineStr">
        <is>
          <t>2023-08-31</t>
        </is>
      </c>
      <c r="F1128" t="n">
        <v>0</v>
      </c>
      <c r="G1128" t="n">
        <v>0</v>
      </c>
      <c r="H1128" s="2">
        <f>IF(F1128=0, G1128, F1128)</f>
        <v/>
      </c>
      <c r="I1128" s="1">
        <f>E1128+0</f>
        <v/>
      </c>
    </row>
    <row r="1129">
      <c r="A1129" t="inlineStr">
        <is>
          <t>Interest Paid - Investors @ 14%</t>
        </is>
      </c>
      <c r="B1129" t="inlineStr">
        <is>
          <t>Operating Expenses</t>
        </is>
      </c>
      <c r="C1129" t="inlineStr">
        <is>
          <t>Heron View</t>
        </is>
      </c>
      <c r="D1129" t="inlineStr">
        <is>
          <t>Heron View</t>
        </is>
      </c>
      <c r="E1129" s="1" t="inlineStr">
        <is>
          <t>2023-08-31</t>
        </is>
      </c>
      <c r="F1129" t="n">
        <v>0</v>
      </c>
      <c r="G1129" t="n">
        <v>314994.22</v>
      </c>
      <c r="H1129" s="2">
        <f>IF(F1129=0, G1129, F1129)</f>
        <v/>
      </c>
      <c r="I1129" s="1">
        <f>E1129+0</f>
        <v/>
      </c>
    </row>
    <row r="1130">
      <c r="A1130" t="inlineStr">
        <is>
          <t>Interest Paid - Investors @ 16%</t>
        </is>
      </c>
      <c r="B1130" t="inlineStr">
        <is>
          <t>Operating Expenses</t>
        </is>
      </c>
      <c r="C1130" t="inlineStr">
        <is>
          <t>Heron View</t>
        </is>
      </c>
      <c r="D1130" t="inlineStr">
        <is>
          <t>Heron View</t>
        </is>
      </c>
      <c r="E1130" s="1" t="inlineStr">
        <is>
          <t>2023-08-31</t>
        </is>
      </c>
      <c r="F1130" t="n">
        <v>0</v>
      </c>
      <c r="G1130" t="n">
        <v>36699.18</v>
      </c>
      <c r="H1130" s="2">
        <f>IF(F1130=0, G1130, F1130)</f>
        <v/>
      </c>
      <c r="I1130" s="1">
        <f>E1130+0</f>
        <v/>
      </c>
    </row>
    <row r="1131">
      <c r="A1131" t="inlineStr">
        <is>
          <t>Interest Paid - Investors @ 18%</t>
        </is>
      </c>
      <c r="B1131" t="inlineStr">
        <is>
          <t>Operating Expenses</t>
        </is>
      </c>
      <c r="C1131" t="inlineStr">
        <is>
          <t>Heron View</t>
        </is>
      </c>
      <c r="D1131" t="inlineStr">
        <is>
          <t>Heron View</t>
        </is>
      </c>
      <c r="E1131" s="1" t="inlineStr">
        <is>
          <t>2023-08-31</t>
        </is>
      </c>
      <c r="F1131" t="n">
        <v>0</v>
      </c>
      <c r="G1131" t="n">
        <v>403347.95</v>
      </c>
      <c r="H1131" s="2">
        <f>IF(F1131=0, G1131, F1131)</f>
        <v/>
      </c>
      <c r="I1131" s="1">
        <f>E1131+0</f>
        <v/>
      </c>
    </row>
    <row r="1132">
      <c r="A1132" t="inlineStr">
        <is>
          <t>Interest Paid - Investors @ 7%</t>
        </is>
      </c>
      <c r="B1132" t="inlineStr">
        <is>
          <t>Operating Expenses</t>
        </is>
      </c>
      <c r="C1132" t="inlineStr">
        <is>
          <t>Heron View</t>
        </is>
      </c>
      <c r="D1132" t="inlineStr">
        <is>
          <t>Heron View</t>
        </is>
      </c>
      <c r="E1132" s="1" t="inlineStr">
        <is>
          <t>2023-08-31</t>
        </is>
      </c>
      <c r="F1132" t="n">
        <v>0</v>
      </c>
      <c r="G1132" t="n">
        <v>675.38</v>
      </c>
      <c r="H1132" s="2">
        <f>IF(F1132=0, G1132, F1132)</f>
        <v/>
      </c>
      <c r="I1132" s="1">
        <f>E1132+0</f>
        <v/>
      </c>
    </row>
    <row r="1133">
      <c r="A1133" t="inlineStr">
        <is>
          <t>Interest Paid - Investors @ 7.5%</t>
        </is>
      </c>
      <c r="B1133" t="inlineStr">
        <is>
          <t>Operating Expenses</t>
        </is>
      </c>
      <c r="C1133" t="inlineStr">
        <is>
          <t>Heron View</t>
        </is>
      </c>
      <c r="D1133" t="inlineStr">
        <is>
          <t>Heron View</t>
        </is>
      </c>
      <c r="E1133" s="1" t="inlineStr">
        <is>
          <t>2023-08-31</t>
        </is>
      </c>
      <c r="F1133" t="n">
        <v>0</v>
      </c>
      <c r="G1133" t="n">
        <v>1424.97</v>
      </c>
      <c r="H1133" s="2">
        <f>IF(F1133=0, G1133, F1133)</f>
        <v/>
      </c>
      <c r="I1133" s="1">
        <f>E1133+0</f>
        <v/>
      </c>
    </row>
    <row r="1134">
      <c r="A1134" t="inlineStr">
        <is>
          <t>Interest Paid - Investors @ 8.25%</t>
        </is>
      </c>
      <c r="B1134" t="inlineStr">
        <is>
          <t>Operating Expenses</t>
        </is>
      </c>
      <c r="C1134" t="inlineStr">
        <is>
          <t>Heron View</t>
        </is>
      </c>
      <c r="D1134" t="inlineStr">
        <is>
          <t>Heron View</t>
        </is>
      </c>
      <c r="E1134" s="1" t="inlineStr">
        <is>
          <t>2023-08-31</t>
        </is>
      </c>
      <c r="F1134" t="n">
        <v>0</v>
      </c>
      <c r="G1134" t="n">
        <v>0</v>
      </c>
      <c r="H1134" s="2">
        <f>IF(F1134=0, G1134, F1134)</f>
        <v/>
      </c>
      <c r="I1134" s="1">
        <f>E1134+0</f>
        <v/>
      </c>
    </row>
    <row r="1135">
      <c r="A1135" t="inlineStr">
        <is>
          <t>Interest Paid - Investors @ 9%</t>
        </is>
      </c>
      <c r="B1135" t="inlineStr">
        <is>
          <t>Operating Expenses</t>
        </is>
      </c>
      <c r="C1135" t="inlineStr">
        <is>
          <t>Heron View</t>
        </is>
      </c>
      <c r="D1135" t="inlineStr">
        <is>
          <t>Heron View</t>
        </is>
      </c>
      <c r="E1135" s="1" t="inlineStr">
        <is>
          <t>2023-08-31</t>
        </is>
      </c>
      <c r="F1135" t="n">
        <v>0</v>
      </c>
      <c r="G1135" t="n">
        <v>28180.7</v>
      </c>
      <c r="H1135" s="2">
        <f>IF(F1135=0, G1135, F1135)</f>
        <v/>
      </c>
      <c r="I1135" s="1">
        <f>E1135+0</f>
        <v/>
      </c>
    </row>
    <row r="1136">
      <c r="A1136" t="inlineStr">
        <is>
          <t>Interest Paid - Investors @ 9.75%</t>
        </is>
      </c>
      <c r="B1136" t="inlineStr">
        <is>
          <t>Operating Expenses</t>
        </is>
      </c>
      <c r="C1136" t="inlineStr">
        <is>
          <t>Heron View</t>
        </is>
      </c>
      <c r="D1136" t="inlineStr">
        <is>
          <t>Heron View</t>
        </is>
      </c>
      <c r="E1136" s="1" t="inlineStr">
        <is>
          <t>2023-08-31</t>
        </is>
      </c>
      <c r="F1136" t="n">
        <v>0</v>
      </c>
      <c r="G1136" t="n">
        <v>0</v>
      </c>
      <c r="H1136" s="2">
        <f>IF(F1136=0, G1136, F1136)</f>
        <v/>
      </c>
      <c r="I1136" s="1">
        <f>E1136+0</f>
        <v/>
      </c>
    </row>
    <row r="1137">
      <c r="A1137" t="inlineStr">
        <is>
          <t>Levies</t>
        </is>
      </c>
      <c r="B1137" t="inlineStr">
        <is>
          <t>Operating Expenses</t>
        </is>
      </c>
      <c r="C1137" t="inlineStr">
        <is>
          <t>Heron View</t>
        </is>
      </c>
      <c r="D1137" t="inlineStr">
        <is>
          <t>Heron View</t>
        </is>
      </c>
      <c r="E1137" s="1" t="inlineStr">
        <is>
          <t>2023-08-31</t>
        </is>
      </c>
      <c r="F1137" t="n">
        <v>0</v>
      </c>
      <c r="G1137" t="n">
        <v>0</v>
      </c>
      <c r="H1137" s="2">
        <f>IF(F1137=0, G1137, F1137)</f>
        <v/>
      </c>
      <c r="I1137" s="1">
        <f>E1137+0</f>
        <v/>
      </c>
    </row>
    <row r="1138">
      <c r="A1138" t="inlineStr">
        <is>
          <t>Management fees - OMH</t>
        </is>
      </c>
      <c r="B1138" t="inlineStr">
        <is>
          <t>Ignore per Deric</t>
        </is>
      </c>
      <c r="C1138" t="inlineStr">
        <is>
          <t>Heron View</t>
        </is>
      </c>
      <c r="D1138" t="inlineStr">
        <is>
          <t>Heron View</t>
        </is>
      </c>
      <c r="E1138" s="1" t="inlineStr">
        <is>
          <t>2023-08-31</t>
        </is>
      </c>
      <c r="F1138" t="n">
        <v>0</v>
      </c>
      <c r="G1138" t="n">
        <v>50000</v>
      </c>
      <c r="H1138" s="2">
        <f>IF(F1138=0, G1138, F1138)</f>
        <v/>
      </c>
      <c r="I1138" s="1">
        <f>E1138+0</f>
        <v/>
      </c>
    </row>
    <row r="1139">
      <c r="A1139" t="inlineStr">
        <is>
          <t>Rental Income</t>
        </is>
      </c>
      <c r="B1139" t="inlineStr">
        <is>
          <t>Other Income</t>
        </is>
      </c>
      <c r="C1139" t="inlineStr">
        <is>
          <t>Heron View</t>
        </is>
      </c>
      <c r="D1139" t="inlineStr">
        <is>
          <t>Heron View</t>
        </is>
      </c>
      <c r="E1139" s="1" t="inlineStr">
        <is>
          <t>2023-08-31</t>
        </is>
      </c>
      <c r="F1139" t="n">
        <v>0</v>
      </c>
      <c r="G1139" t="n">
        <v>0</v>
      </c>
      <c r="H1139" s="2">
        <f>IF(F1139=0, G1139, F1139)</f>
        <v/>
      </c>
      <c r="I1139" s="1">
        <f>E1139+0</f>
        <v/>
      </c>
    </row>
    <row r="1140">
      <c r="A1140" t="inlineStr">
        <is>
          <t>Repairs _AND_ Maintenance</t>
        </is>
      </c>
      <c r="B1140" t="inlineStr">
        <is>
          <t>Operating Expenses</t>
        </is>
      </c>
      <c r="C1140" t="inlineStr">
        <is>
          <t>Heron View</t>
        </is>
      </c>
      <c r="D1140" t="inlineStr">
        <is>
          <t>Heron View</t>
        </is>
      </c>
      <c r="E1140" s="1" t="inlineStr">
        <is>
          <t>2023-08-31</t>
        </is>
      </c>
      <c r="F1140" t="n">
        <v>0</v>
      </c>
      <c r="G1140" t="n">
        <v>0</v>
      </c>
      <c r="H1140" s="2">
        <f>IF(F1140=0, G1140, F1140)</f>
        <v/>
      </c>
      <c r="I1140" s="1">
        <f>E1140+0</f>
        <v/>
      </c>
    </row>
    <row r="1141">
      <c r="A1141" t="inlineStr">
        <is>
          <t>Sales - Heron View Occupational Rent</t>
        </is>
      </c>
      <c r="B1141" t="inlineStr">
        <is>
          <t>Trading Income</t>
        </is>
      </c>
      <c r="C1141" t="inlineStr">
        <is>
          <t>Heron View</t>
        </is>
      </c>
      <c r="D1141" t="inlineStr">
        <is>
          <t>Heron View</t>
        </is>
      </c>
      <c r="E1141" s="1" t="inlineStr">
        <is>
          <t>2023-08-31</t>
        </is>
      </c>
      <c r="F1141" t="n">
        <v>0</v>
      </c>
      <c r="G1141" t="n">
        <v>17806.45</v>
      </c>
      <c r="H1141" s="2">
        <f>IF(F1141=0, G1141, F1141)</f>
        <v/>
      </c>
      <c r="I1141" s="1">
        <f>E1141+0</f>
        <v/>
      </c>
    </row>
    <row r="1142">
      <c r="A1142" t="inlineStr">
        <is>
          <t>Sales - Heron View Sales</t>
        </is>
      </c>
      <c r="B1142" t="inlineStr">
        <is>
          <t>Trading Income</t>
        </is>
      </c>
      <c r="C1142" t="inlineStr">
        <is>
          <t>Heron View</t>
        </is>
      </c>
      <c r="D1142" t="inlineStr">
        <is>
          <t>Heron View</t>
        </is>
      </c>
      <c r="E1142" s="1" t="inlineStr">
        <is>
          <t>2023-08-31</t>
        </is>
      </c>
      <c r="F1142" t="n">
        <v>0</v>
      </c>
      <c r="G1142" t="n">
        <v>6821304.36</v>
      </c>
      <c r="H1142" s="2">
        <f>IF(F1142=0, G1142, F1142)</f>
        <v/>
      </c>
      <c r="I1142" s="1">
        <f>E1142+0</f>
        <v/>
      </c>
    </row>
    <row r="1143">
      <c r="A1143" t="inlineStr">
        <is>
          <t>Subscriptions - Xero</t>
        </is>
      </c>
      <c r="B1143" t="inlineStr">
        <is>
          <t>Operating Expenses</t>
        </is>
      </c>
      <c r="C1143" t="inlineStr">
        <is>
          <t>Heron View</t>
        </is>
      </c>
      <c r="D1143" t="inlineStr">
        <is>
          <t>Heron View</t>
        </is>
      </c>
      <c r="E1143" s="1" t="inlineStr">
        <is>
          <t>2023-08-31</t>
        </is>
      </c>
      <c r="F1143" t="n">
        <v>600</v>
      </c>
      <c r="G1143" t="n">
        <v>600</v>
      </c>
      <c r="H1143" s="2">
        <f>IF(F1143=0, G1143, F1143)</f>
        <v/>
      </c>
      <c r="I1143" s="1">
        <f>E1143+0</f>
        <v/>
      </c>
    </row>
    <row r="1144">
      <c r="A1144" t="inlineStr">
        <is>
          <t>Accounting - CIPC</t>
        </is>
      </c>
      <c r="B1144" t="inlineStr">
        <is>
          <t>Operating Expenses</t>
        </is>
      </c>
      <c r="C1144" t="inlineStr">
        <is>
          <t>Heron Fields</t>
        </is>
      </c>
      <c r="D1144" t="inlineStr">
        <is>
          <t>Heron Fields</t>
        </is>
      </c>
      <c r="E1144" s="1" t="inlineStr">
        <is>
          <t>2023-09-30</t>
        </is>
      </c>
      <c r="F1144" t="n">
        <v>0</v>
      </c>
      <c r="G1144" t="n">
        <v>0</v>
      </c>
      <c r="H1144" s="2">
        <f>IF(F1144=0, G1144, F1144)</f>
        <v/>
      </c>
      <c r="I1144" s="1">
        <f>E1144+0</f>
        <v/>
      </c>
    </row>
    <row r="1145">
      <c r="A1145" t="inlineStr">
        <is>
          <t>Accounting Fees</t>
        </is>
      </c>
      <c r="B1145" t="inlineStr">
        <is>
          <t>Operating Expenses</t>
        </is>
      </c>
      <c r="C1145" t="inlineStr">
        <is>
          <t>Heron Fields</t>
        </is>
      </c>
      <c r="D1145" t="inlineStr">
        <is>
          <t>Heron Fields</t>
        </is>
      </c>
      <c r="E1145" s="1" t="inlineStr">
        <is>
          <t>2023-09-30</t>
        </is>
      </c>
      <c r="F1145" t="n">
        <v>1620</v>
      </c>
      <c r="G1145" t="n">
        <v>0</v>
      </c>
      <c r="H1145" s="2">
        <f>IF(F1145=0, G1145, F1145)</f>
        <v/>
      </c>
      <c r="I1145" s="1">
        <f>E1145+0</f>
        <v/>
      </c>
    </row>
    <row r="1146">
      <c r="A1146" t="inlineStr">
        <is>
          <t>Advertising - Property24</t>
        </is>
      </c>
      <c r="B1146" t="inlineStr">
        <is>
          <t>Operating Expenses</t>
        </is>
      </c>
      <c r="C1146" t="inlineStr">
        <is>
          <t>Heron Fields</t>
        </is>
      </c>
      <c r="D1146" t="inlineStr">
        <is>
          <t>Heron Fields</t>
        </is>
      </c>
      <c r="E1146" s="1" t="inlineStr">
        <is>
          <t>2023-09-30</t>
        </is>
      </c>
      <c r="F1146" t="n">
        <v>0</v>
      </c>
      <c r="G1146" t="n">
        <v>0</v>
      </c>
      <c r="H1146" s="2">
        <f>IF(F1146=0, G1146, F1146)</f>
        <v/>
      </c>
      <c r="I1146" s="1">
        <f>E1146+0</f>
        <v/>
      </c>
    </row>
    <row r="1147">
      <c r="A1147" t="inlineStr">
        <is>
          <t>Advertising - Real Marketing</t>
        </is>
      </c>
      <c r="B1147" t="inlineStr">
        <is>
          <t>Operating Expenses</t>
        </is>
      </c>
      <c r="C1147" t="inlineStr">
        <is>
          <t>Heron Fields</t>
        </is>
      </c>
      <c r="D1147" t="inlineStr">
        <is>
          <t>Heron Fields</t>
        </is>
      </c>
      <c r="E1147" s="1" t="inlineStr">
        <is>
          <t>2023-09-30</t>
        </is>
      </c>
      <c r="F1147" t="n">
        <v>10250</v>
      </c>
      <c r="G1147" t="n">
        <v>0</v>
      </c>
      <c r="H1147" s="2">
        <f>IF(F1147=0, G1147, F1147)</f>
        <v/>
      </c>
      <c r="I1147" s="1">
        <f>E1147+0</f>
        <v/>
      </c>
    </row>
    <row r="1148">
      <c r="A1148" t="inlineStr">
        <is>
          <t>Advertising _AND_ Promotions</t>
        </is>
      </c>
      <c r="B1148" t="inlineStr">
        <is>
          <t>Operating Expenses</t>
        </is>
      </c>
      <c r="C1148" t="inlineStr">
        <is>
          <t>Heron Fields</t>
        </is>
      </c>
      <c r="D1148" t="inlineStr">
        <is>
          <t>Heron Fields</t>
        </is>
      </c>
      <c r="E1148" s="1" t="inlineStr">
        <is>
          <t>2023-09-30</t>
        </is>
      </c>
      <c r="F1148" t="n">
        <v>5439.56</v>
      </c>
      <c r="G1148" t="n">
        <v>500</v>
      </c>
      <c r="H1148" s="2">
        <f>IF(F1148=0, G1148, F1148)</f>
        <v/>
      </c>
      <c r="I1148" s="1">
        <f>E1148+0</f>
        <v/>
      </c>
    </row>
    <row r="1149">
      <c r="A1149" t="inlineStr">
        <is>
          <t>Bank Charges</t>
        </is>
      </c>
      <c r="B1149" t="inlineStr">
        <is>
          <t>Operating Expenses</t>
        </is>
      </c>
      <c r="C1149" t="inlineStr">
        <is>
          <t>Heron Fields</t>
        </is>
      </c>
      <c r="D1149" t="inlineStr">
        <is>
          <t>Heron Fields</t>
        </is>
      </c>
      <c r="E1149" s="1" t="inlineStr">
        <is>
          <t>2023-09-30</t>
        </is>
      </c>
      <c r="F1149" t="n">
        <v>390.11</v>
      </c>
      <c r="G1149" t="n">
        <v>256.55</v>
      </c>
      <c r="H1149" s="2">
        <f>IF(F1149=0, G1149, F1149)</f>
        <v/>
      </c>
      <c r="I1149" s="1">
        <f>E1149+0</f>
        <v/>
      </c>
    </row>
    <row r="1150">
      <c r="A1150" t="inlineStr">
        <is>
          <t>COS - Commission HF Units</t>
        </is>
      </c>
      <c r="B1150" t="inlineStr">
        <is>
          <t>COS</t>
        </is>
      </c>
      <c r="C1150" t="inlineStr">
        <is>
          <t>Heron Fields</t>
        </is>
      </c>
      <c r="D1150" t="inlineStr">
        <is>
          <t>Heron Fields</t>
        </is>
      </c>
      <c r="E1150" s="1" t="inlineStr">
        <is>
          <t>2023-09-30</t>
        </is>
      </c>
      <c r="F1150" t="n">
        <v>62604.35</v>
      </c>
      <c r="G1150" t="n">
        <v>0</v>
      </c>
      <c r="H1150" s="2">
        <f>IF(F1150=0, G1150, F1150)</f>
        <v/>
      </c>
      <c r="I1150" s="1">
        <f>E1150+0</f>
        <v/>
      </c>
    </row>
    <row r="1151">
      <c r="A1151" t="inlineStr">
        <is>
          <t>COS - Electricity</t>
        </is>
      </c>
      <c r="B1151" t="inlineStr">
        <is>
          <t>COS</t>
        </is>
      </c>
      <c r="C1151" t="inlineStr">
        <is>
          <t>Heron Fields</t>
        </is>
      </c>
      <c r="D1151" t="inlineStr">
        <is>
          <t>Heron Fields</t>
        </is>
      </c>
      <c r="E1151" s="1" t="inlineStr">
        <is>
          <t>2023-09-30</t>
        </is>
      </c>
      <c r="F1151" t="n">
        <v>0</v>
      </c>
      <c r="G1151" t="n">
        <v>0</v>
      </c>
      <c r="H1151" s="2">
        <f>IF(F1151=0, G1151, F1151)</f>
        <v/>
      </c>
      <c r="I1151" s="1">
        <f>E1151+0</f>
        <v/>
      </c>
    </row>
    <row r="1152">
      <c r="A1152" t="inlineStr">
        <is>
          <t>COS - Electricity Cost Heron Field</t>
        </is>
      </c>
      <c r="B1152" t="inlineStr">
        <is>
          <t>COS</t>
        </is>
      </c>
      <c r="C1152" t="inlineStr">
        <is>
          <t>CPC</t>
        </is>
      </c>
      <c r="D1152" t="inlineStr">
        <is>
          <t>Heron Fields</t>
        </is>
      </c>
      <c r="E1152" s="1" t="inlineStr">
        <is>
          <t>2023-09-30</t>
        </is>
      </c>
      <c r="F1152" t="n">
        <v>0</v>
      </c>
      <c r="G1152" t="n">
        <v>0</v>
      </c>
      <c r="H1152" s="2">
        <f>IF(F1152=0, G1152, F1152)</f>
        <v/>
      </c>
      <c r="I1152" s="1">
        <f>E1152+0</f>
        <v/>
      </c>
    </row>
    <row r="1153">
      <c r="A1153" t="inlineStr">
        <is>
          <t>COS - Heron - Internet</t>
        </is>
      </c>
      <c r="B1153" t="inlineStr">
        <is>
          <t>COS</t>
        </is>
      </c>
      <c r="C1153" t="inlineStr">
        <is>
          <t>CPC</t>
        </is>
      </c>
      <c r="D1153" t="inlineStr">
        <is>
          <t>Heron Fields</t>
        </is>
      </c>
      <c r="E1153" s="1" t="inlineStr">
        <is>
          <t>2023-09-30</t>
        </is>
      </c>
      <c r="F1153" t="n">
        <v>1797.39</v>
      </c>
      <c r="G1153" t="n">
        <v>0</v>
      </c>
      <c r="H1153" s="2">
        <f>IF(F1153=0, G1153, F1153)</f>
        <v/>
      </c>
      <c r="I1153" s="1">
        <f>E1153+0</f>
        <v/>
      </c>
    </row>
    <row r="1154">
      <c r="A1154" t="inlineStr">
        <is>
          <t>COS - Heron Fields - Construction</t>
        </is>
      </c>
      <c r="B1154" t="inlineStr">
        <is>
          <t>COS</t>
        </is>
      </c>
      <c r="C1154" t="inlineStr">
        <is>
          <t>CPC</t>
        </is>
      </c>
      <c r="D1154" t="inlineStr">
        <is>
          <t>Heron Fields</t>
        </is>
      </c>
      <c r="E1154" s="1" t="inlineStr">
        <is>
          <t>2023-09-30</t>
        </is>
      </c>
      <c r="F1154" t="n">
        <v>74851.49000000001</v>
      </c>
      <c r="G1154" t="n">
        <v>0</v>
      </c>
      <c r="H1154" s="2">
        <f>IF(F1154=0, G1154, F1154)</f>
        <v/>
      </c>
      <c r="I1154" s="1">
        <f>E1154+0</f>
        <v/>
      </c>
    </row>
    <row r="1155">
      <c r="A1155" t="inlineStr">
        <is>
          <t>COS - Heron Fields - Health &amp; Safety</t>
        </is>
      </c>
      <c r="B1155" t="inlineStr">
        <is>
          <t>COS</t>
        </is>
      </c>
      <c r="C1155" t="inlineStr">
        <is>
          <t>CPC</t>
        </is>
      </c>
      <c r="D1155" t="inlineStr">
        <is>
          <t>Heron Fields</t>
        </is>
      </c>
      <c r="E1155" s="1" t="inlineStr">
        <is>
          <t>2023-09-30</t>
        </is>
      </c>
      <c r="F1155" t="n">
        <v>0</v>
      </c>
      <c r="G1155" t="n">
        <v>0</v>
      </c>
      <c r="H1155" s="2">
        <f>IF(F1155=0, G1155, F1155)</f>
        <v/>
      </c>
      <c r="I1155" s="1">
        <f>E1155+0</f>
        <v/>
      </c>
    </row>
    <row r="1156">
      <c r="A1156" t="inlineStr">
        <is>
          <t>COS - Heron Fields - P &amp; G</t>
        </is>
      </c>
      <c r="B1156" t="inlineStr">
        <is>
          <t>COS</t>
        </is>
      </c>
      <c r="C1156" t="inlineStr">
        <is>
          <t>CPC</t>
        </is>
      </c>
      <c r="D1156" t="inlineStr">
        <is>
          <t>Heron Fields</t>
        </is>
      </c>
      <c r="E1156" s="1" t="inlineStr">
        <is>
          <t>2023-09-30</t>
        </is>
      </c>
      <c r="F1156" t="n">
        <v>47477.81</v>
      </c>
      <c r="G1156" t="n">
        <v>0</v>
      </c>
      <c r="H1156" s="2">
        <f>IF(F1156=0, G1156, F1156)</f>
        <v/>
      </c>
      <c r="I1156" s="1">
        <f>E1156+0</f>
        <v/>
      </c>
    </row>
    <row r="1157">
      <c r="A1157" t="inlineStr">
        <is>
          <t>COS - Heron Fields - Printing &amp; Stationary</t>
        </is>
      </c>
      <c r="B1157" t="inlineStr">
        <is>
          <t>COS</t>
        </is>
      </c>
      <c r="C1157" t="inlineStr">
        <is>
          <t>CPC</t>
        </is>
      </c>
      <c r="D1157" t="inlineStr">
        <is>
          <t>Heron Fields</t>
        </is>
      </c>
      <c r="E1157" s="1" t="inlineStr">
        <is>
          <t>2023-09-30</t>
        </is>
      </c>
      <c r="F1157" t="n">
        <v>0</v>
      </c>
      <c r="G1157" t="n">
        <v>0</v>
      </c>
      <c r="H1157" s="2">
        <f>IF(F1157=0, G1157, F1157)</f>
        <v/>
      </c>
      <c r="I1157" s="1">
        <f>E1157+0</f>
        <v/>
      </c>
    </row>
    <row r="1158">
      <c r="A1158" t="inlineStr">
        <is>
          <t>COS - Heron View Showhouse</t>
        </is>
      </c>
      <c r="B1158" t="inlineStr">
        <is>
          <t>COS</t>
        </is>
      </c>
      <c r="C1158" t="inlineStr">
        <is>
          <t>Heron Fields</t>
        </is>
      </c>
      <c r="D1158" t="inlineStr">
        <is>
          <t>Heron Fields</t>
        </is>
      </c>
      <c r="E1158" s="1" t="inlineStr">
        <is>
          <t>2023-09-30</t>
        </is>
      </c>
      <c r="F1158" t="n">
        <v>0</v>
      </c>
      <c r="G1158" t="n">
        <v>0</v>
      </c>
      <c r="H1158" s="2">
        <f>IF(F1158=0, G1158, F1158)</f>
        <v/>
      </c>
      <c r="I1158" s="1">
        <f>E1158+0</f>
        <v/>
      </c>
    </row>
    <row r="1159">
      <c r="A1159" t="inlineStr">
        <is>
          <t>COS - Inverters</t>
        </is>
      </c>
      <c r="B1159" t="inlineStr">
        <is>
          <t>COS</t>
        </is>
      </c>
      <c r="C1159" t="inlineStr">
        <is>
          <t>Heron Fields</t>
        </is>
      </c>
      <c r="D1159" t="inlineStr">
        <is>
          <t>Heron Fields</t>
        </is>
      </c>
      <c r="E1159" s="1" t="inlineStr">
        <is>
          <t>2023-09-30</t>
        </is>
      </c>
      <c r="F1159" t="n">
        <v>0</v>
      </c>
      <c r="G1159" t="n">
        <v>0</v>
      </c>
      <c r="H1159" s="2">
        <f>IF(F1159=0, G1159, F1159)</f>
        <v/>
      </c>
      <c r="I1159" s="1">
        <f>E1159+0</f>
        <v/>
      </c>
    </row>
    <row r="1160">
      <c r="A1160" t="inlineStr">
        <is>
          <t>COS - Legal Fees</t>
        </is>
      </c>
      <c r="B1160" t="inlineStr">
        <is>
          <t>COS</t>
        </is>
      </c>
      <c r="C1160" t="inlineStr">
        <is>
          <t>Heron Fields</t>
        </is>
      </c>
      <c r="D1160" t="inlineStr">
        <is>
          <t>Heron Fields</t>
        </is>
      </c>
      <c r="E1160" s="1" t="inlineStr">
        <is>
          <t>2023-09-30</t>
        </is>
      </c>
      <c r="F1160" t="n">
        <v>0</v>
      </c>
      <c r="G1160" t="n">
        <v>0</v>
      </c>
      <c r="H1160" s="2">
        <f>IF(F1160=0, G1160, F1160)</f>
        <v/>
      </c>
      <c r="I1160" s="1">
        <f>E1160+0</f>
        <v/>
      </c>
    </row>
    <row r="1161">
      <c r="A1161" t="inlineStr">
        <is>
          <t>COS - Legal Fees Opening of Sec Title Scheme</t>
        </is>
      </c>
      <c r="B1161" t="inlineStr">
        <is>
          <t>COS</t>
        </is>
      </c>
      <c r="C1161" t="inlineStr">
        <is>
          <t>Heron Fields</t>
        </is>
      </c>
      <c r="D1161" t="inlineStr">
        <is>
          <t>Heron Fields</t>
        </is>
      </c>
      <c r="E1161" s="1" t="inlineStr">
        <is>
          <t>2023-09-30</t>
        </is>
      </c>
      <c r="F1161" t="n">
        <v>0</v>
      </c>
      <c r="G1161" t="n">
        <v>0</v>
      </c>
      <c r="H1161" s="2">
        <f>IF(F1161=0, G1161, F1161)</f>
        <v/>
      </c>
      <c r="I1161" s="1">
        <f>E1161+0</f>
        <v/>
      </c>
    </row>
    <row r="1162">
      <c r="A1162" t="inlineStr">
        <is>
          <t>COS - Levies</t>
        </is>
      </c>
      <c r="B1162" t="inlineStr">
        <is>
          <t>COS</t>
        </is>
      </c>
      <c r="C1162" t="inlineStr">
        <is>
          <t>Heron Fields</t>
        </is>
      </c>
      <c r="D1162" t="inlineStr">
        <is>
          <t>Heron Fields</t>
        </is>
      </c>
      <c r="E1162" s="1" t="inlineStr">
        <is>
          <t>2023-09-30</t>
        </is>
      </c>
      <c r="F1162" t="n">
        <v>0</v>
      </c>
      <c r="G1162" t="n">
        <v>209891.04</v>
      </c>
      <c r="H1162" s="2">
        <f>IF(F1162=0, G1162, F1162)</f>
        <v/>
      </c>
      <c r="I1162" s="1">
        <f>E1162+0</f>
        <v/>
      </c>
    </row>
    <row r="1163">
      <c r="A1163" t="inlineStr">
        <is>
          <t>COS - Rates clearance</t>
        </is>
      </c>
      <c r="B1163" t="inlineStr">
        <is>
          <t>COS</t>
        </is>
      </c>
      <c r="C1163" t="inlineStr">
        <is>
          <t>Heron Fields</t>
        </is>
      </c>
      <c r="D1163" t="inlineStr">
        <is>
          <t>Heron Fields</t>
        </is>
      </c>
      <c r="E1163" s="1" t="inlineStr">
        <is>
          <t>2023-09-30</t>
        </is>
      </c>
      <c r="F1163" t="n">
        <v>3308.35</v>
      </c>
      <c r="G1163" t="n">
        <v>0</v>
      </c>
      <c r="H1163" s="2">
        <f>IF(F1163=0, G1163, F1163)</f>
        <v/>
      </c>
      <c r="I1163" s="1">
        <f>E1163+0</f>
        <v/>
      </c>
    </row>
    <row r="1164">
      <c r="A1164" t="inlineStr">
        <is>
          <t>COS - Showhouse - HF</t>
        </is>
      </c>
      <c r="B1164" t="inlineStr">
        <is>
          <t>COS</t>
        </is>
      </c>
      <c r="C1164" t="inlineStr">
        <is>
          <t>Heron Fields</t>
        </is>
      </c>
      <c r="D1164" t="inlineStr">
        <is>
          <t>Heron Fields</t>
        </is>
      </c>
      <c r="E1164" s="1" t="inlineStr">
        <is>
          <t>2023-09-30</t>
        </is>
      </c>
      <c r="F1164" t="n">
        <v>1005.47</v>
      </c>
      <c r="G1164" t="n">
        <v>0</v>
      </c>
      <c r="H1164" s="2">
        <f>IF(F1164=0, G1164, F1164)</f>
        <v/>
      </c>
      <c r="I1164" s="1">
        <f>E1164+0</f>
        <v/>
      </c>
    </row>
    <row r="1165">
      <c r="A1165" t="inlineStr">
        <is>
          <t>CoCT - Electricity</t>
        </is>
      </c>
      <c r="B1165" t="inlineStr">
        <is>
          <t>Operating Expenses</t>
        </is>
      </c>
      <c r="C1165" t="inlineStr">
        <is>
          <t>Heron Fields</t>
        </is>
      </c>
      <c r="D1165" t="inlineStr">
        <is>
          <t>Heron Fields</t>
        </is>
      </c>
      <c r="E1165" s="1" t="inlineStr">
        <is>
          <t>2023-09-30</t>
        </is>
      </c>
      <c r="F1165" t="n">
        <v>0</v>
      </c>
      <c r="G1165" t="n">
        <v>833.84</v>
      </c>
      <c r="H1165" s="2">
        <f>IF(F1165=0, G1165, F1165)</f>
        <v/>
      </c>
      <c r="I1165" s="1">
        <f>E1165+0</f>
        <v/>
      </c>
    </row>
    <row r="1166">
      <c r="A1166" t="inlineStr">
        <is>
          <t>CoCT - Refuse</t>
        </is>
      </c>
      <c r="B1166" t="inlineStr">
        <is>
          <t>Operating Expenses</t>
        </is>
      </c>
      <c r="C1166" t="inlineStr">
        <is>
          <t>Heron Fields</t>
        </is>
      </c>
      <c r="D1166" t="inlineStr">
        <is>
          <t>Heron Fields</t>
        </is>
      </c>
      <c r="E1166" s="1" t="inlineStr">
        <is>
          <t>2023-09-30</t>
        </is>
      </c>
      <c r="F1166" t="n">
        <v>0</v>
      </c>
      <c r="G1166" t="n">
        <v>0</v>
      </c>
      <c r="H1166" s="2">
        <f>IF(F1166=0, G1166, F1166)</f>
        <v/>
      </c>
      <c r="I1166" s="1">
        <f>E1166+0</f>
        <v/>
      </c>
    </row>
    <row r="1167">
      <c r="A1167" t="inlineStr">
        <is>
          <t>CoCT - Water</t>
        </is>
      </c>
      <c r="B1167" t="inlineStr">
        <is>
          <t>Operating Expenses</t>
        </is>
      </c>
      <c r="C1167" t="inlineStr">
        <is>
          <t>Heron Fields</t>
        </is>
      </c>
      <c r="D1167" t="inlineStr">
        <is>
          <t>Heron Fields</t>
        </is>
      </c>
      <c r="E1167" s="1" t="inlineStr">
        <is>
          <t>2023-09-30</t>
        </is>
      </c>
      <c r="F1167" t="n">
        <v>0</v>
      </c>
      <c r="G1167" t="n">
        <v>1094.18</v>
      </c>
      <c r="H1167" s="2">
        <f>IF(F1167=0, G1167, F1167)</f>
        <v/>
      </c>
      <c r="I1167" s="1">
        <f>E1167+0</f>
        <v/>
      </c>
    </row>
    <row r="1168">
      <c r="A1168" t="inlineStr">
        <is>
          <t>Consulting Fees - Admin and Finance</t>
        </is>
      </c>
      <c r="B1168" t="inlineStr">
        <is>
          <t>Ignore per Deric</t>
        </is>
      </c>
      <c r="C1168" t="inlineStr">
        <is>
          <t>Heron Fields</t>
        </is>
      </c>
      <c r="D1168" t="inlineStr">
        <is>
          <t>Heron Fields</t>
        </is>
      </c>
      <c r="E1168" s="1" t="inlineStr">
        <is>
          <t>2023-09-30</t>
        </is>
      </c>
      <c r="F1168" t="n">
        <v>122083</v>
      </c>
      <c r="G1168" t="n">
        <v>128833</v>
      </c>
      <c r="H1168" s="2">
        <f>IF(F1168=0, G1168, F1168)</f>
        <v/>
      </c>
      <c r="I1168" s="1">
        <f>E1168+0</f>
        <v/>
      </c>
    </row>
    <row r="1169">
      <c r="A1169" t="inlineStr">
        <is>
          <t>Consulting fees - Trustee</t>
        </is>
      </c>
      <c r="B1169" t="inlineStr">
        <is>
          <t>Operating Expenses</t>
        </is>
      </c>
      <c r="C1169" t="inlineStr">
        <is>
          <t>Heron Fields</t>
        </is>
      </c>
      <c r="D1169" t="inlineStr">
        <is>
          <t>Heron Fields</t>
        </is>
      </c>
      <c r="E1169" s="1" t="inlineStr">
        <is>
          <t>2023-09-30</t>
        </is>
      </c>
      <c r="F1169" t="n">
        <v>0</v>
      </c>
      <c r="G1169" t="n">
        <v>4200</v>
      </c>
      <c r="H1169" s="2">
        <f>IF(F1169=0, G1169, F1169)</f>
        <v/>
      </c>
      <c r="I1169" s="1">
        <f>E1169+0</f>
        <v/>
      </c>
    </row>
    <row r="1170">
      <c r="A1170" t="inlineStr">
        <is>
          <t>Developers Levies</t>
        </is>
      </c>
      <c r="B1170" t="inlineStr">
        <is>
          <t>Operating Expenses</t>
        </is>
      </c>
      <c r="C1170" t="inlineStr">
        <is>
          <t>Heron Fields</t>
        </is>
      </c>
      <c r="D1170" t="inlineStr">
        <is>
          <t>Heron Fields</t>
        </is>
      </c>
      <c r="E1170" s="1" t="inlineStr">
        <is>
          <t>2023-09-30</t>
        </is>
      </c>
      <c r="F1170" t="n">
        <v>0</v>
      </c>
      <c r="G1170" t="n">
        <v>0</v>
      </c>
      <c r="H1170" s="2">
        <f>IF(F1170=0, G1170, F1170)</f>
        <v/>
      </c>
      <c r="I1170" s="1">
        <f>E1170+0</f>
        <v/>
      </c>
    </row>
    <row r="1171">
      <c r="A1171" t="inlineStr">
        <is>
          <t>Entertainment Expenses</t>
        </is>
      </c>
      <c r="B1171" t="inlineStr">
        <is>
          <t>Operating Expenses</t>
        </is>
      </c>
      <c r="C1171" t="inlineStr">
        <is>
          <t>Heron Fields</t>
        </is>
      </c>
      <c r="D1171" t="inlineStr">
        <is>
          <t>Heron Fields</t>
        </is>
      </c>
      <c r="E1171" s="1" t="inlineStr">
        <is>
          <t>2023-09-30</t>
        </is>
      </c>
      <c r="F1171" t="n">
        <v>0</v>
      </c>
      <c r="G1171" t="n">
        <v>0</v>
      </c>
      <c r="H1171" s="2">
        <f>IF(F1171=0, G1171, F1171)</f>
        <v/>
      </c>
      <c r="I1171" s="1">
        <f>E1171+0</f>
        <v/>
      </c>
    </row>
    <row r="1172">
      <c r="A1172" t="inlineStr">
        <is>
          <t>General Expenses</t>
        </is>
      </c>
      <c r="B1172" t="inlineStr">
        <is>
          <t>Operating Expenses</t>
        </is>
      </c>
      <c r="C1172" t="inlineStr">
        <is>
          <t>Heron Fields</t>
        </is>
      </c>
      <c r="D1172" t="inlineStr">
        <is>
          <t>Heron Fields</t>
        </is>
      </c>
      <c r="E1172" s="1" t="inlineStr">
        <is>
          <t>2023-09-30</t>
        </is>
      </c>
      <c r="F1172" t="n">
        <v>0</v>
      </c>
      <c r="G1172" t="n">
        <v>0</v>
      </c>
      <c r="H1172" s="2">
        <f>IF(F1172=0, G1172, F1172)</f>
        <v/>
      </c>
      <c r="I1172" s="1">
        <f>E1172+0</f>
        <v/>
      </c>
    </row>
    <row r="1173">
      <c r="A1173" t="inlineStr">
        <is>
          <t>Insurance</t>
        </is>
      </c>
      <c r="B1173" t="inlineStr">
        <is>
          <t>Operating Expenses</t>
        </is>
      </c>
      <c r="C1173" t="inlineStr">
        <is>
          <t>Heron Fields</t>
        </is>
      </c>
      <c r="D1173" t="inlineStr">
        <is>
          <t>Heron Fields</t>
        </is>
      </c>
      <c r="E1173" s="1" t="inlineStr">
        <is>
          <t>2023-09-30</t>
        </is>
      </c>
      <c r="F1173" t="n">
        <v>10516.5</v>
      </c>
      <c r="G1173" t="n">
        <v>13224.43</v>
      </c>
      <c r="H1173" s="2">
        <f>IF(F1173=0, G1173, F1173)</f>
        <v/>
      </c>
      <c r="I1173" s="1">
        <f>E1173+0</f>
        <v/>
      </c>
    </row>
    <row r="1174">
      <c r="A1174" t="inlineStr">
        <is>
          <t>Interest Paid</t>
        </is>
      </c>
      <c r="B1174" t="inlineStr">
        <is>
          <t>Operating Expenses</t>
        </is>
      </c>
      <c r="C1174" t="inlineStr">
        <is>
          <t>Heron Fields</t>
        </is>
      </c>
      <c r="D1174" t="inlineStr">
        <is>
          <t>Heron Fields</t>
        </is>
      </c>
      <c r="E1174" s="1" t="inlineStr">
        <is>
          <t>2023-09-30</t>
        </is>
      </c>
      <c r="F1174" t="n">
        <v>0</v>
      </c>
      <c r="G1174" t="n">
        <v>0</v>
      </c>
      <c r="H1174" s="2">
        <f>IF(F1174=0, G1174, F1174)</f>
        <v/>
      </c>
      <c r="I1174" s="1">
        <f>E1174+0</f>
        <v/>
      </c>
    </row>
    <row r="1175">
      <c r="A1175" t="inlineStr">
        <is>
          <t>Interest Paid - Investors @ 14%</t>
        </is>
      </c>
      <c r="B1175" t="inlineStr">
        <is>
          <t>Operating Expenses</t>
        </is>
      </c>
      <c r="C1175" t="inlineStr">
        <is>
          <t>Heron Fields</t>
        </is>
      </c>
      <c r="D1175" t="inlineStr">
        <is>
          <t>Heron Fields</t>
        </is>
      </c>
      <c r="E1175" s="1" t="inlineStr">
        <is>
          <t>2023-09-30</t>
        </is>
      </c>
      <c r="F1175" t="n">
        <v>0</v>
      </c>
      <c r="G1175" t="n">
        <v>0</v>
      </c>
      <c r="H1175" s="2">
        <f>IF(F1175=0, G1175, F1175)</f>
        <v/>
      </c>
      <c r="I1175" s="1">
        <f>E1175+0</f>
        <v/>
      </c>
    </row>
    <row r="1176">
      <c r="A1176" t="inlineStr">
        <is>
          <t>Interest Paid - Investors @ 15%</t>
        </is>
      </c>
      <c r="B1176" t="inlineStr">
        <is>
          <t>Operating Expenses</t>
        </is>
      </c>
      <c r="C1176" t="inlineStr">
        <is>
          <t>Heron Fields</t>
        </is>
      </c>
      <c r="D1176" t="inlineStr">
        <is>
          <t>Heron Fields</t>
        </is>
      </c>
      <c r="E1176" s="1" t="inlineStr">
        <is>
          <t>2023-09-30</t>
        </is>
      </c>
      <c r="F1176" t="n">
        <v>0</v>
      </c>
      <c r="G1176" t="n">
        <v>0</v>
      </c>
      <c r="H1176" s="2">
        <f>IF(F1176=0, G1176, F1176)</f>
        <v/>
      </c>
      <c r="I1176" s="1">
        <f>E1176+0</f>
        <v/>
      </c>
    </row>
    <row r="1177">
      <c r="A1177" t="inlineStr">
        <is>
          <t>Interest Paid - Investors @ 16%</t>
        </is>
      </c>
      <c r="B1177" t="inlineStr">
        <is>
          <t>Operating Expenses</t>
        </is>
      </c>
      <c r="C1177" t="inlineStr">
        <is>
          <t>Heron Fields</t>
        </is>
      </c>
      <c r="D1177" t="inlineStr">
        <is>
          <t>Heron Fields</t>
        </is>
      </c>
      <c r="E1177" s="1" t="inlineStr">
        <is>
          <t>2023-09-30</t>
        </is>
      </c>
      <c r="F1177" t="n">
        <v>0</v>
      </c>
      <c r="G1177" t="n">
        <v>0</v>
      </c>
      <c r="H1177" s="2">
        <f>IF(F1177=0, G1177, F1177)</f>
        <v/>
      </c>
      <c r="I1177" s="1">
        <f>E1177+0</f>
        <v/>
      </c>
    </row>
    <row r="1178">
      <c r="A1178" t="inlineStr">
        <is>
          <t>Interest Paid - Investors @ 18%</t>
        </is>
      </c>
      <c r="B1178" t="inlineStr">
        <is>
          <t>Operating Expenses</t>
        </is>
      </c>
      <c r="C1178" t="inlineStr">
        <is>
          <t>Heron Fields</t>
        </is>
      </c>
      <c r="D1178" t="inlineStr">
        <is>
          <t>Heron Fields</t>
        </is>
      </c>
      <c r="E1178" s="1" t="inlineStr">
        <is>
          <t>2023-09-30</t>
        </is>
      </c>
      <c r="F1178" t="n">
        <v>0</v>
      </c>
      <c r="G1178" t="n">
        <v>0</v>
      </c>
      <c r="H1178" s="2">
        <f>IF(F1178=0, G1178, F1178)</f>
        <v/>
      </c>
      <c r="I1178" s="1">
        <f>E1178+0</f>
        <v/>
      </c>
    </row>
    <row r="1179">
      <c r="A1179" t="inlineStr">
        <is>
          <t>Interest Paid - Investors @ 6.25%</t>
        </is>
      </c>
      <c r="B1179" t="inlineStr">
        <is>
          <t>Operating Expenses</t>
        </is>
      </c>
      <c r="C1179" t="inlineStr">
        <is>
          <t>Heron Fields</t>
        </is>
      </c>
      <c r="D1179" t="inlineStr">
        <is>
          <t>Heron Fields</t>
        </is>
      </c>
      <c r="E1179" s="1" t="inlineStr">
        <is>
          <t>2023-09-30</t>
        </is>
      </c>
      <c r="F1179" t="n">
        <v>-0.09</v>
      </c>
      <c r="G1179" t="n">
        <v>0</v>
      </c>
      <c r="H1179" s="2">
        <f>IF(F1179=0, G1179, F1179)</f>
        <v/>
      </c>
      <c r="I1179" s="1">
        <f>E1179+0</f>
        <v/>
      </c>
    </row>
    <row r="1180">
      <c r="A1180" t="inlineStr">
        <is>
          <t>Interest Paid - Investors @ 6.5%</t>
        </is>
      </c>
      <c r="B1180" t="inlineStr">
        <is>
          <t>Operating Expenses</t>
        </is>
      </c>
      <c r="C1180" t="inlineStr">
        <is>
          <t>Heron Fields</t>
        </is>
      </c>
      <c r="D1180" t="inlineStr">
        <is>
          <t>Heron Fields</t>
        </is>
      </c>
      <c r="E1180" s="1" t="inlineStr">
        <is>
          <t>2023-09-30</t>
        </is>
      </c>
      <c r="F1180" t="n">
        <v>0</v>
      </c>
      <c r="G1180" t="n">
        <v>0</v>
      </c>
      <c r="H1180" s="2">
        <f>IF(F1180=0, G1180, F1180)</f>
        <v/>
      </c>
      <c r="I1180" s="1">
        <f>E1180+0</f>
        <v/>
      </c>
    </row>
    <row r="1181">
      <c r="A1181" t="inlineStr">
        <is>
          <t>Interest Paid - Investors @ 6.75%</t>
        </is>
      </c>
      <c r="B1181" t="inlineStr">
        <is>
          <t>Operating Expenses</t>
        </is>
      </c>
      <c r="C1181" t="inlineStr">
        <is>
          <t>Heron Fields</t>
        </is>
      </c>
      <c r="D1181" t="inlineStr">
        <is>
          <t>Heron Fields</t>
        </is>
      </c>
      <c r="E1181" s="1" t="inlineStr">
        <is>
          <t>2023-09-30</t>
        </is>
      </c>
      <c r="F1181" t="n">
        <v>0</v>
      </c>
      <c r="G1181" t="n">
        <v>0</v>
      </c>
      <c r="H1181" s="2">
        <f>IF(F1181=0, G1181, F1181)</f>
        <v/>
      </c>
      <c r="I1181" s="1">
        <f>E1181+0</f>
        <v/>
      </c>
    </row>
    <row r="1182">
      <c r="A1182" t="inlineStr">
        <is>
          <t>Interest Paid - Investors @ 7%</t>
        </is>
      </c>
      <c r="B1182" t="inlineStr">
        <is>
          <t>Operating Expenses</t>
        </is>
      </c>
      <c r="C1182" t="inlineStr">
        <is>
          <t>Heron Fields</t>
        </is>
      </c>
      <c r="D1182" t="inlineStr">
        <is>
          <t>Heron Fields</t>
        </is>
      </c>
      <c r="E1182" s="1" t="inlineStr">
        <is>
          <t>2023-09-30</t>
        </is>
      </c>
      <c r="F1182" t="n">
        <v>0</v>
      </c>
      <c r="G1182" t="n">
        <v>0</v>
      </c>
      <c r="H1182" s="2">
        <f>IF(F1182=0, G1182, F1182)</f>
        <v/>
      </c>
      <c r="I1182" s="1">
        <f>E1182+0</f>
        <v/>
      </c>
    </row>
    <row r="1183">
      <c r="A1183" t="inlineStr">
        <is>
          <t>Interest Paid - Investors @ 7.5%</t>
        </is>
      </c>
      <c r="B1183" t="inlineStr">
        <is>
          <t>Operating Expenses</t>
        </is>
      </c>
      <c r="C1183" t="inlineStr">
        <is>
          <t>Heron Fields</t>
        </is>
      </c>
      <c r="D1183" t="inlineStr">
        <is>
          <t>Heron Fields</t>
        </is>
      </c>
      <c r="E1183" s="1" t="inlineStr">
        <is>
          <t>2023-09-30</t>
        </is>
      </c>
      <c r="F1183" t="n">
        <v>0</v>
      </c>
      <c r="G1183" t="n">
        <v>0</v>
      </c>
      <c r="H1183" s="2">
        <f>IF(F1183=0, G1183, F1183)</f>
        <v/>
      </c>
      <c r="I1183" s="1">
        <f>E1183+0</f>
        <v/>
      </c>
    </row>
    <row r="1184">
      <c r="A1184" t="inlineStr">
        <is>
          <t>Interest Paid - Investors @ 8.25%</t>
        </is>
      </c>
      <c r="B1184" t="inlineStr">
        <is>
          <t>Operating Expenses</t>
        </is>
      </c>
      <c r="C1184" t="inlineStr">
        <is>
          <t>Heron Fields</t>
        </is>
      </c>
      <c r="D1184" t="inlineStr">
        <is>
          <t>Heron Fields</t>
        </is>
      </c>
      <c r="E1184" s="1" t="inlineStr">
        <is>
          <t>2023-09-30</t>
        </is>
      </c>
      <c r="F1184" t="n">
        <v>0</v>
      </c>
      <c r="G1184" t="n">
        <v>0</v>
      </c>
      <c r="H1184" s="2">
        <f>IF(F1184=0, G1184, F1184)</f>
        <v/>
      </c>
      <c r="I1184" s="1">
        <f>E1184+0</f>
        <v/>
      </c>
    </row>
    <row r="1185">
      <c r="A1185" t="inlineStr">
        <is>
          <t>Interest Paid - Investors @ 9%</t>
        </is>
      </c>
      <c r="B1185" t="inlineStr">
        <is>
          <t>Operating Expenses</t>
        </is>
      </c>
      <c r="C1185" t="inlineStr">
        <is>
          <t>Heron Fields</t>
        </is>
      </c>
      <c r="D1185" t="inlineStr">
        <is>
          <t>Heron Fields</t>
        </is>
      </c>
      <c r="E1185" s="1" t="inlineStr">
        <is>
          <t>2023-09-30</t>
        </is>
      </c>
      <c r="F1185" t="n">
        <v>0</v>
      </c>
      <c r="G1185" t="n">
        <v>0</v>
      </c>
      <c r="H1185" s="2">
        <f>IF(F1185=0, G1185, F1185)</f>
        <v/>
      </c>
      <c r="I1185" s="1">
        <f>E1185+0</f>
        <v/>
      </c>
    </row>
    <row r="1186">
      <c r="A1186" t="inlineStr">
        <is>
          <t>Interest Received - Momentum</t>
        </is>
      </c>
      <c r="B1186" t="inlineStr">
        <is>
          <t>Other Income</t>
        </is>
      </c>
      <c r="C1186" t="inlineStr">
        <is>
          <t>Heron Fields</t>
        </is>
      </c>
      <c r="D1186" t="inlineStr">
        <is>
          <t>Heron Fields</t>
        </is>
      </c>
      <c r="E1186" s="1" t="inlineStr">
        <is>
          <t>2023-09-30</t>
        </is>
      </c>
      <c r="F1186" t="n">
        <v>241364.67</v>
      </c>
      <c r="G1186" t="n">
        <v>291385.94</v>
      </c>
      <c r="H1186" s="2">
        <f>IF(F1186=0, G1186, F1186)</f>
        <v/>
      </c>
      <c r="I1186" s="1">
        <f>E1186+0</f>
        <v/>
      </c>
    </row>
    <row r="1187">
      <c r="A1187" t="inlineStr">
        <is>
          <t>Levies - Amari</t>
        </is>
      </c>
      <c r="B1187" t="inlineStr">
        <is>
          <t>Operating Expenses</t>
        </is>
      </c>
      <c r="C1187" t="inlineStr">
        <is>
          <t>Heron Fields</t>
        </is>
      </c>
      <c r="D1187" t="inlineStr">
        <is>
          <t>Heron Fields</t>
        </is>
      </c>
      <c r="E1187" s="1" t="inlineStr">
        <is>
          <t>2023-09-30</t>
        </is>
      </c>
      <c r="F1187" t="n">
        <v>0</v>
      </c>
      <c r="G1187" t="n">
        <v>4142.54</v>
      </c>
      <c r="H1187" s="2">
        <f>IF(F1187=0, G1187, F1187)</f>
        <v/>
      </c>
      <c r="I1187" s="1">
        <f>E1187+0</f>
        <v/>
      </c>
    </row>
    <row r="1188">
      <c r="A1188" t="inlineStr">
        <is>
          <t>Momentum Admin Fee</t>
        </is>
      </c>
      <c r="B1188" t="inlineStr">
        <is>
          <t>Operating Expenses</t>
        </is>
      </c>
      <c r="C1188" t="inlineStr">
        <is>
          <t>Heron Fields</t>
        </is>
      </c>
      <c r="D1188" t="inlineStr">
        <is>
          <t>Heron Fields</t>
        </is>
      </c>
      <c r="E1188" s="1" t="inlineStr">
        <is>
          <t>2023-09-30</t>
        </is>
      </c>
      <c r="F1188" t="n">
        <v>12954.16</v>
      </c>
      <c r="G1188" t="n">
        <v>15149.62</v>
      </c>
      <c r="H1188" s="2">
        <f>IF(F1188=0, G1188, F1188)</f>
        <v/>
      </c>
      <c r="I1188" s="1">
        <f>E1188+0</f>
        <v/>
      </c>
    </row>
    <row r="1189">
      <c r="A1189" t="inlineStr">
        <is>
          <t>Motor Vehicle Expenses</t>
        </is>
      </c>
      <c r="B1189" t="inlineStr">
        <is>
          <t>Operating Expenses</t>
        </is>
      </c>
      <c r="C1189" t="inlineStr">
        <is>
          <t>Heron Fields</t>
        </is>
      </c>
      <c r="D1189" t="inlineStr">
        <is>
          <t>Heron Fields</t>
        </is>
      </c>
      <c r="E1189" s="1" t="inlineStr">
        <is>
          <t>2023-09-30</t>
        </is>
      </c>
      <c r="F1189" t="n">
        <v>0</v>
      </c>
      <c r="G1189" t="n">
        <v>0</v>
      </c>
      <c r="H1189" s="2">
        <f>IF(F1189=0, G1189, F1189)</f>
        <v/>
      </c>
      <c r="I1189" s="1">
        <f>E1189+0</f>
        <v/>
      </c>
    </row>
    <row r="1190">
      <c r="A1190" t="inlineStr">
        <is>
          <t>Rates - Heron</t>
        </is>
      </c>
      <c r="B1190" t="inlineStr">
        <is>
          <t>Operating Expenses</t>
        </is>
      </c>
      <c r="C1190" t="inlineStr">
        <is>
          <t>Heron Fields</t>
        </is>
      </c>
      <c r="D1190" t="inlineStr">
        <is>
          <t>Heron Fields</t>
        </is>
      </c>
      <c r="E1190" s="1" t="inlineStr">
        <is>
          <t>2023-09-30</t>
        </is>
      </c>
      <c r="F1190" t="n">
        <v>0</v>
      </c>
      <c r="G1190" t="n">
        <v>9078.59</v>
      </c>
      <c r="H1190" s="2">
        <f>IF(F1190=0, G1190, F1190)</f>
        <v/>
      </c>
      <c r="I1190" s="1">
        <f>E1190+0</f>
        <v/>
      </c>
    </row>
    <row r="1191">
      <c r="A1191" t="inlineStr">
        <is>
          <t>Rental Income</t>
        </is>
      </c>
      <c r="B1191" t="inlineStr">
        <is>
          <t>Other Income</t>
        </is>
      </c>
      <c r="C1191" t="inlineStr">
        <is>
          <t>Heron Fields</t>
        </is>
      </c>
      <c r="D1191" t="inlineStr">
        <is>
          <t>Heron Fields</t>
        </is>
      </c>
      <c r="E1191" s="1" t="inlineStr">
        <is>
          <t>2023-09-30</t>
        </is>
      </c>
      <c r="F1191" t="n">
        <v>30491.94</v>
      </c>
      <c r="G1191" t="n">
        <v>14500</v>
      </c>
      <c r="H1191" s="2">
        <f>IF(F1191=0, G1191, F1191)</f>
        <v/>
      </c>
      <c r="I1191" s="1">
        <f>E1191+0</f>
        <v/>
      </c>
    </row>
    <row r="1192">
      <c r="A1192" t="inlineStr">
        <is>
          <t>Repairs _AND_ Maintenance</t>
        </is>
      </c>
      <c r="B1192" t="inlineStr">
        <is>
          <t>Operating Expenses</t>
        </is>
      </c>
      <c r="C1192" t="inlineStr">
        <is>
          <t>Heron Fields</t>
        </is>
      </c>
      <c r="D1192" t="inlineStr">
        <is>
          <t>Heron Fields</t>
        </is>
      </c>
      <c r="E1192" s="1" t="inlineStr">
        <is>
          <t>2023-09-30</t>
        </is>
      </c>
      <c r="F1192" t="n">
        <v>0</v>
      </c>
      <c r="G1192" t="n">
        <v>0</v>
      </c>
      <c r="H1192" s="2">
        <f>IF(F1192=0, G1192, F1192)</f>
        <v/>
      </c>
      <c r="I1192" s="1">
        <f>E1192+0</f>
        <v/>
      </c>
    </row>
    <row r="1193">
      <c r="A1193" t="inlineStr">
        <is>
          <t>Sales - Heron Fields</t>
        </is>
      </c>
      <c r="B1193" t="inlineStr">
        <is>
          <t>Trading Income</t>
        </is>
      </c>
      <c r="C1193" t="inlineStr">
        <is>
          <t>Heron Fields</t>
        </is>
      </c>
      <c r="D1193" t="inlineStr">
        <is>
          <t>Heron Fields</t>
        </is>
      </c>
      <c r="E1193" s="1" t="inlineStr">
        <is>
          <t>2023-09-30</t>
        </is>
      </c>
      <c r="F1193" t="n">
        <v>-62604.35</v>
      </c>
      <c r="G1193" t="n">
        <v>0</v>
      </c>
      <c r="H1193" s="2">
        <f>IF(F1193=0, G1193, F1193)</f>
        <v/>
      </c>
      <c r="I1193" s="1">
        <f>E1193+0</f>
        <v/>
      </c>
    </row>
    <row r="1194">
      <c r="A1194" t="inlineStr">
        <is>
          <t>Sales - Heron Fields occupational rent</t>
        </is>
      </c>
      <c r="B1194" t="inlineStr">
        <is>
          <t>Trading Income</t>
        </is>
      </c>
      <c r="C1194" t="inlineStr">
        <is>
          <t>Heron Fields</t>
        </is>
      </c>
      <c r="D1194" t="inlineStr">
        <is>
          <t>Heron Fields</t>
        </is>
      </c>
      <c r="E1194" s="1" t="inlineStr">
        <is>
          <t>2023-09-30</t>
        </is>
      </c>
      <c r="F1194" t="n">
        <v>0</v>
      </c>
      <c r="G1194" t="n">
        <v>0</v>
      </c>
      <c r="H1194" s="2">
        <f>IF(F1194=0, G1194, F1194)</f>
        <v/>
      </c>
      <c r="I1194" s="1">
        <f>E1194+0</f>
        <v/>
      </c>
    </row>
    <row r="1195">
      <c r="A1195" t="inlineStr">
        <is>
          <t>Security - ADT</t>
        </is>
      </c>
      <c r="B1195" t="inlineStr">
        <is>
          <t>Operating Expenses</t>
        </is>
      </c>
      <c r="C1195" t="inlineStr">
        <is>
          <t>Heron Fields</t>
        </is>
      </c>
      <c r="D1195" t="inlineStr">
        <is>
          <t>Heron Fields</t>
        </is>
      </c>
      <c r="E1195" s="1" t="inlineStr">
        <is>
          <t>2023-09-30</t>
        </is>
      </c>
      <c r="F1195" t="n">
        <v>366.14</v>
      </c>
      <c r="G1195" t="n">
        <v>366.14</v>
      </c>
      <c r="H1195" s="2">
        <f>IF(F1195=0, G1195, F1195)</f>
        <v/>
      </c>
      <c r="I1195" s="1">
        <f>E1195+0</f>
        <v/>
      </c>
    </row>
    <row r="1196">
      <c r="A1196" t="inlineStr">
        <is>
          <t>Subscription - NHBRC</t>
        </is>
      </c>
      <c r="B1196" t="inlineStr">
        <is>
          <t>Operating Expenses</t>
        </is>
      </c>
      <c r="C1196" t="inlineStr">
        <is>
          <t>Heron Fields</t>
        </is>
      </c>
      <c r="D1196" t="inlineStr">
        <is>
          <t>Heron Fields</t>
        </is>
      </c>
      <c r="E1196" s="1" t="inlineStr">
        <is>
          <t>2023-09-30</t>
        </is>
      </c>
      <c r="F1196" t="n">
        <v>0</v>
      </c>
      <c r="G1196" t="n">
        <v>0</v>
      </c>
      <c r="H1196" s="2">
        <f>IF(F1196=0, G1196, F1196)</f>
        <v/>
      </c>
      <c r="I1196" s="1">
        <f>E1196+0</f>
        <v/>
      </c>
    </row>
    <row r="1197">
      <c r="A1197" t="inlineStr">
        <is>
          <t>Subscriptions - Xero</t>
        </is>
      </c>
      <c r="B1197" t="inlineStr">
        <is>
          <t>Operating Expenses</t>
        </is>
      </c>
      <c r="C1197" t="inlineStr">
        <is>
          <t>Heron Fields</t>
        </is>
      </c>
      <c r="D1197" t="inlineStr">
        <is>
          <t>Heron Fields</t>
        </is>
      </c>
      <c r="E1197" s="1" t="inlineStr">
        <is>
          <t>2023-09-30</t>
        </is>
      </c>
      <c r="F1197" t="n">
        <v>600</v>
      </c>
      <c r="G1197" t="n">
        <v>600</v>
      </c>
      <c r="H1197" s="2">
        <f>IF(F1197=0, G1197, F1197)</f>
        <v/>
      </c>
      <c r="I1197" s="1">
        <f>E1197+0</f>
        <v/>
      </c>
    </row>
    <row r="1198">
      <c r="A1198" t="inlineStr">
        <is>
          <t>Advertising - Pure Brand Activation</t>
        </is>
      </c>
      <c r="B1198" t="inlineStr">
        <is>
          <t>Operating Expenses</t>
        </is>
      </c>
      <c r="C1198" t="inlineStr">
        <is>
          <t>Heron View</t>
        </is>
      </c>
      <c r="D1198" t="inlineStr">
        <is>
          <t>Heron View</t>
        </is>
      </c>
      <c r="E1198" s="1" t="inlineStr">
        <is>
          <t>2023-09-30</t>
        </is>
      </c>
      <c r="F1198" t="n">
        <v>0</v>
      </c>
      <c r="G1198" t="n">
        <v>9967.1</v>
      </c>
      <c r="H1198" s="2">
        <f>IF(F1198=0, G1198, F1198)</f>
        <v/>
      </c>
      <c r="I1198" s="1">
        <f>E1198+0</f>
        <v/>
      </c>
    </row>
    <row r="1199">
      <c r="A1199" t="inlineStr">
        <is>
          <t>Advertising - Real Marketing</t>
        </is>
      </c>
      <c r="B1199" t="inlineStr">
        <is>
          <t>Operating Expenses</t>
        </is>
      </c>
      <c r="C1199" t="inlineStr">
        <is>
          <t>Heron View</t>
        </is>
      </c>
      <c r="D1199" t="inlineStr">
        <is>
          <t>Heron View</t>
        </is>
      </c>
      <c r="E1199" s="1" t="inlineStr">
        <is>
          <t>2023-09-30</t>
        </is>
      </c>
      <c r="F1199" t="n">
        <v>18500</v>
      </c>
      <c r="G1199" t="n">
        <v>0</v>
      </c>
      <c r="H1199" s="2">
        <f>IF(F1199=0, G1199, F1199)</f>
        <v/>
      </c>
      <c r="I1199" s="1">
        <f>E1199+0</f>
        <v/>
      </c>
    </row>
    <row r="1200">
      <c r="A1200" t="inlineStr">
        <is>
          <t>Advertising - Thinkink</t>
        </is>
      </c>
      <c r="B1200" t="inlineStr">
        <is>
          <t>Operating Expenses</t>
        </is>
      </c>
      <c r="C1200" t="inlineStr">
        <is>
          <t>Heron View</t>
        </is>
      </c>
      <c r="D1200" t="inlineStr">
        <is>
          <t>Heron View</t>
        </is>
      </c>
      <c r="E1200" s="1" t="inlineStr">
        <is>
          <t>2023-09-30</t>
        </is>
      </c>
      <c r="F1200" t="n">
        <v>0</v>
      </c>
      <c r="G1200" t="n">
        <v>745</v>
      </c>
      <c r="H1200" s="2">
        <f>IF(F1200=0, G1200, F1200)</f>
        <v/>
      </c>
      <c r="I1200" s="1">
        <f>E1200+0</f>
        <v/>
      </c>
    </row>
    <row r="1201">
      <c r="A1201" t="inlineStr">
        <is>
          <t>Advertising _AND_ Promotions</t>
        </is>
      </c>
      <c r="B1201" t="inlineStr">
        <is>
          <t>Operating Expenses</t>
        </is>
      </c>
      <c r="C1201" t="inlineStr">
        <is>
          <t>Heron View</t>
        </is>
      </c>
      <c r="D1201" t="inlineStr">
        <is>
          <t>Heron View</t>
        </is>
      </c>
      <c r="E1201" s="1" t="inlineStr">
        <is>
          <t>2023-09-30</t>
        </is>
      </c>
      <c r="F1201" t="n">
        <v>0</v>
      </c>
      <c r="G1201" t="n">
        <v>9750</v>
      </c>
      <c r="H1201" s="2">
        <f>IF(F1201=0, G1201, F1201)</f>
        <v/>
      </c>
      <c r="I1201" s="1">
        <f>E1201+0</f>
        <v/>
      </c>
    </row>
    <row r="1202">
      <c r="A1202" t="inlineStr">
        <is>
          <t>COS - Commission HV Units</t>
        </is>
      </c>
      <c r="B1202" t="inlineStr">
        <is>
          <t>COS</t>
        </is>
      </c>
      <c r="C1202" t="inlineStr">
        <is>
          <t>Heron View</t>
        </is>
      </c>
      <c r="D1202" t="inlineStr">
        <is>
          <t>Heron View</t>
        </is>
      </c>
      <c r="E1202" s="1" t="inlineStr">
        <is>
          <t>2023-09-30</t>
        </is>
      </c>
      <c r="F1202" t="n">
        <v>343456.51</v>
      </c>
      <c r="G1202" t="n">
        <v>650395.63</v>
      </c>
      <c r="H1202" s="2">
        <f>IF(F1202=0, G1202, F1202)</f>
        <v/>
      </c>
      <c r="I1202" s="1">
        <f>E1202+0</f>
        <v/>
      </c>
    </row>
    <row r="1203">
      <c r="A1203" t="inlineStr">
        <is>
          <t>COS - Electricity</t>
        </is>
      </c>
      <c r="B1203" t="inlineStr">
        <is>
          <t>COS</t>
        </is>
      </c>
      <c r="C1203" t="inlineStr">
        <is>
          <t>Heron View</t>
        </is>
      </c>
      <c r="D1203" t="inlineStr">
        <is>
          <t>Heron View</t>
        </is>
      </c>
      <c r="E1203" s="1" t="inlineStr">
        <is>
          <t>2023-09-30</t>
        </is>
      </c>
      <c r="F1203" t="n">
        <v>0</v>
      </c>
      <c r="G1203" t="n">
        <v>0</v>
      </c>
      <c r="H1203" s="2">
        <f>IF(F1203=0, G1203, F1203)</f>
        <v/>
      </c>
      <c r="I1203" s="1">
        <f>E1203+0</f>
        <v/>
      </c>
    </row>
    <row r="1204">
      <c r="A1204" t="inlineStr">
        <is>
          <t>COS - HV COCT Rates clearance</t>
        </is>
      </c>
      <c r="B1204" t="inlineStr">
        <is>
          <t>COS</t>
        </is>
      </c>
      <c r="C1204" t="inlineStr">
        <is>
          <t>Heron View</t>
        </is>
      </c>
      <c r="D1204" t="inlineStr">
        <is>
          <t>Heron View</t>
        </is>
      </c>
      <c r="E1204" s="1" t="inlineStr">
        <is>
          <t>2023-09-30</t>
        </is>
      </c>
      <c r="F1204" t="n">
        <v>0</v>
      </c>
      <c r="G1204" t="n">
        <v>0</v>
      </c>
      <c r="H1204" s="2">
        <f>IF(F1204=0, G1204, F1204)</f>
        <v/>
      </c>
      <c r="I1204" s="1">
        <f>E1204+0</f>
        <v/>
      </c>
    </row>
    <row r="1205">
      <c r="A1205" t="inlineStr">
        <is>
          <t>COS - Heron View</t>
        </is>
      </c>
      <c r="B1205" t="inlineStr">
        <is>
          <t>COS</t>
        </is>
      </c>
      <c r="C1205" t="inlineStr">
        <is>
          <t>Heron View</t>
        </is>
      </c>
      <c r="D1205" t="inlineStr">
        <is>
          <t>Heron View</t>
        </is>
      </c>
      <c r="E1205" s="1" t="inlineStr">
        <is>
          <t>2023-09-30</t>
        </is>
      </c>
      <c r="F1205" t="n">
        <v>0</v>
      </c>
      <c r="G1205" t="n">
        <v>0</v>
      </c>
      <c r="H1205" s="2">
        <f>IF(F1205=0, G1205, F1205)</f>
        <v/>
      </c>
      <c r="I1205" s="1">
        <f>E1205+0</f>
        <v/>
      </c>
    </row>
    <row r="1206">
      <c r="A1206" t="inlineStr">
        <is>
          <t>COS - Heron View - Construction</t>
        </is>
      </c>
      <c r="B1206" t="inlineStr">
        <is>
          <t>COS</t>
        </is>
      </c>
      <c r="C1206" t="inlineStr">
        <is>
          <t>CPC</t>
        </is>
      </c>
      <c r="D1206" t="inlineStr">
        <is>
          <t>Heron View</t>
        </is>
      </c>
      <c r="E1206" s="1" t="inlineStr">
        <is>
          <t>2023-09-30</t>
        </is>
      </c>
      <c r="F1206" t="n">
        <v>1999442.4</v>
      </c>
      <c r="G1206" t="n">
        <v>0</v>
      </c>
      <c r="H1206" s="2">
        <f>IF(F1206=0, G1206, F1206)</f>
        <v/>
      </c>
      <c r="I1206" s="1">
        <f>E1206+0</f>
        <v/>
      </c>
    </row>
    <row r="1207">
      <c r="A1207" t="inlineStr">
        <is>
          <t>COS - Heron View - P&amp;G</t>
        </is>
      </c>
      <c r="B1207" t="inlineStr">
        <is>
          <t>COS</t>
        </is>
      </c>
      <c r="C1207" t="inlineStr">
        <is>
          <t>CPC</t>
        </is>
      </c>
      <c r="D1207" t="inlineStr">
        <is>
          <t>Heron View</t>
        </is>
      </c>
      <c r="E1207" s="1" t="inlineStr">
        <is>
          <t>2023-09-30</t>
        </is>
      </c>
      <c r="F1207" t="n">
        <v>43415.97</v>
      </c>
      <c r="G1207" t="n">
        <v>0</v>
      </c>
      <c r="H1207" s="2">
        <f>IF(F1207=0, G1207, F1207)</f>
        <v/>
      </c>
      <c r="I1207" s="1">
        <f>E1207+0</f>
        <v/>
      </c>
    </row>
    <row r="1208">
      <c r="A1208" t="inlineStr">
        <is>
          <t>COS - Heron View - Printing &amp; Stationary</t>
        </is>
      </c>
      <c r="B1208" t="inlineStr">
        <is>
          <t>COS</t>
        </is>
      </c>
      <c r="C1208" t="inlineStr">
        <is>
          <t>CPC</t>
        </is>
      </c>
      <c r="D1208" t="inlineStr">
        <is>
          <t>Heron View</t>
        </is>
      </c>
      <c r="E1208" s="1" t="inlineStr">
        <is>
          <t>2023-09-30</t>
        </is>
      </c>
      <c r="F1208" t="n">
        <v>3776.28</v>
      </c>
      <c r="G1208" t="n">
        <v>0</v>
      </c>
      <c r="H1208" s="2">
        <f>IF(F1208=0, G1208, F1208)</f>
        <v/>
      </c>
      <c r="I1208" s="1">
        <f>E1208+0</f>
        <v/>
      </c>
    </row>
    <row r="1209">
      <c r="A1209" t="inlineStr">
        <is>
          <t>COS - Legal Fees</t>
        </is>
      </c>
      <c r="B1209" t="inlineStr">
        <is>
          <t>COS</t>
        </is>
      </c>
      <c r="C1209" t="inlineStr">
        <is>
          <t>Heron View</t>
        </is>
      </c>
      <c r="D1209" t="inlineStr">
        <is>
          <t>Heron View</t>
        </is>
      </c>
      <c r="E1209" s="1" t="inlineStr">
        <is>
          <t>2023-09-30</t>
        </is>
      </c>
      <c r="F1209" t="n">
        <v>134265.54</v>
      </c>
      <c r="G1209" t="n">
        <v>316983.01</v>
      </c>
      <c r="H1209" s="2">
        <f>IF(F1209=0, G1209, F1209)</f>
        <v/>
      </c>
      <c r="I1209" s="1">
        <f>E1209+0</f>
        <v/>
      </c>
    </row>
    <row r="1210">
      <c r="A1210" t="inlineStr">
        <is>
          <t>COS - Legal Fees Opening of Sec Title Fees</t>
        </is>
      </c>
      <c r="B1210" t="inlineStr">
        <is>
          <t>COS</t>
        </is>
      </c>
      <c r="C1210" t="inlineStr">
        <is>
          <t>Heron View</t>
        </is>
      </c>
      <c r="D1210" t="inlineStr">
        <is>
          <t>Heron View</t>
        </is>
      </c>
      <c r="E1210" s="1" t="inlineStr">
        <is>
          <t>2023-09-30</t>
        </is>
      </c>
      <c r="F1210" t="n">
        <v>30020</v>
      </c>
      <c r="G1210" t="n">
        <v>16847</v>
      </c>
      <c r="H1210" s="2">
        <f>IF(F1210=0, G1210, F1210)</f>
        <v/>
      </c>
      <c r="I1210" s="1">
        <f>E1210+0</f>
        <v/>
      </c>
    </row>
    <row r="1211">
      <c r="A1211" t="inlineStr">
        <is>
          <t>COS - Showhouse - HV</t>
        </is>
      </c>
      <c r="B1211" t="inlineStr">
        <is>
          <t>COS</t>
        </is>
      </c>
      <c r="C1211" t="inlineStr">
        <is>
          <t>Heron View</t>
        </is>
      </c>
      <c r="D1211" t="inlineStr">
        <is>
          <t>Heron View</t>
        </is>
      </c>
      <c r="E1211" s="1" t="inlineStr">
        <is>
          <t>2023-09-30</t>
        </is>
      </c>
      <c r="F1211" t="n">
        <v>0</v>
      </c>
      <c r="G1211" t="n">
        <v>0</v>
      </c>
      <c r="H1211" s="2">
        <f>IF(F1211=0, G1211, F1211)</f>
        <v/>
      </c>
      <c r="I1211" s="1">
        <f>E1211+0</f>
        <v/>
      </c>
    </row>
    <row r="1212">
      <c r="A1212" t="inlineStr">
        <is>
          <t>Consulting fees - Trustee</t>
        </is>
      </c>
      <c r="B1212" t="inlineStr">
        <is>
          <t>Operating Expenses</t>
        </is>
      </c>
      <c r="C1212" t="inlineStr">
        <is>
          <t>Heron View</t>
        </is>
      </c>
      <c r="D1212" t="inlineStr">
        <is>
          <t>Heron View</t>
        </is>
      </c>
      <c r="E1212" s="1" t="inlineStr">
        <is>
          <t>2023-09-30</t>
        </is>
      </c>
      <c r="F1212" t="n">
        <v>7250</v>
      </c>
      <c r="G1212" t="n">
        <v>7250</v>
      </c>
      <c r="H1212" s="2">
        <f>IF(F1212=0, G1212, F1212)</f>
        <v/>
      </c>
      <c r="I1212" s="1">
        <f>E1212+0</f>
        <v/>
      </c>
    </row>
    <row r="1213">
      <c r="A1213" t="inlineStr">
        <is>
          <t>Cost to Complete Project</t>
        </is>
      </c>
      <c r="B1213" t="inlineStr">
        <is>
          <t>Cost To Complete</t>
        </is>
      </c>
      <c r="C1213" t="inlineStr">
        <is>
          <t>Cashflow</t>
        </is>
      </c>
      <c r="D1213" t="inlineStr">
        <is>
          <t>Heron View</t>
        </is>
      </c>
      <c r="E1213" s="1" t="inlineStr">
        <is>
          <t>2023-09-30</t>
        </is>
      </c>
      <c r="F1213" t="n">
        <v>0</v>
      </c>
      <c r="G1213" t="n">
        <v>0</v>
      </c>
      <c r="H1213" s="2">
        <f>IF(F1213=0, G1213, F1213)</f>
        <v/>
      </c>
      <c r="I1213" s="1">
        <f>E1213+0</f>
        <v/>
      </c>
    </row>
    <row r="1214">
      <c r="A1214" t="inlineStr">
        <is>
          <t>Interest Paid - Investors @ 10%</t>
        </is>
      </c>
      <c r="B1214" t="inlineStr">
        <is>
          <t>Operating Expenses</t>
        </is>
      </c>
      <c r="C1214" t="inlineStr">
        <is>
          <t>Heron View</t>
        </is>
      </c>
      <c r="D1214" t="inlineStr">
        <is>
          <t>Heron View</t>
        </is>
      </c>
      <c r="E1214" s="1" t="inlineStr">
        <is>
          <t>2023-09-30</t>
        </is>
      </c>
      <c r="F1214" t="n">
        <v>1342.47</v>
      </c>
      <c r="G1214" t="n">
        <v>4367.12</v>
      </c>
      <c r="H1214" s="2">
        <f>IF(F1214=0, G1214, F1214)</f>
        <v/>
      </c>
      <c r="I1214" s="1">
        <f>E1214+0</f>
        <v/>
      </c>
    </row>
    <row r="1215">
      <c r="A1215" t="inlineStr">
        <is>
          <t>Interest Paid - Investors @ 10.5%</t>
        </is>
      </c>
      <c r="B1215" t="inlineStr">
        <is>
          <t>Operating Expenses</t>
        </is>
      </c>
      <c r="C1215" t="inlineStr">
        <is>
          <t>Heron View</t>
        </is>
      </c>
      <c r="D1215" t="inlineStr">
        <is>
          <t>Heron View</t>
        </is>
      </c>
      <c r="E1215" s="1" t="inlineStr">
        <is>
          <t>2023-09-30</t>
        </is>
      </c>
      <c r="F1215" t="n">
        <v>1610.96</v>
      </c>
      <c r="G1215" t="n">
        <v>17723.42</v>
      </c>
      <c r="H1215" s="2">
        <f>IF(F1215=0, G1215, F1215)</f>
        <v/>
      </c>
      <c r="I1215" s="1">
        <f>E1215+0</f>
        <v/>
      </c>
    </row>
    <row r="1216">
      <c r="A1216" t="inlineStr">
        <is>
          <t>Interest Paid - Investors @ 11%</t>
        </is>
      </c>
      <c r="B1216" t="inlineStr">
        <is>
          <t>Operating Expenses</t>
        </is>
      </c>
      <c r="C1216" t="inlineStr">
        <is>
          <t>Heron View</t>
        </is>
      </c>
      <c r="D1216" t="inlineStr">
        <is>
          <t>Heron View</t>
        </is>
      </c>
      <c r="E1216" s="1" t="inlineStr">
        <is>
          <t>2023-09-30</t>
        </is>
      </c>
      <c r="F1216" t="n">
        <v>0</v>
      </c>
      <c r="G1216" t="n">
        <v>9131.51</v>
      </c>
      <c r="H1216" s="2">
        <f>IF(F1216=0, G1216, F1216)</f>
        <v/>
      </c>
      <c r="I1216" s="1">
        <f>E1216+0</f>
        <v/>
      </c>
    </row>
    <row r="1217">
      <c r="A1217" t="inlineStr">
        <is>
          <t>Interest Paid - Investors @ 14%</t>
        </is>
      </c>
      <c r="B1217" t="inlineStr">
        <is>
          <t>Operating Expenses</t>
        </is>
      </c>
      <c r="C1217" t="inlineStr">
        <is>
          <t>Heron View</t>
        </is>
      </c>
      <c r="D1217" t="inlineStr">
        <is>
          <t>Heron View</t>
        </is>
      </c>
      <c r="E1217" s="1" t="inlineStr">
        <is>
          <t>2023-09-30</t>
        </is>
      </c>
      <c r="F1217" t="n">
        <v>314994.22</v>
      </c>
      <c r="G1217" t="n">
        <v>274749.93</v>
      </c>
      <c r="H1217" s="2">
        <f>IF(F1217=0, G1217, F1217)</f>
        <v/>
      </c>
      <c r="I1217" s="1">
        <f>E1217+0</f>
        <v/>
      </c>
    </row>
    <row r="1218">
      <c r="A1218" t="inlineStr">
        <is>
          <t>Interest Paid - Investors @ 16%</t>
        </is>
      </c>
      <c r="B1218" t="inlineStr">
        <is>
          <t>Operating Expenses</t>
        </is>
      </c>
      <c r="C1218" t="inlineStr">
        <is>
          <t>Heron View</t>
        </is>
      </c>
      <c r="D1218" t="inlineStr">
        <is>
          <t>Heron View</t>
        </is>
      </c>
      <c r="E1218" s="1" t="inlineStr">
        <is>
          <t>2023-09-30</t>
        </is>
      </c>
      <c r="F1218" t="n">
        <v>36699.18</v>
      </c>
      <c r="G1218" t="n">
        <v>91616.44</v>
      </c>
      <c r="H1218" s="2">
        <f>IF(F1218=0, G1218, F1218)</f>
        <v/>
      </c>
      <c r="I1218" s="1">
        <f>E1218+0</f>
        <v/>
      </c>
    </row>
    <row r="1219">
      <c r="A1219" t="inlineStr">
        <is>
          <t>Interest Paid - Investors @ 18%</t>
        </is>
      </c>
      <c r="B1219" t="inlineStr">
        <is>
          <t>Operating Expenses</t>
        </is>
      </c>
      <c r="C1219" t="inlineStr">
        <is>
          <t>Heron View</t>
        </is>
      </c>
      <c r="D1219" t="inlineStr">
        <is>
          <t>Heron View</t>
        </is>
      </c>
      <c r="E1219" s="1" t="inlineStr">
        <is>
          <t>2023-09-30</t>
        </is>
      </c>
      <c r="F1219" t="n">
        <v>403347.95</v>
      </c>
      <c r="G1219" t="n">
        <v>1025053.74</v>
      </c>
      <c r="H1219" s="2">
        <f>IF(F1219=0, G1219, F1219)</f>
        <v/>
      </c>
      <c r="I1219" s="1">
        <f>E1219+0</f>
        <v/>
      </c>
    </row>
    <row r="1220">
      <c r="A1220" t="inlineStr">
        <is>
          <t>Interest Paid - Investors @ 7%</t>
        </is>
      </c>
      <c r="B1220" t="inlineStr">
        <is>
          <t>Operating Expenses</t>
        </is>
      </c>
      <c r="C1220" t="inlineStr">
        <is>
          <t>Heron View</t>
        </is>
      </c>
      <c r="D1220" t="inlineStr">
        <is>
          <t>Heron View</t>
        </is>
      </c>
      <c r="E1220" s="1" t="inlineStr">
        <is>
          <t>2023-09-30</t>
        </is>
      </c>
      <c r="F1220" t="n">
        <v>675.38</v>
      </c>
      <c r="G1220" t="n">
        <v>932.4</v>
      </c>
      <c r="H1220" s="2">
        <f>IF(F1220=0, G1220, F1220)</f>
        <v/>
      </c>
      <c r="I1220" s="1">
        <f>E1220+0</f>
        <v/>
      </c>
    </row>
    <row r="1221">
      <c r="A1221" t="inlineStr">
        <is>
          <t>Interest Paid - Investors @ 7.5%</t>
        </is>
      </c>
      <c r="B1221" t="inlineStr">
        <is>
          <t>Operating Expenses</t>
        </is>
      </c>
      <c r="C1221" t="inlineStr">
        <is>
          <t>Heron View</t>
        </is>
      </c>
      <c r="D1221" t="inlineStr">
        <is>
          <t>Heron View</t>
        </is>
      </c>
      <c r="E1221" s="1" t="inlineStr">
        <is>
          <t>2023-09-30</t>
        </is>
      </c>
      <c r="F1221" t="n">
        <v>1424.97</v>
      </c>
      <c r="G1221" t="n">
        <v>82.19</v>
      </c>
      <c r="H1221" s="2">
        <f>IF(F1221=0, G1221, F1221)</f>
        <v/>
      </c>
      <c r="I1221" s="1">
        <f>E1221+0</f>
        <v/>
      </c>
    </row>
    <row r="1222">
      <c r="A1222" t="inlineStr">
        <is>
          <t>Interest Paid - Investors @ 8.25%</t>
        </is>
      </c>
      <c r="B1222" t="inlineStr">
        <is>
          <t>Operating Expenses</t>
        </is>
      </c>
      <c r="C1222" t="inlineStr">
        <is>
          <t>Heron View</t>
        </is>
      </c>
      <c r="D1222" t="inlineStr">
        <is>
          <t>Heron View</t>
        </is>
      </c>
      <c r="E1222" s="1" t="inlineStr">
        <is>
          <t>2023-09-30</t>
        </is>
      </c>
      <c r="F1222" t="n">
        <v>0</v>
      </c>
      <c r="G1222" t="n">
        <v>26106.19</v>
      </c>
      <c r="H1222" s="2">
        <f>IF(F1222=0, G1222, F1222)</f>
        <v/>
      </c>
      <c r="I1222" s="1">
        <f>E1222+0</f>
        <v/>
      </c>
    </row>
    <row r="1223">
      <c r="A1223" t="inlineStr">
        <is>
          <t>Interest Paid - Investors @ 9%</t>
        </is>
      </c>
      <c r="B1223" t="inlineStr">
        <is>
          <t>Operating Expenses</t>
        </is>
      </c>
      <c r="C1223" t="inlineStr">
        <is>
          <t>Heron View</t>
        </is>
      </c>
      <c r="D1223" t="inlineStr">
        <is>
          <t>Heron View</t>
        </is>
      </c>
      <c r="E1223" s="1" t="inlineStr">
        <is>
          <t>2023-09-30</t>
        </is>
      </c>
      <c r="F1223" t="n">
        <v>28180.7</v>
      </c>
      <c r="G1223" t="n">
        <v>34057.67</v>
      </c>
      <c r="H1223" s="2">
        <f>IF(F1223=0, G1223, F1223)</f>
        <v/>
      </c>
      <c r="I1223" s="1">
        <f>E1223+0</f>
        <v/>
      </c>
    </row>
    <row r="1224">
      <c r="A1224" t="inlineStr">
        <is>
          <t>Interest Paid - Investors @ 9.75%</t>
        </is>
      </c>
      <c r="B1224" t="inlineStr">
        <is>
          <t>Operating Expenses</t>
        </is>
      </c>
      <c r="C1224" t="inlineStr">
        <is>
          <t>Heron View</t>
        </is>
      </c>
      <c r="D1224" t="inlineStr">
        <is>
          <t>Heron View</t>
        </is>
      </c>
      <c r="E1224" s="1" t="inlineStr">
        <is>
          <t>2023-09-30</t>
        </is>
      </c>
      <c r="F1224" t="n">
        <v>0</v>
      </c>
      <c r="G1224" t="n">
        <v>2537.9</v>
      </c>
      <c r="H1224" s="2">
        <f>IF(F1224=0, G1224, F1224)</f>
        <v/>
      </c>
      <c r="I1224" s="1">
        <f>E1224+0</f>
        <v/>
      </c>
    </row>
    <row r="1225">
      <c r="A1225" t="inlineStr">
        <is>
          <t>Levies</t>
        </is>
      </c>
      <c r="B1225" t="inlineStr">
        <is>
          <t>Operating Expenses</t>
        </is>
      </c>
      <c r="C1225" t="inlineStr">
        <is>
          <t>Heron View</t>
        </is>
      </c>
      <c r="D1225" t="inlineStr">
        <is>
          <t>Heron View</t>
        </is>
      </c>
      <c r="E1225" s="1" t="inlineStr">
        <is>
          <t>2023-09-30</t>
        </is>
      </c>
      <c r="F1225" t="n">
        <v>0</v>
      </c>
      <c r="G1225" t="n">
        <v>95314.44</v>
      </c>
      <c r="H1225" s="2">
        <f>IF(F1225=0, G1225, F1225)</f>
        <v/>
      </c>
      <c r="I1225" s="1">
        <f>E1225+0</f>
        <v/>
      </c>
    </row>
    <row r="1226">
      <c r="A1226" t="inlineStr">
        <is>
          <t>Management fees - OMH</t>
        </is>
      </c>
      <c r="B1226" t="inlineStr">
        <is>
          <t>Ignore per Deric</t>
        </is>
      </c>
      <c r="C1226" t="inlineStr">
        <is>
          <t>Heron View</t>
        </is>
      </c>
      <c r="D1226" t="inlineStr">
        <is>
          <t>Heron View</t>
        </is>
      </c>
      <c r="E1226" s="1" t="inlineStr">
        <is>
          <t>2023-09-30</t>
        </is>
      </c>
      <c r="F1226" t="n">
        <v>50000</v>
      </c>
      <c r="G1226" t="n">
        <v>0</v>
      </c>
      <c r="H1226" s="2">
        <f>IF(F1226=0, G1226, F1226)</f>
        <v/>
      </c>
      <c r="I1226" s="1">
        <f>E1226+0</f>
        <v/>
      </c>
    </row>
    <row r="1227">
      <c r="A1227" t="inlineStr">
        <is>
          <t>Rental Income</t>
        </is>
      </c>
      <c r="B1227" t="inlineStr">
        <is>
          <t>Other Income</t>
        </is>
      </c>
      <c r="C1227" t="inlineStr">
        <is>
          <t>Heron View</t>
        </is>
      </c>
      <c r="D1227" t="inlineStr">
        <is>
          <t>Heron View</t>
        </is>
      </c>
      <c r="E1227" s="1" t="inlineStr">
        <is>
          <t>2023-09-30</t>
        </is>
      </c>
      <c r="F1227" t="n">
        <v>0</v>
      </c>
      <c r="G1227" t="n">
        <v>0</v>
      </c>
      <c r="H1227" s="2">
        <f>IF(F1227=0, G1227, F1227)</f>
        <v/>
      </c>
      <c r="I1227" s="1">
        <f>E1227+0</f>
        <v/>
      </c>
    </row>
    <row r="1228">
      <c r="A1228" t="inlineStr">
        <is>
          <t>Repairs _AND_ Maintenance</t>
        </is>
      </c>
      <c r="B1228" t="inlineStr">
        <is>
          <t>Operating Expenses</t>
        </is>
      </c>
      <c r="C1228" t="inlineStr">
        <is>
          <t>Heron View</t>
        </is>
      </c>
      <c r="D1228" t="inlineStr">
        <is>
          <t>Heron View</t>
        </is>
      </c>
      <c r="E1228" s="1" t="inlineStr">
        <is>
          <t>2023-09-30</t>
        </is>
      </c>
      <c r="F1228" t="n">
        <v>0</v>
      </c>
      <c r="G1228" t="n">
        <v>16566.56</v>
      </c>
      <c r="H1228" s="2">
        <f>IF(F1228=0, G1228, F1228)</f>
        <v/>
      </c>
      <c r="I1228" s="1">
        <f>E1228+0</f>
        <v/>
      </c>
    </row>
    <row r="1229">
      <c r="A1229" t="inlineStr">
        <is>
          <t>Sales - Heron View Occupational Rent</t>
        </is>
      </c>
      <c r="B1229" t="inlineStr">
        <is>
          <t>Trading Income</t>
        </is>
      </c>
      <c r="C1229" t="inlineStr">
        <is>
          <t>Heron View</t>
        </is>
      </c>
      <c r="D1229" t="inlineStr">
        <is>
          <t>Heron View</t>
        </is>
      </c>
      <c r="E1229" s="1" t="inlineStr">
        <is>
          <t>2023-09-30</t>
        </is>
      </c>
      <c r="F1229" t="n">
        <v>17806.45</v>
      </c>
      <c r="G1229" t="n">
        <v>61019.35</v>
      </c>
      <c r="H1229" s="2">
        <f>IF(F1229=0, G1229, F1229)</f>
        <v/>
      </c>
      <c r="I1229" s="1">
        <f>E1229+0</f>
        <v/>
      </c>
    </row>
    <row r="1230">
      <c r="A1230" t="inlineStr">
        <is>
          <t>Sales - Heron View Sales</t>
        </is>
      </c>
      <c r="B1230" t="inlineStr">
        <is>
          <t>Trading Income</t>
        </is>
      </c>
      <c r="C1230" t="inlineStr">
        <is>
          <t>Heron View</t>
        </is>
      </c>
      <c r="D1230" t="inlineStr">
        <is>
          <t>Heron View</t>
        </is>
      </c>
      <c r="E1230" s="1" t="inlineStr">
        <is>
          <t>2023-09-30</t>
        </is>
      </c>
      <c r="F1230" t="n">
        <v>6821304.36</v>
      </c>
      <c r="G1230" t="n">
        <v>13012260.88</v>
      </c>
      <c r="H1230" s="2">
        <f>IF(F1230=0, G1230, F1230)</f>
        <v/>
      </c>
      <c r="I1230" s="1">
        <f>E1230+0</f>
        <v/>
      </c>
    </row>
    <row r="1231">
      <c r="A1231" t="inlineStr">
        <is>
          <t>Subscriptions - Xero</t>
        </is>
      </c>
      <c r="B1231" t="inlineStr">
        <is>
          <t>Operating Expenses</t>
        </is>
      </c>
      <c r="C1231" t="inlineStr">
        <is>
          <t>Heron View</t>
        </is>
      </c>
      <c r="D1231" t="inlineStr">
        <is>
          <t>Heron View</t>
        </is>
      </c>
      <c r="E1231" s="1" t="inlineStr">
        <is>
          <t>2023-09-30</t>
        </is>
      </c>
      <c r="F1231" t="n">
        <v>600</v>
      </c>
      <c r="G1231" t="n">
        <v>600</v>
      </c>
      <c r="H1231" s="2">
        <f>IF(F1231=0, G1231, F1231)</f>
        <v/>
      </c>
      <c r="I1231" s="1">
        <f>E1231+0</f>
        <v/>
      </c>
    </row>
    <row r="1232">
      <c r="A1232" t="inlineStr">
        <is>
          <t>Accounting - CIPC</t>
        </is>
      </c>
      <c r="B1232" t="inlineStr">
        <is>
          <t>Operating Expenses</t>
        </is>
      </c>
      <c r="C1232" t="inlineStr">
        <is>
          <t>Heron Fields</t>
        </is>
      </c>
      <c r="D1232" t="inlineStr">
        <is>
          <t>Heron Fields</t>
        </is>
      </c>
      <c r="E1232" s="1" t="inlineStr">
        <is>
          <t>2023-10-31</t>
        </is>
      </c>
      <c r="F1232" t="n">
        <v>0</v>
      </c>
      <c r="G1232" t="n">
        <v>0</v>
      </c>
      <c r="H1232" s="2">
        <f>IF(F1232=0, G1232, F1232)</f>
        <v/>
      </c>
      <c r="I1232" s="1">
        <f>E1232+0</f>
        <v/>
      </c>
    </row>
    <row r="1233">
      <c r="A1233" t="inlineStr">
        <is>
          <t>Accounting Fees</t>
        </is>
      </c>
      <c r="B1233" t="inlineStr">
        <is>
          <t>Operating Expenses</t>
        </is>
      </c>
      <c r="C1233" t="inlineStr">
        <is>
          <t>Heron Fields</t>
        </is>
      </c>
      <c r="D1233" t="inlineStr">
        <is>
          <t>Heron Fields</t>
        </is>
      </c>
      <c r="E1233" s="1" t="inlineStr">
        <is>
          <t>2023-10-31</t>
        </is>
      </c>
      <c r="F1233" t="n">
        <v>0</v>
      </c>
      <c r="G1233" t="n">
        <v>0</v>
      </c>
      <c r="H1233" s="2">
        <f>IF(F1233=0, G1233, F1233)</f>
        <v/>
      </c>
      <c r="I1233" s="1">
        <f>E1233+0</f>
        <v/>
      </c>
    </row>
    <row r="1234">
      <c r="A1234" t="inlineStr">
        <is>
          <t>Advertising - Property24</t>
        </is>
      </c>
      <c r="B1234" t="inlineStr">
        <is>
          <t>Operating Expenses</t>
        </is>
      </c>
      <c r="C1234" t="inlineStr">
        <is>
          <t>Heron Fields</t>
        </is>
      </c>
      <c r="D1234" t="inlineStr">
        <is>
          <t>Heron Fields</t>
        </is>
      </c>
      <c r="E1234" s="1" t="inlineStr">
        <is>
          <t>2023-10-31</t>
        </is>
      </c>
      <c r="F1234" t="n">
        <v>0</v>
      </c>
      <c r="G1234" t="n">
        <v>0</v>
      </c>
      <c r="H1234" s="2">
        <f>IF(F1234=0, G1234, F1234)</f>
        <v/>
      </c>
      <c r="I1234" s="1">
        <f>E1234+0</f>
        <v/>
      </c>
    </row>
    <row r="1235">
      <c r="A1235" t="inlineStr">
        <is>
          <t>Advertising - Real Marketing</t>
        </is>
      </c>
      <c r="B1235" t="inlineStr">
        <is>
          <t>Operating Expenses</t>
        </is>
      </c>
      <c r="C1235" t="inlineStr">
        <is>
          <t>Heron Fields</t>
        </is>
      </c>
      <c r="D1235" t="inlineStr">
        <is>
          <t>Heron Fields</t>
        </is>
      </c>
      <c r="E1235" s="1" t="inlineStr">
        <is>
          <t>2023-10-31</t>
        </is>
      </c>
      <c r="F1235" t="n">
        <v>0</v>
      </c>
      <c r="G1235" t="n">
        <v>0</v>
      </c>
      <c r="H1235" s="2">
        <f>IF(F1235=0, G1235, F1235)</f>
        <v/>
      </c>
      <c r="I1235" s="1">
        <f>E1235+0</f>
        <v/>
      </c>
    </row>
    <row r="1236">
      <c r="A1236" t="inlineStr">
        <is>
          <t>Advertising _AND_ Promotions</t>
        </is>
      </c>
      <c r="B1236" t="inlineStr">
        <is>
          <t>Operating Expenses</t>
        </is>
      </c>
      <c r="C1236" t="inlineStr">
        <is>
          <t>Heron Fields</t>
        </is>
      </c>
      <c r="D1236" t="inlineStr">
        <is>
          <t>Heron Fields</t>
        </is>
      </c>
      <c r="E1236" s="1" t="inlineStr">
        <is>
          <t>2023-10-31</t>
        </is>
      </c>
      <c r="F1236" t="n">
        <v>500</v>
      </c>
      <c r="G1236" t="n">
        <v>0</v>
      </c>
      <c r="H1236" s="2">
        <f>IF(F1236=0, G1236, F1236)</f>
        <v/>
      </c>
      <c r="I1236" s="1">
        <f>E1236+0</f>
        <v/>
      </c>
    </row>
    <row r="1237">
      <c r="A1237" t="inlineStr">
        <is>
          <t>Bank Charges</t>
        </is>
      </c>
      <c r="B1237" t="inlineStr">
        <is>
          <t>Operating Expenses</t>
        </is>
      </c>
      <c r="C1237" t="inlineStr">
        <is>
          <t>Heron Fields</t>
        </is>
      </c>
      <c r="D1237" t="inlineStr">
        <is>
          <t>Heron Fields</t>
        </is>
      </c>
      <c r="E1237" s="1" t="inlineStr">
        <is>
          <t>2023-10-31</t>
        </is>
      </c>
      <c r="F1237" t="n">
        <v>256.55</v>
      </c>
      <c r="G1237" t="n">
        <v>0</v>
      </c>
      <c r="H1237" s="2">
        <f>IF(F1237=0, G1237, F1237)</f>
        <v/>
      </c>
      <c r="I1237" s="1">
        <f>E1237+0</f>
        <v/>
      </c>
    </row>
    <row r="1238">
      <c r="A1238" t="inlineStr">
        <is>
          <t>COCT Bulk Levy</t>
        </is>
      </c>
      <c r="B1238" t="inlineStr">
        <is>
          <t>COS</t>
        </is>
      </c>
      <c r="C1238" t="inlineStr">
        <is>
          <t>Heron Fields</t>
        </is>
      </c>
      <c r="D1238" t="inlineStr">
        <is>
          <t>Heron Fields</t>
        </is>
      </c>
      <c r="E1238" s="1" t="inlineStr">
        <is>
          <t>2023-10-31</t>
        </is>
      </c>
      <c r="F1238" t="n">
        <v>4925460.79</v>
      </c>
      <c r="G1238" t="n">
        <v>4925460.79</v>
      </c>
      <c r="H1238" s="2">
        <f>IF(F1238=0, G1238, F1238)</f>
        <v/>
      </c>
      <c r="I1238" s="1">
        <f>E1238+0</f>
        <v/>
      </c>
    </row>
    <row r="1239">
      <c r="A1239" t="inlineStr">
        <is>
          <t>COS - Commission HF Units</t>
        </is>
      </c>
      <c r="B1239" t="inlineStr">
        <is>
          <t>COS</t>
        </is>
      </c>
      <c r="C1239" t="inlineStr">
        <is>
          <t>Heron Fields</t>
        </is>
      </c>
      <c r="D1239" t="inlineStr">
        <is>
          <t>Heron Fields</t>
        </is>
      </c>
      <c r="E1239" s="1" t="inlineStr">
        <is>
          <t>2023-10-31</t>
        </is>
      </c>
      <c r="F1239" t="n">
        <v>0</v>
      </c>
      <c r="G1239" t="n">
        <v>112945.52</v>
      </c>
      <c r="H1239" s="2">
        <f>IF(F1239=0, G1239, F1239)</f>
        <v/>
      </c>
      <c r="I1239" s="1">
        <f>E1239+0</f>
        <v/>
      </c>
    </row>
    <row r="1240">
      <c r="A1240" t="inlineStr">
        <is>
          <t>COS - Electricity</t>
        </is>
      </c>
      <c r="B1240" t="inlineStr">
        <is>
          <t>COS</t>
        </is>
      </c>
      <c r="C1240" t="inlineStr">
        <is>
          <t>Heron Fields</t>
        </is>
      </c>
      <c r="D1240" t="inlineStr">
        <is>
          <t>Heron Fields</t>
        </is>
      </c>
      <c r="E1240" s="1" t="inlineStr">
        <is>
          <t>2023-10-31</t>
        </is>
      </c>
      <c r="F1240" t="n">
        <v>0</v>
      </c>
      <c r="G1240" t="n">
        <v>0</v>
      </c>
      <c r="H1240" s="2">
        <f>IF(F1240=0, G1240, F1240)</f>
        <v/>
      </c>
      <c r="I1240" s="1">
        <f>E1240+0</f>
        <v/>
      </c>
    </row>
    <row r="1241">
      <c r="A1241" t="inlineStr">
        <is>
          <t>COS - Electricity Cost Heron Field</t>
        </is>
      </c>
      <c r="B1241" t="inlineStr">
        <is>
          <t>COS</t>
        </is>
      </c>
      <c r="C1241" t="inlineStr">
        <is>
          <t>CPC</t>
        </is>
      </c>
      <c r="D1241" t="inlineStr">
        <is>
          <t>Heron Fields</t>
        </is>
      </c>
      <c r="E1241" s="1" t="inlineStr">
        <is>
          <t>2023-10-31</t>
        </is>
      </c>
      <c r="F1241" t="n">
        <v>0</v>
      </c>
      <c r="G1241" t="n">
        <v>0</v>
      </c>
      <c r="H1241" s="2">
        <f>IF(F1241=0, G1241, F1241)</f>
        <v/>
      </c>
      <c r="I1241" s="1">
        <f>E1241+0</f>
        <v/>
      </c>
    </row>
    <row r="1242">
      <c r="A1242" t="inlineStr">
        <is>
          <t>COS - Heron - Internet</t>
        </is>
      </c>
      <c r="B1242" t="inlineStr">
        <is>
          <t>COS</t>
        </is>
      </c>
      <c r="C1242" t="inlineStr">
        <is>
          <t>CPC</t>
        </is>
      </c>
      <c r="D1242" t="inlineStr">
        <is>
          <t>Heron Fields</t>
        </is>
      </c>
      <c r="E1242" s="1" t="inlineStr">
        <is>
          <t>2023-10-31</t>
        </is>
      </c>
      <c r="F1242" t="n">
        <v>1797.39</v>
      </c>
      <c r="G1242" t="n">
        <v>0</v>
      </c>
      <c r="H1242" s="2">
        <f>IF(F1242=0, G1242, F1242)</f>
        <v/>
      </c>
      <c r="I1242" s="1">
        <f>E1242+0</f>
        <v/>
      </c>
    </row>
    <row r="1243">
      <c r="A1243" t="inlineStr">
        <is>
          <t>COS - Heron Fields - Construction</t>
        </is>
      </c>
      <c r="B1243" t="inlineStr">
        <is>
          <t>COS</t>
        </is>
      </c>
      <c r="C1243" t="inlineStr">
        <is>
          <t>CPC</t>
        </is>
      </c>
      <c r="D1243" t="inlineStr">
        <is>
          <t>Heron Fields</t>
        </is>
      </c>
      <c r="E1243" s="1" t="inlineStr">
        <is>
          <t>2023-10-31</t>
        </is>
      </c>
      <c r="F1243" t="n">
        <v>63191.31</v>
      </c>
      <c r="G1243" t="n">
        <v>0</v>
      </c>
      <c r="H1243" s="2">
        <f>IF(F1243=0, G1243, F1243)</f>
        <v/>
      </c>
      <c r="I1243" s="1">
        <f>E1243+0</f>
        <v/>
      </c>
    </row>
    <row r="1244">
      <c r="A1244" t="inlineStr">
        <is>
          <t>COS - Heron Fields - Health &amp; Safety</t>
        </is>
      </c>
      <c r="B1244" t="inlineStr">
        <is>
          <t>COS</t>
        </is>
      </c>
      <c r="C1244" t="inlineStr">
        <is>
          <t>CPC</t>
        </is>
      </c>
      <c r="D1244" t="inlineStr">
        <is>
          <t>Heron Fields</t>
        </is>
      </c>
      <c r="E1244" s="1" t="inlineStr">
        <is>
          <t>2023-10-31</t>
        </is>
      </c>
      <c r="F1244" t="n">
        <v>0</v>
      </c>
      <c r="G1244" t="n">
        <v>0</v>
      </c>
      <c r="H1244" s="2">
        <f>IF(F1244=0, G1244, F1244)</f>
        <v/>
      </c>
      <c r="I1244" s="1">
        <f>E1244+0</f>
        <v/>
      </c>
    </row>
    <row r="1245">
      <c r="A1245" t="inlineStr">
        <is>
          <t>COS - Heron Fields - P &amp; G</t>
        </is>
      </c>
      <c r="B1245" t="inlineStr">
        <is>
          <t>COS</t>
        </is>
      </c>
      <c r="C1245" t="inlineStr">
        <is>
          <t>CPC</t>
        </is>
      </c>
      <c r="D1245" t="inlineStr">
        <is>
          <t>Heron Fields</t>
        </is>
      </c>
      <c r="E1245" s="1" t="inlineStr">
        <is>
          <t>2023-10-31</t>
        </is>
      </c>
      <c r="F1245" t="n">
        <v>-2784.8</v>
      </c>
      <c r="G1245" t="n">
        <v>0</v>
      </c>
      <c r="H1245" s="2">
        <f>IF(F1245=0, G1245, F1245)</f>
        <v/>
      </c>
      <c r="I1245" s="1">
        <f>E1245+0</f>
        <v/>
      </c>
    </row>
    <row r="1246">
      <c r="A1246" t="inlineStr">
        <is>
          <t>COS - Heron Fields - Printing &amp; Stationary</t>
        </is>
      </c>
      <c r="B1246" t="inlineStr">
        <is>
          <t>COS</t>
        </is>
      </c>
      <c r="C1246" t="inlineStr">
        <is>
          <t>CPC</t>
        </is>
      </c>
      <c r="D1246" t="inlineStr">
        <is>
          <t>Heron Fields</t>
        </is>
      </c>
      <c r="E1246" s="1" t="inlineStr">
        <is>
          <t>2023-10-31</t>
        </is>
      </c>
      <c r="F1246" t="n">
        <v>0</v>
      </c>
      <c r="G1246" t="n">
        <v>0</v>
      </c>
      <c r="H1246" s="2">
        <f>IF(F1246=0, G1246, F1246)</f>
        <v/>
      </c>
      <c r="I1246" s="1">
        <f>E1246+0</f>
        <v/>
      </c>
    </row>
    <row r="1247">
      <c r="A1247" t="inlineStr">
        <is>
          <t>COS - Heron View Showhouse</t>
        </is>
      </c>
      <c r="B1247" t="inlineStr">
        <is>
          <t>COS</t>
        </is>
      </c>
      <c r="C1247" t="inlineStr">
        <is>
          <t>Heron Fields</t>
        </is>
      </c>
      <c r="D1247" t="inlineStr">
        <is>
          <t>Heron Fields</t>
        </is>
      </c>
      <c r="E1247" s="1" t="inlineStr">
        <is>
          <t>2023-10-31</t>
        </is>
      </c>
      <c r="F1247" t="n">
        <v>0</v>
      </c>
      <c r="G1247" t="n">
        <v>0</v>
      </c>
      <c r="H1247" s="2">
        <f>IF(F1247=0, G1247, F1247)</f>
        <v/>
      </c>
      <c r="I1247" s="1">
        <f>E1247+0</f>
        <v/>
      </c>
    </row>
    <row r="1248">
      <c r="A1248" t="inlineStr">
        <is>
          <t>COS - Inverters</t>
        </is>
      </c>
      <c r="B1248" t="inlineStr">
        <is>
          <t>COS</t>
        </is>
      </c>
      <c r="C1248" t="inlineStr">
        <is>
          <t>Heron Fields</t>
        </is>
      </c>
      <c r="D1248" t="inlineStr">
        <is>
          <t>Heron Fields</t>
        </is>
      </c>
      <c r="E1248" s="1" t="inlineStr">
        <is>
          <t>2023-10-31</t>
        </is>
      </c>
      <c r="F1248" t="n">
        <v>0</v>
      </c>
      <c r="G1248" t="n">
        <v>0</v>
      </c>
      <c r="H1248" s="2">
        <f>IF(F1248=0, G1248, F1248)</f>
        <v/>
      </c>
      <c r="I1248" s="1">
        <f>E1248+0</f>
        <v/>
      </c>
    </row>
    <row r="1249">
      <c r="A1249" t="inlineStr">
        <is>
          <t>COS - Legal Fees</t>
        </is>
      </c>
      <c r="B1249" t="inlineStr">
        <is>
          <t>COS</t>
        </is>
      </c>
      <c r="C1249" t="inlineStr">
        <is>
          <t>Heron Fields</t>
        </is>
      </c>
      <c r="D1249" t="inlineStr">
        <is>
          <t>Heron Fields</t>
        </is>
      </c>
      <c r="E1249" s="1" t="inlineStr">
        <is>
          <t>2023-10-31</t>
        </is>
      </c>
      <c r="F1249" t="n">
        <v>0</v>
      </c>
      <c r="G1249" t="n">
        <v>71053.34</v>
      </c>
      <c r="H1249" s="2">
        <f>IF(F1249=0, G1249, F1249)</f>
        <v/>
      </c>
      <c r="I1249" s="1">
        <f>E1249+0</f>
        <v/>
      </c>
    </row>
    <row r="1250">
      <c r="A1250" t="inlineStr">
        <is>
          <t>COS - Legal Fees Opening of Sec Title Scheme</t>
        </is>
      </c>
      <c r="B1250" t="inlineStr">
        <is>
          <t>COS</t>
        </is>
      </c>
      <c r="C1250" t="inlineStr">
        <is>
          <t>Heron Fields</t>
        </is>
      </c>
      <c r="D1250" t="inlineStr">
        <is>
          <t>Heron Fields</t>
        </is>
      </c>
      <c r="E1250" s="1" t="inlineStr">
        <is>
          <t>2023-10-31</t>
        </is>
      </c>
      <c r="F1250" t="n">
        <v>0</v>
      </c>
      <c r="G1250" t="n">
        <v>0</v>
      </c>
      <c r="H1250" s="2">
        <f>IF(F1250=0, G1250, F1250)</f>
        <v/>
      </c>
      <c r="I1250" s="1">
        <f>E1250+0</f>
        <v/>
      </c>
    </row>
    <row r="1251">
      <c r="A1251" t="inlineStr">
        <is>
          <t>COS - Levies</t>
        </is>
      </c>
      <c r="B1251" t="inlineStr">
        <is>
          <t>COS</t>
        </is>
      </c>
      <c r="C1251" t="inlineStr">
        <is>
          <t>Heron Fields</t>
        </is>
      </c>
      <c r="D1251" t="inlineStr">
        <is>
          <t>Heron Fields</t>
        </is>
      </c>
      <c r="E1251" s="1" t="inlineStr">
        <is>
          <t>2023-10-31</t>
        </is>
      </c>
      <c r="F1251" t="n">
        <v>209891.04</v>
      </c>
      <c r="G1251" t="n">
        <v>0</v>
      </c>
      <c r="H1251" s="2">
        <f>IF(F1251=0, G1251, F1251)</f>
        <v/>
      </c>
      <c r="I1251" s="1">
        <f>E1251+0</f>
        <v/>
      </c>
    </row>
    <row r="1252">
      <c r="A1252" t="inlineStr">
        <is>
          <t>COS - Rates clearance</t>
        </is>
      </c>
      <c r="B1252" t="inlineStr">
        <is>
          <t>COS</t>
        </is>
      </c>
      <c r="C1252" t="inlineStr">
        <is>
          <t>Heron Fields</t>
        </is>
      </c>
      <c r="D1252" t="inlineStr">
        <is>
          <t>Heron Fields</t>
        </is>
      </c>
      <c r="E1252" s="1" t="inlineStr">
        <is>
          <t>2023-10-31</t>
        </is>
      </c>
      <c r="F1252" t="n">
        <v>0</v>
      </c>
      <c r="G1252" t="n">
        <v>0</v>
      </c>
      <c r="H1252" s="2">
        <f>IF(F1252=0, G1252, F1252)</f>
        <v/>
      </c>
      <c r="I1252" s="1">
        <f>E1252+0</f>
        <v/>
      </c>
    </row>
    <row r="1253">
      <c r="A1253" t="inlineStr">
        <is>
          <t>COS - Showhouse - HF</t>
        </is>
      </c>
      <c r="B1253" t="inlineStr">
        <is>
          <t>COS</t>
        </is>
      </c>
      <c r="C1253" t="inlineStr">
        <is>
          <t>Heron Fields</t>
        </is>
      </c>
      <c r="D1253" t="inlineStr">
        <is>
          <t>Heron Fields</t>
        </is>
      </c>
      <c r="E1253" s="1" t="inlineStr">
        <is>
          <t>2023-10-31</t>
        </is>
      </c>
      <c r="F1253" t="n">
        <v>0</v>
      </c>
      <c r="G1253" t="n">
        <v>0</v>
      </c>
      <c r="H1253" s="2">
        <f>IF(F1253=0, G1253, F1253)</f>
        <v/>
      </c>
      <c r="I1253" s="1">
        <f>E1253+0</f>
        <v/>
      </c>
    </row>
    <row r="1254">
      <c r="A1254" t="inlineStr">
        <is>
          <t>Civil and Electrical</t>
        </is>
      </c>
      <c r="B1254" t="inlineStr">
        <is>
          <t>COS</t>
        </is>
      </c>
      <c r="C1254" t="inlineStr">
        <is>
          <t>Heron Fields</t>
        </is>
      </c>
      <c r="D1254" t="inlineStr">
        <is>
          <t>Heron Fields</t>
        </is>
      </c>
      <c r="E1254" s="1" t="inlineStr">
        <is>
          <t>2023-10-31</t>
        </is>
      </c>
      <c r="F1254" t="n">
        <v>11741246.42</v>
      </c>
      <c r="G1254" t="n">
        <v>11741246.42</v>
      </c>
      <c r="H1254" s="2">
        <f>IF(F1254=0, G1254, F1254)</f>
        <v/>
      </c>
      <c r="I1254" s="1">
        <f>E1254+0</f>
        <v/>
      </c>
    </row>
    <row r="1255">
      <c r="A1255" t="inlineStr">
        <is>
          <t>CoCT - Electricity</t>
        </is>
      </c>
      <c r="B1255" t="inlineStr">
        <is>
          <t>Operating Expenses</t>
        </is>
      </c>
      <c r="C1255" t="inlineStr">
        <is>
          <t>Heron Fields</t>
        </is>
      </c>
      <c r="D1255" t="inlineStr">
        <is>
          <t>Heron Fields</t>
        </is>
      </c>
      <c r="E1255" s="1" t="inlineStr">
        <is>
          <t>2023-10-31</t>
        </is>
      </c>
      <c r="F1255" t="n">
        <v>833.84</v>
      </c>
      <c r="G1255" t="n">
        <v>0</v>
      </c>
      <c r="H1255" s="2">
        <f>IF(F1255=0, G1255, F1255)</f>
        <v/>
      </c>
      <c r="I1255" s="1">
        <f>E1255+0</f>
        <v/>
      </c>
    </row>
    <row r="1256">
      <c r="A1256" t="inlineStr">
        <is>
          <t>CoCT - Refuse</t>
        </is>
      </c>
      <c r="B1256" t="inlineStr">
        <is>
          <t>Operating Expenses</t>
        </is>
      </c>
      <c r="C1256" t="inlineStr">
        <is>
          <t>Heron Fields</t>
        </is>
      </c>
      <c r="D1256" t="inlineStr">
        <is>
          <t>Heron Fields</t>
        </is>
      </c>
      <c r="E1256" s="1" t="inlineStr">
        <is>
          <t>2023-10-31</t>
        </is>
      </c>
      <c r="F1256" t="n">
        <v>0</v>
      </c>
      <c r="G1256" t="n">
        <v>0</v>
      </c>
      <c r="H1256" s="2">
        <f>IF(F1256=0, G1256, F1256)</f>
        <v/>
      </c>
      <c r="I1256" s="1">
        <f>E1256+0</f>
        <v/>
      </c>
    </row>
    <row r="1257">
      <c r="A1257" t="inlineStr">
        <is>
          <t>CoCT - Water</t>
        </is>
      </c>
      <c r="B1257" t="inlineStr">
        <is>
          <t>Operating Expenses</t>
        </is>
      </c>
      <c r="C1257" t="inlineStr">
        <is>
          <t>Heron Fields</t>
        </is>
      </c>
      <c r="D1257" t="inlineStr">
        <is>
          <t>Heron Fields</t>
        </is>
      </c>
      <c r="E1257" s="1" t="inlineStr">
        <is>
          <t>2023-10-31</t>
        </is>
      </c>
      <c r="F1257" t="n">
        <v>1094.18</v>
      </c>
      <c r="G1257" t="n">
        <v>0</v>
      </c>
      <c r="H1257" s="2">
        <f>IF(F1257=0, G1257, F1257)</f>
        <v/>
      </c>
      <c r="I1257" s="1">
        <f>E1257+0</f>
        <v/>
      </c>
    </row>
    <row r="1258">
      <c r="A1258" t="inlineStr">
        <is>
          <t>Consulting Fees - Admin and Finance</t>
        </is>
      </c>
      <c r="B1258" t="inlineStr">
        <is>
          <t>Ignore per Deric</t>
        </is>
      </c>
      <c r="C1258" t="inlineStr">
        <is>
          <t>Heron Fields</t>
        </is>
      </c>
      <c r="D1258" t="inlineStr">
        <is>
          <t>Heron Fields</t>
        </is>
      </c>
      <c r="E1258" s="1" t="inlineStr">
        <is>
          <t>2023-10-31</t>
        </is>
      </c>
      <c r="F1258" t="n">
        <v>128833</v>
      </c>
      <c r="G1258" t="n">
        <v>0</v>
      </c>
      <c r="H1258" s="2">
        <f>IF(F1258=0, G1258, F1258)</f>
        <v/>
      </c>
      <c r="I1258" s="1">
        <f>E1258+0</f>
        <v/>
      </c>
    </row>
    <row r="1259">
      <c r="A1259" t="inlineStr">
        <is>
          <t>Consulting fees - Trustee</t>
        </is>
      </c>
      <c r="B1259" t="inlineStr">
        <is>
          <t>Operating Expenses</t>
        </is>
      </c>
      <c r="C1259" t="inlineStr">
        <is>
          <t>Heron Fields</t>
        </is>
      </c>
      <c r="D1259" t="inlineStr">
        <is>
          <t>Heron Fields</t>
        </is>
      </c>
      <c r="E1259" s="1" t="inlineStr">
        <is>
          <t>2023-10-31</t>
        </is>
      </c>
      <c r="F1259" t="n">
        <v>0</v>
      </c>
      <c r="G1259" t="n">
        <v>0</v>
      </c>
      <c r="H1259" s="2">
        <f>IF(F1259=0, G1259, F1259)</f>
        <v/>
      </c>
      <c r="I1259" s="1">
        <f>E1259+0</f>
        <v/>
      </c>
    </row>
    <row r="1260">
      <c r="A1260" t="inlineStr">
        <is>
          <t>Developers Levies</t>
        </is>
      </c>
      <c r="B1260" t="inlineStr">
        <is>
          <t>Operating Expenses</t>
        </is>
      </c>
      <c r="C1260" t="inlineStr">
        <is>
          <t>Heron Fields</t>
        </is>
      </c>
      <c r="D1260" t="inlineStr">
        <is>
          <t>Heron Fields</t>
        </is>
      </c>
      <c r="E1260" s="1" t="inlineStr">
        <is>
          <t>2023-10-31</t>
        </is>
      </c>
      <c r="F1260" t="n">
        <v>0</v>
      </c>
      <c r="G1260" t="n">
        <v>0</v>
      </c>
      <c r="H1260" s="2">
        <f>IF(F1260=0, G1260, F1260)</f>
        <v/>
      </c>
      <c r="I1260" s="1">
        <f>E1260+0</f>
        <v/>
      </c>
    </row>
    <row r="1261">
      <c r="A1261" t="inlineStr">
        <is>
          <t>Entertainment Expenses</t>
        </is>
      </c>
      <c r="B1261" t="inlineStr">
        <is>
          <t>Operating Expenses</t>
        </is>
      </c>
      <c r="C1261" t="inlineStr">
        <is>
          <t>Heron Fields</t>
        </is>
      </c>
      <c r="D1261" t="inlineStr">
        <is>
          <t>Heron Fields</t>
        </is>
      </c>
      <c r="E1261" s="1" t="inlineStr">
        <is>
          <t>2023-10-31</t>
        </is>
      </c>
      <c r="F1261" t="n">
        <v>0</v>
      </c>
      <c r="G1261" t="n">
        <v>0</v>
      </c>
      <c r="H1261" s="2">
        <f>IF(F1261=0, G1261, F1261)</f>
        <v/>
      </c>
      <c r="I1261" s="1">
        <f>E1261+0</f>
        <v/>
      </c>
    </row>
    <row r="1262">
      <c r="A1262" t="inlineStr">
        <is>
          <t>General Expenses</t>
        </is>
      </c>
      <c r="B1262" t="inlineStr">
        <is>
          <t>Operating Expenses</t>
        </is>
      </c>
      <c r="C1262" t="inlineStr">
        <is>
          <t>Heron Fields</t>
        </is>
      </c>
      <c r="D1262" t="inlineStr">
        <is>
          <t>Heron Fields</t>
        </is>
      </c>
      <c r="E1262" s="1" t="inlineStr">
        <is>
          <t>2023-10-31</t>
        </is>
      </c>
      <c r="F1262" t="n">
        <v>0</v>
      </c>
      <c r="G1262" t="n">
        <v>0</v>
      </c>
      <c r="H1262" s="2">
        <f>IF(F1262=0, G1262, F1262)</f>
        <v/>
      </c>
      <c r="I1262" s="1">
        <f>E1262+0</f>
        <v/>
      </c>
    </row>
    <row r="1263">
      <c r="A1263" t="inlineStr">
        <is>
          <t>Insurance</t>
        </is>
      </c>
      <c r="B1263" t="inlineStr">
        <is>
          <t>Operating Expenses</t>
        </is>
      </c>
      <c r="C1263" t="inlineStr">
        <is>
          <t>Heron Fields</t>
        </is>
      </c>
      <c r="D1263" t="inlineStr">
        <is>
          <t>Heron Fields</t>
        </is>
      </c>
      <c r="E1263" s="1" t="inlineStr">
        <is>
          <t>2023-10-31</t>
        </is>
      </c>
      <c r="F1263" t="n">
        <v>13224.43</v>
      </c>
      <c r="G1263" t="n">
        <v>0</v>
      </c>
      <c r="H1263" s="2">
        <f>IF(F1263=0, G1263, F1263)</f>
        <v/>
      </c>
      <c r="I1263" s="1">
        <f>E1263+0</f>
        <v/>
      </c>
    </row>
    <row r="1264">
      <c r="A1264" t="inlineStr">
        <is>
          <t>Interest Paid</t>
        </is>
      </c>
      <c r="B1264" t="inlineStr">
        <is>
          <t>Operating Expenses</t>
        </is>
      </c>
      <c r="C1264" t="inlineStr">
        <is>
          <t>Heron Fields</t>
        </is>
      </c>
      <c r="D1264" t="inlineStr">
        <is>
          <t>Heron Fields</t>
        </is>
      </c>
      <c r="E1264" s="1" t="inlineStr">
        <is>
          <t>2023-10-31</t>
        </is>
      </c>
      <c r="F1264" t="n">
        <v>0</v>
      </c>
      <c r="G1264" t="n">
        <v>0</v>
      </c>
      <c r="H1264" s="2">
        <f>IF(F1264=0, G1264, F1264)</f>
        <v/>
      </c>
      <c r="I1264" s="1">
        <f>E1264+0</f>
        <v/>
      </c>
    </row>
    <row r="1265">
      <c r="A1265" t="inlineStr">
        <is>
          <t>Interest Paid - Investors @ 14%</t>
        </is>
      </c>
      <c r="B1265" t="inlineStr">
        <is>
          <t>Operating Expenses</t>
        </is>
      </c>
      <c r="C1265" t="inlineStr">
        <is>
          <t>Heron Fields</t>
        </is>
      </c>
      <c r="D1265" t="inlineStr">
        <is>
          <t>Heron Fields</t>
        </is>
      </c>
      <c r="E1265" s="1" t="inlineStr">
        <is>
          <t>2023-10-31</t>
        </is>
      </c>
      <c r="F1265" t="n">
        <v>0</v>
      </c>
      <c r="G1265" t="n">
        <v>-246794.53</v>
      </c>
      <c r="H1265" s="2">
        <f>IF(F1265=0, G1265, F1265)</f>
        <v/>
      </c>
      <c r="I1265" s="1">
        <f>E1265+0</f>
        <v/>
      </c>
    </row>
    <row r="1266">
      <c r="A1266" t="inlineStr">
        <is>
          <t>Interest Paid - Investors @ 15%</t>
        </is>
      </c>
      <c r="B1266" t="inlineStr">
        <is>
          <t>Operating Expenses</t>
        </is>
      </c>
      <c r="C1266" t="inlineStr">
        <is>
          <t>Heron Fields</t>
        </is>
      </c>
      <c r="D1266" t="inlineStr">
        <is>
          <t>Heron Fields</t>
        </is>
      </c>
      <c r="E1266" s="1" t="inlineStr">
        <is>
          <t>2023-10-31</t>
        </is>
      </c>
      <c r="F1266" t="n">
        <v>0</v>
      </c>
      <c r="G1266" t="n">
        <v>26630.13</v>
      </c>
      <c r="H1266" s="2">
        <f>IF(F1266=0, G1266, F1266)</f>
        <v/>
      </c>
      <c r="I1266" s="1">
        <f>E1266+0</f>
        <v/>
      </c>
    </row>
    <row r="1267">
      <c r="A1267" t="inlineStr">
        <is>
          <t>Interest Paid - Investors @ 16%</t>
        </is>
      </c>
      <c r="B1267" t="inlineStr">
        <is>
          <t>Operating Expenses</t>
        </is>
      </c>
      <c r="C1267" t="inlineStr">
        <is>
          <t>Heron Fields</t>
        </is>
      </c>
      <c r="D1267" t="inlineStr">
        <is>
          <t>Heron Fields</t>
        </is>
      </c>
      <c r="E1267" s="1" t="inlineStr">
        <is>
          <t>2023-10-31</t>
        </is>
      </c>
      <c r="F1267" t="n">
        <v>0</v>
      </c>
      <c r="G1267" t="n">
        <v>0</v>
      </c>
      <c r="H1267" s="2">
        <f>IF(F1267=0, G1267, F1267)</f>
        <v/>
      </c>
      <c r="I1267" s="1">
        <f>E1267+0</f>
        <v/>
      </c>
    </row>
    <row r="1268">
      <c r="A1268" t="inlineStr">
        <is>
          <t>Interest Paid - Investors @ 18%</t>
        </is>
      </c>
      <c r="B1268" t="inlineStr">
        <is>
          <t>Operating Expenses</t>
        </is>
      </c>
      <c r="C1268" t="inlineStr">
        <is>
          <t>Heron Fields</t>
        </is>
      </c>
      <c r="D1268" t="inlineStr">
        <is>
          <t>Heron Fields</t>
        </is>
      </c>
      <c r="E1268" s="1" t="inlineStr">
        <is>
          <t>2023-10-31</t>
        </is>
      </c>
      <c r="F1268" t="n">
        <v>0</v>
      </c>
      <c r="G1268" t="n">
        <v>411780.83</v>
      </c>
      <c r="H1268" s="2">
        <f>IF(F1268=0, G1268, F1268)</f>
        <v/>
      </c>
      <c r="I1268" s="1">
        <f>E1268+0</f>
        <v/>
      </c>
    </row>
    <row r="1269">
      <c r="A1269" t="inlineStr">
        <is>
          <t>Interest Paid - Investors @ 6.25%</t>
        </is>
      </c>
      <c r="B1269" t="inlineStr">
        <is>
          <t>Operating Expenses</t>
        </is>
      </c>
      <c r="C1269" t="inlineStr">
        <is>
          <t>Heron Fields</t>
        </is>
      </c>
      <c r="D1269" t="inlineStr">
        <is>
          <t>Heron Fields</t>
        </is>
      </c>
      <c r="E1269" s="1" t="inlineStr">
        <is>
          <t>2023-10-31</t>
        </is>
      </c>
      <c r="F1269" t="n">
        <v>0</v>
      </c>
      <c r="G1269" t="n">
        <v>15410.95</v>
      </c>
      <c r="H1269" s="2">
        <f>IF(F1269=0, G1269, F1269)</f>
        <v/>
      </c>
      <c r="I1269" s="1">
        <f>E1269+0</f>
        <v/>
      </c>
    </row>
    <row r="1270">
      <c r="A1270" t="inlineStr">
        <is>
          <t>Interest Paid - Investors @ 6.5%</t>
        </is>
      </c>
      <c r="B1270" t="inlineStr">
        <is>
          <t>Operating Expenses</t>
        </is>
      </c>
      <c r="C1270" t="inlineStr">
        <is>
          <t>Heron Fields</t>
        </is>
      </c>
      <c r="D1270" t="inlineStr">
        <is>
          <t>Heron Fields</t>
        </is>
      </c>
      <c r="E1270" s="1" t="inlineStr">
        <is>
          <t>2023-10-31</t>
        </is>
      </c>
      <c r="F1270" t="n">
        <v>0</v>
      </c>
      <c r="G1270" t="n">
        <v>11041.1</v>
      </c>
      <c r="H1270" s="2">
        <f>IF(F1270=0, G1270, F1270)</f>
        <v/>
      </c>
      <c r="I1270" s="1">
        <f>E1270+0</f>
        <v/>
      </c>
    </row>
    <row r="1271">
      <c r="A1271" t="inlineStr">
        <is>
          <t>Interest Paid - Investors @ 6.75%</t>
        </is>
      </c>
      <c r="B1271" t="inlineStr">
        <is>
          <t>Operating Expenses</t>
        </is>
      </c>
      <c r="C1271" t="inlineStr">
        <is>
          <t>Heron Fields</t>
        </is>
      </c>
      <c r="D1271" t="inlineStr">
        <is>
          <t>Heron Fields</t>
        </is>
      </c>
      <c r="E1271" s="1" t="inlineStr">
        <is>
          <t>2023-10-31</t>
        </is>
      </c>
      <c r="F1271" t="n">
        <v>0</v>
      </c>
      <c r="G1271" t="n">
        <v>4808.22</v>
      </c>
      <c r="H1271" s="2">
        <f>IF(F1271=0, G1271, F1271)</f>
        <v/>
      </c>
      <c r="I1271" s="1">
        <f>E1271+0</f>
        <v/>
      </c>
    </row>
    <row r="1272">
      <c r="A1272" t="inlineStr">
        <is>
          <t>Interest Paid - Investors @ 7%</t>
        </is>
      </c>
      <c r="B1272" t="inlineStr">
        <is>
          <t>Operating Expenses</t>
        </is>
      </c>
      <c r="C1272" t="inlineStr">
        <is>
          <t>Heron Fields</t>
        </is>
      </c>
      <c r="D1272" t="inlineStr">
        <is>
          <t>Heron Fields</t>
        </is>
      </c>
      <c r="E1272" s="1" t="inlineStr">
        <is>
          <t>2023-10-31</t>
        </is>
      </c>
      <c r="F1272" t="n">
        <v>0</v>
      </c>
      <c r="G1272" t="n">
        <v>0</v>
      </c>
      <c r="H1272" s="2">
        <f>IF(F1272=0, G1272, F1272)</f>
        <v/>
      </c>
      <c r="I1272" s="1">
        <f>E1272+0</f>
        <v/>
      </c>
    </row>
    <row r="1273">
      <c r="A1273" t="inlineStr">
        <is>
          <t>Interest Paid - Investors @ 7.5%</t>
        </is>
      </c>
      <c r="B1273" t="inlineStr">
        <is>
          <t>Operating Expenses</t>
        </is>
      </c>
      <c r="C1273" t="inlineStr">
        <is>
          <t>Heron Fields</t>
        </is>
      </c>
      <c r="D1273" t="inlineStr">
        <is>
          <t>Heron Fields</t>
        </is>
      </c>
      <c r="E1273" s="1" t="inlineStr">
        <is>
          <t>2023-10-31</t>
        </is>
      </c>
      <c r="F1273" t="n">
        <v>0</v>
      </c>
      <c r="G1273" t="n">
        <v>821.92</v>
      </c>
      <c r="H1273" s="2">
        <f>IF(F1273=0, G1273, F1273)</f>
        <v/>
      </c>
      <c r="I1273" s="1">
        <f>E1273+0</f>
        <v/>
      </c>
    </row>
    <row r="1274">
      <c r="A1274" t="inlineStr">
        <is>
          <t>Interest Paid - Investors @ 8.25%</t>
        </is>
      </c>
      <c r="B1274" t="inlineStr">
        <is>
          <t>Operating Expenses</t>
        </is>
      </c>
      <c r="C1274" t="inlineStr">
        <is>
          <t>Heron Fields</t>
        </is>
      </c>
      <c r="D1274" t="inlineStr">
        <is>
          <t>Heron Fields</t>
        </is>
      </c>
      <c r="E1274" s="1" t="inlineStr">
        <is>
          <t>2023-10-31</t>
        </is>
      </c>
      <c r="F1274" t="n">
        <v>0</v>
      </c>
      <c r="G1274" t="n">
        <v>5515.07</v>
      </c>
      <c r="H1274" s="2">
        <f>IF(F1274=0, G1274, F1274)</f>
        <v/>
      </c>
      <c r="I1274" s="1">
        <f>E1274+0</f>
        <v/>
      </c>
    </row>
    <row r="1275">
      <c r="A1275" t="inlineStr">
        <is>
          <t>Interest Paid - Investors @ 9%</t>
        </is>
      </c>
      <c r="B1275" t="inlineStr">
        <is>
          <t>Operating Expenses</t>
        </is>
      </c>
      <c r="C1275" t="inlineStr">
        <is>
          <t>Heron Fields</t>
        </is>
      </c>
      <c r="D1275" t="inlineStr">
        <is>
          <t>Heron Fields</t>
        </is>
      </c>
      <c r="E1275" s="1" t="inlineStr">
        <is>
          <t>2023-10-31</t>
        </is>
      </c>
      <c r="F1275" t="n">
        <v>0</v>
      </c>
      <c r="G1275" t="n">
        <v>591.78</v>
      </c>
      <c r="H1275" s="2">
        <f>IF(F1275=0, G1275, F1275)</f>
        <v/>
      </c>
      <c r="I1275" s="1">
        <f>E1275+0</f>
        <v/>
      </c>
    </row>
    <row r="1276">
      <c r="A1276" t="inlineStr">
        <is>
          <t>Interest Received - Momentum</t>
        </is>
      </c>
      <c r="B1276" t="inlineStr">
        <is>
          <t>Other Income</t>
        </is>
      </c>
      <c r="C1276" t="inlineStr">
        <is>
          <t>Heron Fields</t>
        </is>
      </c>
      <c r="D1276" t="inlineStr">
        <is>
          <t>Heron Fields</t>
        </is>
      </c>
      <c r="E1276" s="1" t="inlineStr">
        <is>
          <t>2023-10-31</t>
        </is>
      </c>
      <c r="F1276" t="n">
        <v>291385.94</v>
      </c>
      <c r="G1276" t="n">
        <v>0</v>
      </c>
      <c r="H1276" s="2">
        <f>IF(F1276=0, G1276, F1276)</f>
        <v/>
      </c>
      <c r="I1276" s="1">
        <f>E1276+0</f>
        <v/>
      </c>
    </row>
    <row r="1277">
      <c r="A1277" t="inlineStr">
        <is>
          <t>Land</t>
        </is>
      </c>
      <c r="B1277" t="inlineStr">
        <is>
          <t>COS</t>
        </is>
      </c>
      <c r="C1277" t="inlineStr">
        <is>
          <t>Heron Fields</t>
        </is>
      </c>
      <c r="D1277" t="inlineStr">
        <is>
          <t>Heron Fields</t>
        </is>
      </c>
      <c r="E1277" s="1" t="inlineStr">
        <is>
          <t>2023-10-31</t>
        </is>
      </c>
      <c r="F1277" t="n">
        <v>26200000</v>
      </c>
      <c r="G1277" t="n">
        <v>26200000</v>
      </c>
      <c r="H1277" s="2">
        <f>IF(F1277=0, G1277, F1277)</f>
        <v/>
      </c>
      <c r="I1277" s="1">
        <f>E1277+0</f>
        <v/>
      </c>
    </row>
    <row r="1278">
      <c r="A1278" t="inlineStr">
        <is>
          <t>Levies - Amari</t>
        </is>
      </c>
      <c r="B1278" t="inlineStr">
        <is>
          <t>Operating Expenses</t>
        </is>
      </c>
      <c r="C1278" t="inlineStr">
        <is>
          <t>Heron Fields</t>
        </is>
      </c>
      <c r="D1278" t="inlineStr">
        <is>
          <t>Heron Fields</t>
        </is>
      </c>
      <c r="E1278" s="1" t="inlineStr">
        <is>
          <t>2023-10-31</t>
        </is>
      </c>
      <c r="F1278" t="n">
        <v>4142.54</v>
      </c>
      <c r="G1278" t="n">
        <v>0</v>
      </c>
      <c r="H1278" s="2">
        <f>IF(F1278=0, G1278, F1278)</f>
        <v/>
      </c>
      <c r="I1278" s="1">
        <f>E1278+0</f>
        <v/>
      </c>
    </row>
    <row r="1279">
      <c r="A1279" t="inlineStr">
        <is>
          <t>Momentum Admin Fee</t>
        </is>
      </c>
      <c r="B1279" t="inlineStr">
        <is>
          <t>Operating Expenses</t>
        </is>
      </c>
      <c r="C1279" t="inlineStr">
        <is>
          <t>Heron Fields</t>
        </is>
      </c>
      <c r="D1279" t="inlineStr">
        <is>
          <t>Heron Fields</t>
        </is>
      </c>
      <c r="E1279" s="1" t="inlineStr">
        <is>
          <t>2023-10-31</t>
        </is>
      </c>
      <c r="F1279" t="n">
        <v>15149.62</v>
      </c>
      <c r="G1279" t="n">
        <v>0</v>
      </c>
      <c r="H1279" s="2">
        <f>IF(F1279=0, G1279, F1279)</f>
        <v/>
      </c>
      <c r="I1279" s="1">
        <f>E1279+0</f>
        <v/>
      </c>
    </row>
    <row r="1280">
      <c r="A1280" t="inlineStr">
        <is>
          <t>Motor Vehicle Expenses</t>
        </is>
      </c>
      <c r="B1280" t="inlineStr">
        <is>
          <t>Operating Expenses</t>
        </is>
      </c>
      <c r="C1280" t="inlineStr">
        <is>
          <t>Heron Fields</t>
        </is>
      </c>
      <c r="D1280" t="inlineStr">
        <is>
          <t>Heron Fields</t>
        </is>
      </c>
      <c r="E1280" s="1" t="inlineStr">
        <is>
          <t>2023-10-31</t>
        </is>
      </c>
      <c r="F1280" t="n">
        <v>0</v>
      </c>
      <c r="G1280" t="n">
        <v>0</v>
      </c>
      <c r="H1280" s="2">
        <f>IF(F1280=0, G1280, F1280)</f>
        <v/>
      </c>
      <c r="I1280" s="1">
        <f>E1280+0</f>
        <v/>
      </c>
    </row>
    <row r="1281">
      <c r="A1281" t="inlineStr">
        <is>
          <t>Professional Fees</t>
        </is>
      </c>
      <c r="B1281" t="inlineStr">
        <is>
          <t>COS</t>
        </is>
      </c>
      <c r="C1281" t="inlineStr">
        <is>
          <t>Heron Fields</t>
        </is>
      </c>
      <c r="D1281" t="inlineStr">
        <is>
          <t>Heron Fields</t>
        </is>
      </c>
      <c r="E1281" s="1" t="inlineStr">
        <is>
          <t>2023-10-31</t>
        </is>
      </c>
      <c r="F1281" t="n">
        <v>5361342.92</v>
      </c>
      <c r="G1281" t="n">
        <v>5361342.92</v>
      </c>
      <c r="H1281" s="2">
        <f>IF(F1281=0, G1281, F1281)</f>
        <v/>
      </c>
      <c r="I1281" s="1">
        <f>E1281+0</f>
        <v/>
      </c>
    </row>
    <row r="1282">
      <c r="A1282" t="inlineStr">
        <is>
          <t>Rates - Heron</t>
        </is>
      </c>
      <c r="B1282" t="inlineStr">
        <is>
          <t>Operating Expenses</t>
        </is>
      </c>
      <c r="C1282" t="inlineStr">
        <is>
          <t>Heron Fields</t>
        </is>
      </c>
      <c r="D1282" t="inlineStr">
        <is>
          <t>Heron Fields</t>
        </is>
      </c>
      <c r="E1282" s="1" t="inlineStr">
        <is>
          <t>2023-10-31</t>
        </is>
      </c>
      <c r="F1282" t="n">
        <v>9078.59</v>
      </c>
      <c r="G1282" t="n">
        <v>0</v>
      </c>
      <c r="H1282" s="2">
        <f>IF(F1282=0, G1282, F1282)</f>
        <v/>
      </c>
      <c r="I1282" s="1">
        <f>E1282+0</f>
        <v/>
      </c>
    </row>
    <row r="1283">
      <c r="A1283" t="inlineStr">
        <is>
          <t>Rental Income</t>
        </is>
      </c>
      <c r="B1283" t="inlineStr">
        <is>
          <t>Other Income</t>
        </is>
      </c>
      <c r="C1283" t="inlineStr">
        <is>
          <t>Heron Fields</t>
        </is>
      </c>
      <c r="D1283" t="inlineStr">
        <is>
          <t>Heron Fields</t>
        </is>
      </c>
      <c r="E1283" s="1" t="inlineStr">
        <is>
          <t>2023-10-31</t>
        </is>
      </c>
      <c r="F1283" t="n">
        <v>14500</v>
      </c>
      <c r="G1283" t="n">
        <v>0</v>
      </c>
      <c r="H1283" s="2">
        <f>IF(F1283=0, G1283, F1283)</f>
        <v/>
      </c>
      <c r="I1283" s="1">
        <f>E1283+0</f>
        <v/>
      </c>
    </row>
    <row r="1284">
      <c r="A1284" t="inlineStr">
        <is>
          <t>Repairs _AND_ Maintenance</t>
        </is>
      </c>
      <c r="B1284" t="inlineStr">
        <is>
          <t>Operating Expenses</t>
        </is>
      </c>
      <c r="C1284" t="inlineStr">
        <is>
          <t>Heron Fields</t>
        </is>
      </c>
      <c r="D1284" t="inlineStr">
        <is>
          <t>Heron Fields</t>
        </is>
      </c>
      <c r="E1284" s="1" t="inlineStr">
        <is>
          <t>2023-10-31</t>
        </is>
      </c>
      <c r="F1284" t="n">
        <v>0</v>
      </c>
      <c r="G1284" t="n">
        <v>0</v>
      </c>
      <c r="H1284" s="2">
        <f>IF(F1284=0, G1284, F1284)</f>
        <v/>
      </c>
      <c r="I1284" s="1">
        <f>E1284+0</f>
        <v/>
      </c>
    </row>
    <row r="1285">
      <c r="A1285" t="inlineStr">
        <is>
          <t>Sales - Heron Fields</t>
        </is>
      </c>
      <c r="B1285" t="inlineStr">
        <is>
          <t>Trading Income</t>
        </is>
      </c>
      <c r="C1285" t="inlineStr">
        <is>
          <t>Heron Fields</t>
        </is>
      </c>
      <c r="D1285" t="inlineStr">
        <is>
          <t>Heron Fields</t>
        </is>
      </c>
      <c r="E1285" s="1" t="inlineStr">
        <is>
          <t>2023-10-31</t>
        </is>
      </c>
      <c r="F1285" t="n">
        <v>0</v>
      </c>
      <c r="G1285" t="n">
        <v>1314591.31</v>
      </c>
      <c r="H1285" s="2">
        <f>IF(F1285=0, G1285, F1285)</f>
        <v/>
      </c>
      <c r="I1285" s="1">
        <f>E1285+0</f>
        <v/>
      </c>
    </row>
    <row r="1286">
      <c r="A1286" t="inlineStr">
        <is>
          <t>Sales - Heron Fields occupational rent</t>
        </is>
      </c>
      <c r="B1286" t="inlineStr">
        <is>
          <t>Trading Income</t>
        </is>
      </c>
      <c r="C1286" t="inlineStr">
        <is>
          <t>Heron Fields</t>
        </is>
      </c>
      <c r="D1286" t="inlineStr">
        <is>
          <t>Heron Fields</t>
        </is>
      </c>
      <c r="E1286" s="1" t="inlineStr">
        <is>
          <t>2023-10-31</t>
        </is>
      </c>
      <c r="F1286" t="n">
        <v>0</v>
      </c>
      <c r="G1286" t="n">
        <v>0</v>
      </c>
      <c r="H1286" s="2">
        <f>IF(F1286=0, G1286, F1286)</f>
        <v/>
      </c>
      <c r="I1286" s="1">
        <f>E1286+0</f>
        <v/>
      </c>
    </row>
    <row r="1287">
      <c r="A1287" t="inlineStr">
        <is>
          <t>Security - ADT</t>
        </is>
      </c>
      <c r="B1287" t="inlineStr">
        <is>
          <t>Operating Expenses</t>
        </is>
      </c>
      <c r="C1287" t="inlineStr">
        <is>
          <t>Heron Fields</t>
        </is>
      </c>
      <c r="D1287" t="inlineStr">
        <is>
          <t>Heron Fields</t>
        </is>
      </c>
      <c r="E1287" s="1" t="inlineStr">
        <is>
          <t>2023-10-31</t>
        </is>
      </c>
      <c r="F1287" t="n">
        <v>366.14</v>
      </c>
      <c r="G1287" t="n">
        <v>0</v>
      </c>
      <c r="H1287" s="2">
        <f>IF(F1287=0, G1287, F1287)</f>
        <v/>
      </c>
      <c r="I1287" s="1">
        <f>E1287+0</f>
        <v/>
      </c>
    </row>
    <row r="1288">
      <c r="A1288" t="inlineStr">
        <is>
          <t>Subscription - NHBRC</t>
        </is>
      </c>
      <c r="B1288" t="inlineStr">
        <is>
          <t>Operating Expenses</t>
        </is>
      </c>
      <c r="C1288" t="inlineStr">
        <is>
          <t>Heron Fields</t>
        </is>
      </c>
      <c r="D1288" t="inlineStr">
        <is>
          <t>Heron Fields</t>
        </is>
      </c>
      <c r="E1288" s="1" t="inlineStr">
        <is>
          <t>2023-10-31</t>
        </is>
      </c>
      <c r="F1288" t="n">
        <v>0</v>
      </c>
      <c r="G1288" t="n">
        <v>526.3200000000001</v>
      </c>
      <c r="H1288" s="2">
        <f>IF(F1288=0, G1288, F1288)</f>
        <v/>
      </c>
      <c r="I1288" s="1">
        <f>E1288+0</f>
        <v/>
      </c>
    </row>
    <row r="1289">
      <c r="A1289" t="inlineStr">
        <is>
          <t>Subscriptions - Xero</t>
        </is>
      </c>
      <c r="B1289" t="inlineStr">
        <is>
          <t>Operating Expenses</t>
        </is>
      </c>
      <c r="C1289" t="inlineStr">
        <is>
          <t>Heron Fields</t>
        </is>
      </c>
      <c r="D1289" t="inlineStr">
        <is>
          <t>Heron Fields</t>
        </is>
      </c>
      <c r="E1289" s="1" t="inlineStr">
        <is>
          <t>2023-10-31</t>
        </is>
      </c>
      <c r="F1289" t="n">
        <v>600</v>
      </c>
      <c r="G1289" t="n">
        <v>600</v>
      </c>
      <c r="H1289" s="2">
        <f>IF(F1289=0, G1289, F1289)</f>
        <v/>
      </c>
      <c r="I1289" s="1">
        <f>E1289+0</f>
        <v/>
      </c>
    </row>
    <row r="1290">
      <c r="A1290" t="inlineStr">
        <is>
          <t>Advertising - Pure Brand Activation</t>
        </is>
      </c>
      <c r="B1290" t="inlineStr">
        <is>
          <t>Operating Expenses</t>
        </is>
      </c>
      <c r="C1290" t="inlineStr">
        <is>
          <t>Heron View</t>
        </is>
      </c>
      <c r="D1290" t="inlineStr">
        <is>
          <t>Heron View</t>
        </is>
      </c>
      <c r="E1290" s="1" t="inlineStr">
        <is>
          <t>2023-10-31</t>
        </is>
      </c>
      <c r="F1290" t="n">
        <v>9967.1</v>
      </c>
      <c r="G1290" t="n">
        <v>0</v>
      </c>
      <c r="H1290" s="2">
        <f>IF(F1290=0, G1290, F1290)</f>
        <v/>
      </c>
      <c r="I1290" s="1">
        <f>E1290+0</f>
        <v/>
      </c>
    </row>
    <row r="1291">
      <c r="A1291" t="inlineStr">
        <is>
          <t>Advertising - Real Marketing</t>
        </is>
      </c>
      <c r="B1291" t="inlineStr">
        <is>
          <t>Operating Expenses</t>
        </is>
      </c>
      <c r="C1291" t="inlineStr">
        <is>
          <t>Heron View</t>
        </is>
      </c>
      <c r="D1291" t="inlineStr">
        <is>
          <t>Heron View</t>
        </is>
      </c>
      <c r="E1291" s="1" t="inlineStr">
        <is>
          <t>2023-10-31</t>
        </is>
      </c>
      <c r="F1291" t="n">
        <v>0</v>
      </c>
      <c r="G1291" t="n">
        <v>0</v>
      </c>
      <c r="H1291" s="2">
        <f>IF(F1291=0, G1291, F1291)</f>
        <v/>
      </c>
      <c r="I1291" s="1">
        <f>E1291+0</f>
        <v/>
      </c>
    </row>
    <row r="1292">
      <c r="A1292" t="inlineStr">
        <is>
          <t>Advertising - Thinkink</t>
        </is>
      </c>
      <c r="B1292" t="inlineStr">
        <is>
          <t>Operating Expenses</t>
        </is>
      </c>
      <c r="C1292" t="inlineStr">
        <is>
          <t>Heron View</t>
        </is>
      </c>
      <c r="D1292" t="inlineStr">
        <is>
          <t>Heron View</t>
        </is>
      </c>
      <c r="E1292" s="1" t="inlineStr">
        <is>
          <t>2023-10-31</t>
        </is>
      </c>
      <c r="F1292" t="n">
        <v>745</v>
      </c>
      <c r="G1292" t="n">
        <v>0</v>
      </c>
      <c r="H1292" s="2">
        <f>IF(F1292=0, G1292, F1292)</f>
        <v/>
      </c>
      <c r="I1292" s="1">
        <f>E1292+0</f>
        <v/>
      </c>
    </row>
    <row r="1293">
      <c r="A1293" t="inlineStr">
        <is>
          <t>Advertising _AND_ Promotions</t>
        </is>
      </c>
      <c r="B1293" t="inlineStr">
        <is>
          <t>Operating Expenses</t>
        </is>
      </c>
      <c r="C1293" t="inlineStr">
        <is>
          <t>Heron View</t>
        </is>
      </c>
      <c r="D1293" t="inlineStr">
        <is>
          <t>Heron View</t>
        </is>
      </c>
      <c r="E1293" s="1" t="inlineStr">
        <is>
          <t>2023-10-31</t>
        </is>
      </c>
      <c r="F1293" t="n">
        <v>9750</v>
      </c>
      <c r="G1293" t="n">
        <v>0</v>
      </c>
      <c r="H1293" s="2">
        <f>IF(F1293=0, G1293, F1293)</f>
        <v/>
      </c>
      <c r="I1293" s="1">
        <f>E1293+0</f>
        <v/>
      </c>
    </row>
    <row r="1294">
      <c r="A1294" t="inlineStr">
        <is>
          <t>Attorneys Deposit</t>
        </is>
      </c>
      <c r="B1294" t="inlineStr">
        <is>
          <t>Attorneys Deposit</t>
        </is>
      </c>
      <c r="C1294" t="inlineStr">
        <is>
          <t>Heron View</t>
        </is>
      </c>
      <c r="D1294" t="inlineStr">
        <is>
          <t>Heron View</t>
        </is>
      </c>
      <c r="E1294" s="1" t="inlineStr">
        <is>
          <t>2023-10-31</t>
        </is>
      </c>
      <c r="F1294" t="n">
        <v>3150000</v>
      </c>
      <c r="G1294" t="n">
        <v>3150000</v>
      </c>
      <c r="H1294" s="2">
        <f>IF(F1294=0, G1294, F1294)</f>
        <v/>
      </c>
      <c r="I1294" s="1">
        <f>E1294+0</f>
        <v/>
      </c>
    </row>
    <row r="1295">
      <c r="A1295" t="inlineStr">
        <is>
          <t>COS - Commission HV Units</t>
        </is>
      </c>
      <c r="B1295" t="inlineStr">
        <is>
          <t>COS</t>
        </is>
      </c>
      <c r="C1295" t="inlineStr">
        <is>
          <t>Heron View</t>
        </is>
      </c>
      <c r="D1295" t="inlineStr">
        <is>
          <t>Heron View</t>
        </is>
      </c>
      <c r="E1295" s="1" t="inlineStr">
        <is>
          <t>2023-10-31</t>
        </is>
      </c>
      <c r="F1295" t="n">
        <v>650395.63</v>
      </c>
      <c r="G1295" t="n">
        <v>801743.85</v>
      </c>
      <c r="H1295" s="2">
        <f>IF(F1295=0, G1295, F1295)</f>
        <v/>
      </c>
      <c r="I1295" s="1">
        <f>E1295+0</f>
        <v/>
      </c>
    </row>
    <row r="1296">
      <c r="A1296" t="inlineStr">
        <is>
          <t>COS - Electricity</t>
        </is>
      </c>
      <c r="B1296" t="inlineStr">
        <is>
          <t>COS</t>
        </is>
      </c>
      <c r="C1296" t="inlineStr">
        <is>
          <t>Heron View</t>
        </is>
      </c>
      <c r="D1296" t="inlineStr">
        <is>
          <t>Heron View</t>
        </is>
      </c>
      <c r="E1296" s="1" t="inlineStr">
        <is>
          <t>2023-10-31</t>
        </is>
      </c>
      <c r="F1296" t="n">
        <v>100</v>
      </c>
      <c r="G1296" t="n">
        <v>0</v>
      </c>
      <c r="H1296" s="2">
        <f>IF(F1296=0, G1296, F1296)</f>
        <v/>
      </c>
      <c r="I1296" s="1">
        <f>E1296+0</f>
        <v/>
      </c>
    </row>
    <row r="1297">
      <c r="A1297" t="inlineStr">
        <is>
          <t>COS - HV COCT Rates clearance</t>
        </is>
      </c>
      <c r="B1297" t="inlineStr">
        <is>
          <t>COS</t>
        </is>
      </c>
      <c r="C1297" t="inlineStr">
        <is>
          <t>Heron View</t>
        </is>
      </c>
      <c r="D1297" t="inlineStr">
        <is>
          <t>Heron View</t>
        </is>
      </c>
      <c r="E1297" s="1" t="inlineStr">
        <is>
          <t>2023-10-31</t>
        </is>
      </c>
      <c r="F1297" t="n">
        <v>0</v>
      </c>
      <c r="G1297" t="n">
        <v>0</v>
      </c>
      <c r="H1297" s="2">
        <f>IF(F1297=0, G1297, F1297)</f>
        <v/>
      </c>
      <c r="I1297" s="1">
        <f>E1297+0</f>
        <v/>
      </c>
    </row>
    <row r="1298">
      <c r="A1298" t="inlineStr">
        <is>
          <t>COS - Heron View</t>
        </is>
      </c>
      <c r="B1298" t="inlineStr">
        <is>
          <t>COS</t>
        </is>
      </c>
      <c r="C1298" t="inlineStr">
        <is>
          <t>Heron View</t>
        </is>
      </c>
      <c r="D1298" t="inlineStr">
        <is>
          <t>Heron View</t>
        </is>
      </c>
      <c r="E1298" s="1" t="inlineStr">
        <is>
          <t>2023-10-31</t>
        </is>
      </c>
      <c r="F1298" t="n">
        <v>-500000</v>
      </c>
      <c r="G1298" t="n">
        <v>0</v>
      </c>
      <c r="H1298" s="2">
        <f>IF(F1298=0, G1298, F1298)</f>
        <v/>
      </c>
      <c r="I1298" s="1">
        <f>E1298+0</f>
        <v/>
      </c>
    </row>
    <row r="1299">
      <c r="A1299" t="inlineStr">
        <is>
          <t>COS - Heron View - Construction</t>
        </is>
      </c>
      <c r="B1299" t="inlineStr">
        <is>
          <t>COS</t>
        </is>
      </c>
      <c r="C1299" t="inlineStr">
        <is>
          <t>CPC</t>
        </is>
      </c>
      <c r="D1299" t="inlineStr">
        <is>
          <t>Heron View</t>
        </is>
      </c>
      <c r="E1299" s="1" t="inlineStr">
        <is>
          <t>2023-10-31</t>
        </is>
      </c>
      <c r="F1299" t="n">
        <v>4150526.94</v>
      </c>
      <c r="G1299" t="n">
        <v>0</v>
      </c>
      <c r="H1299" s="2">
        <f>IF(F1299=0, G1299, F1299)</f>
        <v/>
      </c>
      <c r="I1299" s="1">
        <f>E1299+0</f>
        <v/>
      </c>
    </row>
    <row r="1300">
      <c r="A1300" t="inlineStr">
        <is>
          <t>COS - Heron View - P&amp;G</t>
        </is>
      </c>
      <c r="B1300" t="inlineStr">
        <is>
          <t>COS</t>
        </is>
      </c>
      <c r="C1300" t="inlineStr">
        <is>
          <t>CPC</t>
        </is>
      </c>
      <c r="D1300" t="inlineStr">
        <is>
          <t>Heron View</t>
        </is>
      </c>
      <c r="E1300" s="1" t="inlineStr">
        <is>
          <t>2023-10-31</t>
        </is>
      </c>
      <c r="F1300" t="n">
        <v>10445.36</v>
      </c>
      <c r="G1300" t="n">
        <v>0</v>
      </c>
      <c r="H1300" s="2">
        <f>IF(F1300=0, G1300, F1300)</f>
        <v/>
      </c>
      <c r="I1300" s="1">
        <f>E1300+0</f>
        <v/>
      </c>
    </row>
    <row r="1301">
      <c r="A1301" t="inlineStr">
        <is>
          <t>COS - Heron View - Printing &amp; Stationary</t>
        </is>
      </c>
      <c r="B1301" t="inlineStr">
        <is>
          <t>COS</t>
        </is>
      </c>
      <c r="C1301" t="inlineStr">
        <is>
          <t>CPC</t>
        </is>
      </c>
      <c r="D1301" t="inlineStr">
        <is>
          <t>Heron View</t>
        </is>
      </c>
      <c r="E1301" s="1" t="inlineStr">
        <is>
          <t>2023-10-31</t>
        </is>
      </c>
      <c r="F1301" t="n">
        <v>5743.47</v>
      </c>
      <c r="G1301" t="n">
        <v>0</v>
      </c>
      <c r="H1301" s="2">
        <f>IF(F1301=0, G1301, F1301)</f>
        <v/>
      </c>
      <c r="I1301" s="1">
        <f>E1301+0</f>
        <v/>
      </c>
    </row>
    <row r="1302">
      <c r="A1302" t="inlineStr">
        <is>
          <t>COS - Legal Fees</t>
        </is>
      </c>
      <c r="B1302" t="inlineStr">
        <is>
          <t>COS</t>
        </is>
      </c>
      <c r="C1302" t="inlineStr">
        <is>
          <t>Heron View</t>
        </is>
      </c>
      <c r="D1302" t="inlineStr">
        <is>
          <t>Heron View</t>
        </is>
      </c>
      <c r="E1302" s="1" t="inlineStr">
        <is>
          <t>2023-10-31</t>
        </is>
      </c>
      <c r="F1302" t="n">
        <v>316983.01</v>
      </c>
      <c r="G1302" t="n">
        <v>391504.98</v>
      </c>
      <c r="H1302" s="2">
        <f>IF(F1302=0, G1302, F1302)</f>
        <v/>
      </c>
      <c r="I1302" s="1">
        <f>E1302+0</f>
        <v/>
      </c>
    </row>
    <row r="1303">
      <c r="A1303" t="inlineStr">
        <is>
          <t>COS - Legal Fees</t>
        </is>
      </c>
      <c r="B1303" t="inlineStr">
        <is>
          <t>COS</t>
        </is>
      </c>
      <c r="C1303" t="inlineStr">
        <is>
          <t>Heron View</t>
        </is>
      </c>
      <c r="D1303" t="inlineStr">
        <is>
          <t>Heron View</t>
        </is>
      </c>
      <c r="E1303" s="1" t="inlineStr">
        <is>
          <t>2023-10-31</t>
        </is>
      </c>
      <c r="F1303" t="n">
        <v>0</v>
      </c>
      <c r="G1303" t="n">
        <v>0</v>
      </c>
      <c r="H1303" s="2">
        <f>IF(F1303=0, G1303, F1303)</f>
        <v/>
      </c>
      <c r="I1303" s="1">
        <f>E1303+0</f>
        <v/>
      </c>
    </row>
    <row r="1304">
      <c r="A1304" t="inlineStr">
        <is>
          <t>COS - Legal Fees Opening of Sec Title Fees</t>
        </is>
      </c>
      <c r="B1304" t="inlineStr">
        <is>
          <t>COS</t>
        </is>
      </c>
      <c r="C1304" t="inlineStr">
        <is>
          <t>Heron View</t>
        </is>
      </c>
      <c r="D1304" t="inlineStr">
        <is>
          <t>Heron View</t>
        </is>
      </c>
      <c r="E1304" s="1" t="inlineStr">
        <is>
          <t>2023-10-31</t>
        </is>
      </c>
      <c r="F1304" t="n">
        <v>16847</v>
      </c>
      <c r="G1304" t="n">
        <v>0</v>
      </c>
      <c r="H1304" s="2">
        <f>IF(F1304=0, G1304, F1304)</f>
        <v/>
      </c>
      <c r="I1304" s="1">
        <f>E1304+0</f>
        <v/>
      </c>
    </row>
    <row r="1305">
      <c r="A1305" t="inlineStr">
        <is>
          <t>COS - Showhouse - HV</t>
        </is>
      </c>
      <c r="B1305" t="inlineStr">
        <is>
          <t>COS</t>
        </is>
      </c>
      <c r="C1305" t="inlineStr">
        <is>
          <t>Heron View</t>
        </is>
      </c>
      <c r="D1305" t="inlineStr">
        <is>
          <t>Heron View</t>
        </is>
      </c>
      <c r="E1305" s="1" t="inlineStr">
        <is>
          <t>2023-10-31</t>
        </is>
      </c>
      <c r="F1305" t="n">
        <v>0</v>
      </c>
      <c r="G1305" t="n">
        <v>0</v>
      </c>
      <c r="H1305" s="2">
        <f>IF(F1305=0, G1305, F1305)</f>
        <v/>
      </c>
      <c r="I1305" s="1">
        <f>E1305+0</f>
        <v/>
      </c>
    </row>
    <row r="1306">
      <c r="A1306" t="inlineStr">
        <is>
          <t>CPSD</t>
        </is>
      </c>
      <c r="B1306" t="inlineStr">
        <is>
          <t>COS</t>
        </is>
      </c>
      <c r="C1306" t="inlineStr">
        <is>
          <t>Heron View</t>
        </is>
      </c>
      <c r="D1306" t="inlineStr">
        <is>
          <t>Heron View</t>
        </is>
      </c>
      <c r="E1306" s="1" t="inlineStr">
        <is>
          <t>2023-10-31</t>
        </is>
      </c>
      <c r="F1306" t="n">
        <v>0</v>
      </c>
      <c r="G1306" t="n">
        <v>5125504.85</v>
      </c>
      <c r="H1306" s="2">
        <f>IF(F1306=0, G1306, F1306)</f>
        <v/>
      </c>
      <c r="I1306" s="1">
        <f>E1306+0</f>
        <v/>
      </c>
    </row>
    <row r="1307">
      <c r="A1307" t="inlineStr">
        <is>
          <t>Consulting fees - Trustee</t>
        </is>
      </c>
      <c r="B1307" t="inlineStr">
        <is>
          <t>Operating Expenses</t>
        </is>
      </c>
      <c r="C1307" t="inlineStr">
        <is>
          <t>Heron View</t>
        </is>
      </c>
      <c r="D1307" t="inlineStr">
        <is>
          <t>Heron View</t>
        </is>
      </c>
      <c r="E1307" s="1" t="inlineStr">
        <is>
          <t>2023-10-31</t>
        </is>
      </c>
      <c r="F1307" t="n">
        <v>7250</v>
      </c>
      <c r="G1307" t="n">
        <v>7250</v>
      </c>
      <c r="H1307" s="2">
        <f>IF(F1307=0, G1307, F1307)</f>
        <v/>
      </c>
      <c r="I1307" s="1">
        <f>E1307+0</f>
        <v/>
      </c>
    </row>
    <row r="1308">
      <c r="A1308" t="inlineStr">
        <is>
          <t>Cost to Complete Project</t>
        </is>
      </c>
      <c r="B1308" t="inlineStr">
        <is>
          <t>Cost To Complete</t>
        </is>
      </c>
      <c r="C1308" t="inlineStr">
        <is>
          <t>Cashflow</t>
        </is>
      </c>
      <c r="D1308" t="inlineStr">
        <is>
          <t>Heron View</t>
        </is>
      </c>
      <c r="E1308" s="1" t="inlineStr">
        <is>
          <t>2023-10-31</t>
        </is>
      </c>
      <c r="F1308" t="n">
        <v>117779607.03</v>
      </c>
      <c r="G1308" t="n">
        <v>117779607.03</v>
      </c>
      <c r="H1308" s="2">
        <f>IF(F1308=0, G1308, F1308)</f>
        <v/>
      </c>
      <c r="I1308" s="1">
        <f>E1308+0</f>
        <v/>
      </c>
    </row>
    <row r="1309">
      <c r="A1309" t="inlineStr">
        <is>
          <t>FNB Bank Account</t>
        </is>
      </c>
      <c r="B1309" t="inlineStr">
        <is>
          <t>FNB Bank Account</t>
        </is>
      </c>
      <c r="C1309" t="inlineStr">
        <is>
          <t>Heron View</t>
        </is>
      </c>
      <c r="D1309" t="inlineStr">
        <is>
          <t>Heron View</t>
        </is>
      </c>
      <c r="E1309" s="1" t="inlineStr">
        <is>
          <t>2023-10-31</t>
        </is>
      </c>
      <c r="F1309" t="n">
        <v>3735211</v>
      </c>
      <c r="G1309" t="n">
        <v>3735211</v>
      </c>
      <c r="H1309" s="2">
        <f>IF(F1309=0, G1309, F1309)</f>
        <v/>
      </c>
      <c r="I1309" s="1">
        <f>E1309+0</f>
        <v/>
      </c>
    </row>
    <row r="1310">
      <c r="A1310" t="inlineStr">
        <is>
          <t>Interest Paid - Investors @ 10%</t>
        </is>
      </c>
      <c r="B1310" t="inlineStr">
        <is>
          <t>Operating Expenses</t>
        </is>
      </c>
      <c r="C1310" t="inlineStr">
        <is>
          <t>Heron View</t>
        </is>
      </c>
      <c r="D1310" t="inlineStr">
        <is>
          <t>Heron View</t>
        </is>
      </c>
      <c r="E1310" s="1" t="inlineStr">
        <is>
          <t>2023-10-31</t>
        </is>
      </c>
      <c r="F1310" t="n">
        <v>4367.12</v>
      </c>
      <c r="G1310" t="n">
        <v>0</v>
      </c>
      <c r="H1310" s="2">
        <f>IF(F1310=0, G1310, F1310)</f>
        <v/>
      </c>
      <c r="I1310" s="1">
        <f>E1310+0</f>
        <v/>
      </c>
    </row>
    <row r="1311">
      <c r="A1311" t="inlineStr">
        <is>
          <t>Interest Paid - Investors @ 10.5%</t>
        </is>
      </c>
      <c r="B1311" t="inlineStr">
        <is>
          <t>Operating Expenses</t>
        </is>
      </c>
      <c r="C1311" t="inlineStr">
        <is>
          <t>Heron View</t>
        </is>
      </c>
      <c r="D1311" t="inlineStr">
        <is>
          <t>Heron View</t>
        </is>
      </c>
      <c r="E1311" s="1" t="inlineStr">
        <is>
          <t>2023-10-31</t>
        </is>
      </c>
      <c r="F1311" t="n">
        <v>17723.42</v>
      </c>
      <c r="G1311" t="n">
        <v>0</v>
      </c>
      <c r="H1311" s="2">
        <f>IF(F1311=0, G1311, F1311)</f>
        <v/>
      </c>
      <c r="I1311" s="1">
        <f>E1311+0</f>
        <v/>
      </c>
    </row>
    <row r="1312">
      <c r="A1312" t="inlineStr">
        <is>
          <t>Interest Paid - Investors @ 11%</t>
        </is>
      </c>
      <c r="B1312" t="inlineStr">
        <is>
          <t>Operating Expenses</t>
        </is>
      </c>
      <c r="C1312" t="inlineStr">
        <is>
          <t>Heron View</t>
        </is>
      </c>
      <c r="D1312" t="inlineStr">
        <is>
          <t>Heron View</t>
        </is>
      </c>
      <c r="E1312" s="1" t="inlineStr">
        <is>
          <t>2023-10-31</t>
        </is>
      </c>
      <c r="F1312" t="n">
        <v>9131.51</v>
      </c>
      <c r="G1312" t="n">
        <v>0</v>
      </c>
      <c r="H1312" s="2">
        <f>IF(F1312=0, G1312, F1312)</f>
        <v/>
      </c>
      <c r="I1312" s="1">
        <f>E1312+0</f>
        <v/>
      </c>
    </row>
    <row r="1313">
      <c r="A1313" t="inlineStr">
        <is>
          <t>Interest Paid - Investors @ 14%</t>
        </is>
      </c>
      <c r="B1313" t="inlineStr">
        <is>
          <t>Operating Expenses</t>
        </is>
      </c>
      <c r="C1313" t="inlineStr">
        <is>
          <t>Heron View</t>
        </is>
      </c>
      <c r="D1313" t="inlineStr">
        <is>
          <t>Heron View</t>
        </is>
      </c>
      <c r="E1313" s="1" t="inlineStr">
        <is>
          <t>2023-10-31</t>
        </is>
      </c>
      <c r="F1313" t="n">
        <v>274749.93</v>
      </c>
      <c r="G1313" t="n">
        <v>624952.38</v>
      </c>
      <c r="H1313" s="2">
        <f>IF(F1313=0, G1313, F1313)</f>
        <v/>
      </c>
      <c r="I1313" s="1">
        <f>E1313+0</f>
        <v/>
      </c>
    </row>
    <row r="1314">
      <c r="A1314" t="inlineStr">
        <is>
          <t>Interest Paid - Investors @ 15%</t>
        </is>
      </c>
      <c r="B1314" t="inlineStr">
        <is>
          <t>Operating Expenses</t>
        </is>
      </c>
      <c r="C1314" t="inlineStr">
        <is>
          <t>Heron View</t>
        </is>
      </c>
      <c r="D1314" t="inlineStr">
        <is>
          <t>Heron View</t>
        </is>
      </c>
      <c r="E1314" s="1" t="inlineStr">
        <is>
          <t>2023-10-31</t>
        </is>
      </c>
      <c r="F1314" t="n">
        <v>0</v>
      </c>
      <c r="G1314" t="n">
        <v>100000</v>
      </c>
      <c r="H1314" s="2">
        <f>IF(F1314=0, G1314, F1314)</f>
        <v/>
      </c>
      <c r="I1314" s="1">
        <f>E1314+0</f>
        <v/>
      </c>
    </row>
    <row r="1315">
      <c r="A1315" t="inlineStr">
        <is>
          <t>Interest Paid - Investors @ 16%</t>
        </is>
      </c>
      <c r="B1315" t="inlineStr">
        <is>
          <t>Operating Expenses</t>
        </is>
      </c>
      <c r="C1315" t="inlineStr">
        <is>
          <t>Heron View</t>
        </is>
      </c>
      <c r="D1315" t="inlineStr">
        <is>
          <t>Heron View</t>
        </is>
      </c>
      <c r="E1315" s="1" t="inlineStr">
        <is>
          <t>2023-10-31</t>
        </is>
      </c>
      <c r="F1315" t="n">
        <v>91616.44</v>
      </c>
      <c r="G1315" t="n">
        <v>100000</v>
      </c>
      <c r="H1315" s="2">
        <f>IF(F1315=0, G1315, F1315)</f>
        <v/>
      </c>
      <c r="I1315" s="1">
        <f>E1315+0</f>
        <v/>
      </c>
    </row>
    <row r="1316">
      <c r="A1316" t="inlineStr">
        <is>
          <t>Interest Paid - Investors @ 18%</t>
        </is>
      </c>
      <c r="B1316" t="inlineStr">
        <is>
          <t>Operating Expenses</t>
        </is>
      </c>
      <c r="C1316" t="inlineStr">
        <is>
          <t>Heron View</t>
        </is>
      </c>
      <c r="D1316" t="inlineStr">
        <is>
          <t>Heron View</t>
        </is>
      </c>
      <c r="E1316" s="1" t="inlineStr">
        <is>
          <t>2023-10-31</t>
        </is>
      </c>
      <c r="F1316" t="n">
        <v>1025053.74</v>
      </c>
      <c r="G1316" t="n">
        <v>100000</v>
      </c>
      <c r="H1316" s="2">
        <f>IF(F1316=0, G1316, F1316)</f>
        <v/>
      </c>
      <c r="I1316" s="1">
        <f>E1316+0</f>
        <v/>
      </c>
    </row>
    <row r="1317">
      <c r="A1317" t="inlineStr">
        <is>
          <t>Interest Paid - Investors @ 6.25%</t>
        </is>
      </c>
      <c r="B1317" t="inlineStr">
        <is>
          <t>Operating Expenses</t>
        </is>
      </c>
      <c r="C1317" t="inlineStr">
        <is>
          <t>Heron View</t>
        </is>
      </c>
      <c r="D1317" t="inlineStr">
        <is>
          <t>Heron View</t>
        </is>
      </c>
      <c r="E1317" s="1" t="inlineStr">
        <is>
          <t>2023-10-31</t>
        </is>
      </c>
      <c r="F1317" t="n">
        <v>0</v>
      </c>
      <c r="G1317" t="n">
        <v>100000</v>
      </c>
      <c r="H1317" s="2">
        <f>IF(F1317=0, G1317, F1317)</f>
        <v/>
      </c>
      <c r="I1317" s="1">
        <f>E1317+0</f>
        <v/>
      </c>
    </row>
    <row r="1318">
      <c r="A1318" t="inlineStr">
        <is>
          <t>Interest Paid - Investors @ 6.5%</t>
        </is>
      </c>
      <c r="B1318" t="inlineStr">
        <is>
          <t>Operating Expenses</t>
        </is>
      </c>
      <c r="C1318" t="inlineStr">
        <is>
          <t>Heron View</t>
        </is>
      </c>
      <c r="D1318" t="inlineStr">
        <is>
          <t>Heron View</t>
        </is>
      </c>
      <c r="E1318" s="1" t="inlineStr">
        <is>
          <t>2023-10-31</t>
        </is>
      </c>
      <c r="F1318" t="n">
        <v>0</v>
      </c>
      <c r="G1318" t="n">
        <v>100000</v>
      </c>
      <c r="H1318" s="2">
        <f>IF(F1318=0, G1318, F1318)</f>
        <v/>
      </c>
      <c r="I1318" s="1">
        <f>E1318+0</f>
        <v/>
      </c>
    </row>
    <row r="1319">
      <c r="A1319" t="inlineStr">
        <is>
          <t>Interest Paid - Investors @ 6.75%</t>
        </is>
      </c>
      <c r="B1319" t="inlineStr">
        <is>
          <t>Operating Expenses</t>
        </is>
      </c>
      <c r="C1319" t="inlineStr">
        <is>
          <t>Heron View</t>
        </is>
      </c>
      <c r="D1319" t="inlineStr">
        <is>
          <t>Heron View</t>
        </is>
      </c>
      <c r="E1319" s="1" t="inlineStr">
        <is>
          <t>2023-10-31</t>
        </is>
      </c>
      <c r="F1319" t="n">
        <v>0</v>
      </c>
      <c r="G1319" t="n">
        <v>100000</v>
      </c>
      <c r="H1319" s="2">
        <f>IF(F1319=0, G1319, F1319)</f>
        <v/>
      </c>
      <c r="I1319" s="1">
        <f>E1319+0</f>
        <v/>
      </c>
    </row>
    <row r="1320">
      <c r="A1320" t="inlineStr">
        <is>
          <t>Interest Paid - Investors @ 7%</t>
        </is>
      </c>
      <c r="B1320" t="inlineStr">
        <is>
          <t>Operating Expenses</t>
        </is>
      </c>
      <c r="C1320" t="inlineStr">
        <is>
          <t>Heron View</t>
        </is>
      </c>
      <c r="D1320" t="inlineStr">
        <is>
          <t>Heron View</t>
        </is>
      </c>
      <c r="E1320" s="1" t="inlineStr">
        <is>
          <t>2023-10-31</t>
        </is>
      </c>
      <c r="F1320" t="n">
        <v>932.4</v>
      </c>
      <c r="G1320" t="n">
        <v>100000</v>
      </c>
      <c r="H1320" s="2">
        <f>IF(F1320=0, G1320, F1320)</f>
        <v/>
      </c>
      <c r="I1320" s="1">
        <f>E1320+0</f>
        <v/>
      </c>
    </row>
    <row r="1321">
      <c r="A1321" t="inlineStr">
        <is>
          <t>Interest Paid - Investors @ 7.5%</t>
        </is>
      </c>
      <c r="B1321" t="inlineStr">
        <is>
          <t>Operating Expenses</t>
        </is>
      </c>
      <c r="C1321" t="inlineStr">
        <is>
          <t>Heron View</t>
        </is>
      </c>
      <c r="D1321" t="inlineStr">
        <is>
          <t>Heron View</t>
        </is>
      </c>
      <c r="E1321" s="1" t="inlineStr">
        <is>
          <t>2023-10-31</t>
        </is>
      </c>
      <c r="F1321" t="n">
        <v>82.19</v>
      </c>
      <c r="G1321" t="n">
        <v>100000</v>
      </c>
      <c r="H1321" s="2">
        <f>IF(F1321=0, G1321, F1321)</f>
        <v/>
      </c>
      <c r="I1321" s="1">
        <f>E1321+0</f>
        <v/>
      </c>
    </row>
    <row r="1322">
      <c r="A1322" t="inlineStr">
        <is>
          <t>Interest Paid - Investors @ 8.25%</t>
        </is>
      </c>
      <c r="B1322" t="inlineStr">
        <is>
          <t>Operating Expenses</t>
        </is>
      </c>
      <c r="C1322" t="inlineStr">
        <is>
          <t>Heron View</t>
        </is>
      </c>
      <c r="D1322" t="inlineStr">
        <is>
          <t>Heron View</t>
        </is>
      </c>
      <c r="E1322" s="1" t="inlineStr">
        <is>
          <t>2023-10-31</t>
        </is>
      </c>
      <c r="F1322" t="n">
        <v>26106.19</v>
      </c>
      <c r="G1322" t="n">
        <v>0</v>
      </c>
      <c r="H1322" s="2">
        <f>IF(F1322=0, G1322, F1322)</f>
        <v/>
      </c>
      <c r="I1322" s="1">
        <f>E1322+0</f>
        <v/>
      </c>
    </row>
    <row r="1323">
      <c r="A1323" t="inlineStr">
        <is>
          <t>Interest Paid - Investors @ 9%</t>
        </is>
      </c>
      <c r="B1323" t="inlineStr">
        <is>
          <t>Operating Expenses</t>
        </is>
      </c>
      <c r="C1323" t="inlineStr">
        <is>
          <t>Heron View</t>
        </is>
      </c>
      <c r="D1323" t="inlineStr">
        <is>
          <t>Heron View</t>
        </is>
      </c>
      <c r="E1323" s="1" t="inlineStr">
        <is>
          <t>2023-10-31</t>
        </is>
      </c>
      <c r="F1323" t="n">
        <v>34057.67</v>
      </c>
      <c r="G1323" t="n">
        <v>0</v>
      </c>
      <c r="H1323" s="2">
        <f>IF(F1323=0, G1323, F1323)</f>
        <v/>
      </c>
      <c r="I1323" s="1">
        <f>E1323+0</f>
        <v/>
      </c>
    </row>
    <row r="1324">
      <c r="A1324" t="inlineStr">
        <is>
          <t>Interest Paid - Investors @ 9.75%</t>
        </is>
      </c>
      <c r="B1324" t="inlineStr">
        <is>
          <t>Operating Expenses</t>
        </is>
      </c>
      <c r="C1324" t="inlineStr">
        <is>
          <t>Heron View</t>
        </is>
      </c>
      <c r="D1324" t="inlineStr">
        <is>
          <t>Heron View</t>
        </is>
      </c>
      <c r="E1324" s="1" t="inlineStr">
        <is>
          <t>2023-10-31</t>
        </is>
      </c>
      <c r="F1324" t="n">
        <v>2537.9</v>
      </c>
      <c r="G1324" t="n">
        <v>0</v>
      </c>
      <c r="H1324" s="2">
        <f>IF(F1324=0, G1324, F1324)</f>
        <v/>
      </c>
      <c r="I1324" s="1">
        <f>E1324+0</f>
        <v/>
      </c>
    </row>
    <row r="1325">
      <c r="A1325" t="inlineStr">
        <is>
          <t>Levies</t>
        </is>
      </c>
      <c r="B1325" t="inlineStr">
        <is>
          <t>Operating Expenses</t>
        </is>
      </c>
      <c r="C1325" t="inlineStr">
        <is>
          <t>Heron View</t>
        </is>
      </c>
      <c r="D1325" t="inlineStr">
        <is>
          <t>Heron View</t>
        </is>
      </c>
      <c r="E1325" s="1" t="inlineStr">
        <is>
          <t>2023-10-31</t>
        </is>
      </c>
      <c r="F1325" t="n">
        <v>95314.44</v>
      </c>
      <c r="G1325" t="n">
        <v>0</v>
      </c>
      <c r="H1325" s="2">
        <f>IF(F1325=0, G1325, F1325)</f>
        <v/>
      </c>
      <c r="I1325" s="1">
        <f>E1325+0</f>
        <v/>
      </c>
    </row>
    <row r="1326">
      <c r="A1326" t="inlineStr">
        <is>
          <t>Management fees - OMH</t>
        </is>
      </c>
      <c r="B1326" t="inlineStr">
        <is>
          <t>Ignore per Deric</t>
        </is>
      </c>
      <c r="C1326" t="inlineStr">
        <is>
          <t>Heron View</t>
        </is>
      </c>
      <c r="D1326" t="inlineStr">
        <is>
          <t>Heron View</t>
        </is>
      </c>
      <c r="E1326" s="1" t="inlineStr">
        <is>
          <t>2023-10-31</t>
        </is>
      </c>
      <c r="F1326" t="n">
        <v>0</v>
      </c>
      <c r="G1326" t="n">
        <v>0</v>
      </c>
      <c r="H1326" s="2">
        <f>IF(F1326=0, G1326, F1326)</f>
        <v/>
      </c>
      <c r="I1326" s="1">
        <f>E1326+0</f>
        <v/>
      </c>
    </row>
    <row r="1327">
      <c r="A1327" t="inlineStr">
        <is>
          <t>Momentum Interest</t>
        </is>
      </c>
      <c r="B1327" t="inlineStr">
        <is>
          <t>Momentum Interest</t>
        </is>
      </c>
      <c r="C1327" t="inlineStr">
        <is>
          <t>Heron View</t>
        </is>
      </c>
      <c r="D1327" t="inlineStr">
        <is>
          <t>Heron View</t>
        </is>
      </c>
      <c r="E1327" s="1" t="inlineStr">
        <is>
          <t>2023-10-31</t>
        </is>
      </c>
      <c r="F1327" t="n">
        <v>1903639.94</v>
      </c>
      <c r="G1327" t="n">
        <v>1903639.94</v>
      </c>
      <c r="H1327" s="2">
        <f>IF(F1327=0, G1327, F1327)</f>
        <v/>
      </c>
      <c r="I1327" s="1">
        <f>E1327+0</f>
        <v/>
      </c>
    </row>
    <row r="1328">
      <c r="A1328" t="inlineStr">
        <is>
          <t>Opp Invest</t>
        </is>
      </c>
      <c r="B1328" t="inlineStr">
        <is>
          <t>COS</t>
        </is>
      </c>
      <c r="C1328" t="inlineStr">
        <is>
          <t>Heron View</t>
        </is>
      </c>
      <c r="D1328" t="inlineStr">
        <is>
          <t>Heron View</t>
        </is>
      </c>
      <c r="E1328" s="1" t="inlineStr">
        <is>
          <t>2023-10-31</t>
        </is>
      </c>
      <c r="F1328" t="n">
        <v>0</v>
      </c>
      <c r="G1328" t="n">
        <v>5676905</v>
      </c>
      <c r="H1328" s="2">
        <f>IF(F1328=0, G1328, F1328)</f>
        <v/>
      </c>
      <c r="I1328" s="1">
        <f>E1328+0</f>
        <v/>
      </c>
    </row>
    <row r="1329">
      <c r="A1329" t="inlineStr">
        <is>
          <t>Projected Heron Projects Income</t>
        </is>
      </c>
      <c r="B1329" t="inlineStr">
        <is>
          <t>Projected Heron Projects Income</t>
        </is>
      </c>
      <c r="C1329" t="inlineStr">
        <is>
          <t>Heron View</t>
        </is>
      </c>
      <c r="D1329" t="inlineStr">
        <is>
          <t>Heron View</t>
        </is>
      </c>
      <c r="E1329" s="1" t="inlineStr">
        <is>
          <t>2023-10-31</t>
        </is>
      </c>
      <c r="F1329" t="n">
        <v>33283392.9</v>
      </c>
      <c r="G1329" t="n">
        <v>33283392.9</v>
      </c>
      <c r="H1329" s="2">
        <f>IF(F1329=0, G1329, F1329)</f>
        <v/>
      </c>
      <c r="I1329" s="1">
        <f>E1329+0</f>
        <v/>
      </c>
    </row>
    <row r="1330">
      <c r="A1330" t="inlineStr">
        <is>
          <t>Rent Salaries and Wages</t>
        </is>
      </c>
      <c r="B1330" t="inlineStr">
        <is>
          <t>COS</t>
        </is>
      </c>
      <c r="C1330" t="inlineStr">
        <is>
          <t>Heron View</t>
        </is>
      </c>
      <c r="D1330" t="inlineStr">
        <is>
          <t>Heron View</t>
        </is>
      </c>
      <c r="E1330" s="1" t="inlineStr">
        <is>
          <t>2023-10-31</t>
        </is>
      </c>
      <c r="F1330" t="n">
        <v>0</v>
      </c>
      <c r="G1330" t="n">
        <v>17272544</v>
      </c>
      <c r="H1330" s="2">
        <f>IF(F1330=0, G1330, F1330)</f>
        <v/>
      </c>
      <c r="I1330" s="1">
        <f>E1330+0</f>
        <v/>
      </c>
    </row>
    <row r="1331">
      <c r="A1331" t="inlineStr">
        <is>
          <t>Rental Income</t>
        </is>
      </c>
      <c r="B1331" t="inlineStr">
        <is>
          <t>Other Income</t>
        </is>
      </c>
      <c r="C1331" t="inlineStr">
        <is>
          <t>Heron View</t>
        </is>
      </c>
      <c r="D1331" t="inlineStr">
        <is>
          <t>Heron View</t>
        </is>
      </c>
      <c r="E1331" s="1" t="inlineStr">
        <is>
          <t>2023-10-31</t>
        </is>
      </c>
      <c r="F1331" t="n">
        <v>0</v>
      </c>
      <c r="G1331" t="n">
        <v>0</v>
      </c>
      <c r="H1331" s="2">
        <f>IF(F1331=0, G1331, F1331)</f>
        <v/>
      </c>
      <c r="I1331" s="1">
        <f>E1331+0</f>
        <v/>
      </c>
    </row>
    <row r="1332">
      <c r="A1332" t="inlineStr">
        <is>
          <t>Repairs _AND_ Maintenance</t>
        </is>
      </c>
      <c r="B1332" t="inlineStr">
        <is>
          <t>Operating Expenses</t>
        </is>
      </c>
      <c r="C1332" t="inlineStr">
        <is>
          <t>Heron View</t>
        </is>
      </c>
      <c r="D1332" t="inlineStr">
        <is>
          <t>Heron View</t>
        </is>
      </c>
      <c r="E1332" s="1" t="inlineStr">
        <is>
          <t>2023-10-31</t>
        </is>
      </c>
      <c r="F1332" t="n">
        <v>16566.56</v>
      </c>
      <c r="G1332" t="n">
        <v>0</v>
      </c>
      <c r="H1332" s="2">
        <f>IF(F1332=0, G1332, F1332)</f>
        <v/>
      </c>
      <c r="I1332" s="1">
        <f>E1332+0</f>
        <v/>
      </c>
    </row>
    <row r="1333">
      <c r="A1333" t="inlineStr">
        <is>
          <t>Sales - Heron View Occupational Rent</t>
        </is>
      </c>
      <c r="B1333" t="inlineStr">
        <is>
          <t>Trading Income</t>
        </is>
      </c>
      <c r="C1333" t="inlineStr">
        <is>
          <t>Heron View</t>
        </is>
      </c>
      <c r="D1333" t="inlineStr">
        <is>
          <t>Heron View</t>
        </is>
      </c>
      <c r="E1333" s="1" t="inlineStr">
        <is>
          <t>2023-10-31</t>
        </is>
      </c>
      <c r="F1333" t="n">
        <v>61019.35</v>
      </c>
      <c r="G1333" t="n">
        <v>0</v>
      </c>
      <c r="H1333" s="2">
        <f>IF(F1333=0, G1333, F1333)</f>
        <v/>
      </c>
      <c r="I1333" s="1">
        <f>E1333+0</f>
        <v/>
      </c>
    </row>
    <row r="1334">
      <c r="A1334" t="inlineStr">
        <is>
          <t>Sales - Heron View Sales</t>
        </is>
      </c>
      <c r="B1334" t="inlineStr">
        <is>
          <t>Trading Income</t>
        </is>
      </c>
      <c r="C1334" t="inlineStr">
        <is>
          <t>Heron View</t>
        </is>
      </c>
      <c r="D1334" t="inlineStr">
        <is>
          <t>Heron View</t>
        </is>
      </c>
      <c r="E1334" s="1" t="inlineStr">
        <is>
          <t>2023-10-31</t>
        </is>
      </c>
      <c r="F1334" t="n">
        <v>13012260.88</v>
      </c>
      <c r="G1334" t="n">
        <v>2864830.43</v>
      </c>
      <c r="H1334" s="2">
        <f>IF(F1334=0, G1334, F1334)</f>
        <v/>
      </c>
      <c r="I1334" s="1">
        <f>E1334+0</f>
        <v/>
      </c>
    </row>
    <row r="1335">
      <c r="A1335" t="inlineStr">
        <is>
          <t>Subscriptions - Xero</t>
        </is>
      </c>
      <c r="B1335" t="inlineStr">
        <is>
          <t>Operating Expenses</t>
        </is>
      </c>
      <c r="C1335" t="inlineStr">
        <is>
          <t>Heron View</t>
        </is>
      </c>
      <c r="D1335" t="inlineStr">
        <is>
          <t>Heron View</t>
        </is>
      </c>
      <c r="E1335" s="1" t="inlineStr">
        <is>
          <t>2023-10-31</t>
        </is>
      </c>
      <c r="F1335" t="n">
        <v>600</v>
      </c>
      <c r="G1335" t="n">
        <v>600</v>
      </c>
      <c r="H1335" s="2">
        <f>IF(F1335=0, G1335, F1335)</f>
        <v/>
      </c>
      <c r="I1335" s="1">
        <f>E1335+0</f>
        <v/>
      </c>
    </row>
    <row r="1336">
      <c r="A1336" t="inlineStr">
        <is>
          <t>Total Draw funds available</t>
        </is>
      </c>
      <c r="B1336" t="inlineStr">
        <is>
          <t>Total Draw funds available</t>
        </is>
      </c>
      <c r="C1336" t="inlineStr">
        <is>
          <t>Heron View</t>
        </is>
      </c>
      <c r="D1336" t="inlineStr">
        <is>
          <t>Heron View</t>
        </is>
      </c>
      <c r="E1336" s="1" t="inlineStr">
        <is>
          <t>2023-10-31</t>
        </is>
      </c>
      <c r="F1336" t="n">
        <v>4400000</v>
      </c>
      <c r="G1336" t="n">
        <v>4400000</v>
      </c>
      <c r="H1336" s="2">
        <f>IF(F1336=0, G1336, F1336)</f>
        <v/>
      </c>
      <c r="I1336" s="1">
        <f>E1336+0</f>
        <v/>
      </c>
    </row>
    <row r="1337">
      <c r="A1337" t="inlineStr">
        <is>
          <t>Unforseen</t>
        </is>
      </c>
      <c r="B1337" t="inlineStr">
        <is>
          <t>COS</t>
        </is>
      </c>
      <c r="C1337" t="inlineStr">
        <is>
          <t>Heron View</t>
        </is>
      </c>
      <c r="D1337" t="inlineStr">
        <is>
          <t>Heron View</t>
        </is>
      </c>
      <c r="E1337" s="1" t="inlineStr">
        <is>
          <t>2023-10-31</t>
        </is>
      </c>
      <c r="F1337" t="n">
        <v>1533515.22</v>
      </c>
      <c r="G1337" t="n">
        <v>0</v>
      </c>
      <c r="H1337" s="2">
        <f>IF(F1337=0, G1337, F1337)</f>
        <v/>
      </c>
      <c r="I1337" s="1">
        <f>E1337+0</f>
        <v/>
      </c>
    </row>
    <row r="1338">
      <c r="A1338" t="inlineStr">
        <is>
          <t>Accounting - CIPC</t>
        </is>
      </c>
      <c r="B1338" t="inlineStr">
        <is>
          <t>Operating Expenses</t>
        </is>
      </c>
      <c r="C1338" t="inlineStr">
        <is>
          <t>Heron Fields</t>
        </is>
      </c>
      <c r="D1338" t="inlineStr">
        <is>
          <t>Heron Fields</t>
        </is>
      </c>
      <c r="E1338" s="1" t="inlineStr">
        <is>
          <t>2023-11-30</t>
        </is>
      </c>
      <c r="F1338" t="n">
        <v>0</v>
      </c>
      <c r="G1338" t="n">
        <v>0</v>
      </c>
      <c r="H1338" s="2">
        <f>IF(F1338=0, G1338, F1338)</f>
        <v/>
      </c>
      <c r="I1338" s="1">
        <f>E1338+0</f>
        <v/>
      </c>
    </row>
    <row r="1339">
      <c r="A1339" t="inlineStr">
        <is>
          <t>Accounting Fees</t>
        </is>
      </c>
      <c r="B1339" t="inlineStr">
        <is>
          <t>Operating Expenses</t>
        </is>
      </c>
      <c r="C1339" t="inlineStr">
        <is>
          <t>Heron Fields</t>
        </is>
      </c>
      <c r="D1339" t="inlineStr">
        <is>
          <t>Heron Fields</t>
        </is>
      </c>
      <c r="E1339" s="1" t="inlineStr">
        <is>
          <t>2023-11-30</t>
        </is>
      </c>
      <c r="F1339" t="n">
        <v>0</v>
      </c>
      <c r="G1339" t="n">
        <v>0</v>
      </c>
      <c r="H1339" s="2">
        <f>IF(F1339=0, G1339, F1339)</f>
        <v/>
      </c>
      <c r="I1339" s="1">
        <f>E1339+0</f>
        <v/>
      </c>
    </row>
    <row r="1340">
      <c r="A1340" t="inlineStr">
        <is>
          <t>Advertising - Property24</t>
        </is>
      </c>
      <c r="B1340" t="inlineStr">
        <is>
          <t>Operating Expenses</t>
        </is>
      </c>
      <c r="C1340" t="inlineStr">
        <is>
          <t>Heron Fields</t>
        </is>
      </c>
      <c r="D1340" t="inlineStr">
        <is>
          <t>Heron Fields</t>
        </is>
      </c>
      <c r="E1340" s="1" t="inlineStr">
        <is>
          <t>2023-11-30</t>
        </is>
      </c>
      <c r="F1340" t="n">
        <v>0</v>
      </c>
      <c r="G1340" t="n">
        <v>0</v>
      </c>
      <c r="H1340" s="2">
        <f>IF(F1340=0, G1340, F1340)</f>
        <v/>
      </c>
      <c r="I1340" s="1">
        <f>E1340+0</f>
        <v/>
      </c>
    </row>
    <row r="1341">
      <c r="A1341" t="inlineStr">
        <is>
          <t>Advertising - Real Marketing</t>
        </is>
      </c>
      <c r="B1341" t="inlineStr">
        <is>
          <t>Operating Expenses</t>
        </is>
      </c>
      <c r="C1341" t="inlineStr">
        <is>
          <t>Heron Fields</t>
        </is>
      </c>
      <c r="D1341" t="inlineStr">
        <is>
          <t>Heron Fields</t>
        </is>
      </c>
      <c r="E1341" s="1" t="inlineStr">
        <is>
          <t>2023-11-30</t>
        </is>
      </c>
      <c r="F1341" t="n">
        <v>0</v>
      </c>
      <c r="G1341" t="n">
        <v>0</v>
      </c>
      <c r="H1341" s="2">
        <f>IF(F1341=0, G1341, F1341)</f>
        <v/>
      </c>
      <c r="I1341" s="1">
        <f>E1341+0</f>
        <v/>
      </c>
    </row>
    <row r="1342">
      <c r="A1342" t="inlineStr">
        <is>
          <t>Advertising _AND_ Promotions</t>
        </is>
      </c>
      <c r="B1342" t="inlineStr">
        <is>
          <t>Operating Expenses</t>
        </is>
      </c>
      <c r="C1342" t="inlineStr">
        <is>
          <t>Heron Fields</t>
        </is>
      </c>
      <c r="D1342" t="inlineStr">
        <is>
          <t>Heron Fields</t>
        </is>
      </c>
      <c r="E1342" s="1" t="inlineStr">
        <is>
          <t>2023-11-30</t>
        </is>
      </c>
      <c r="F1342" t="n">
        <v>500</v>
      </c>
      <c r="G1342" t="n">
        <v>0</v>
      </c>
      <c r="H1342" s="2">
        <f>IF(F1342=0, G1342, F1342)</f>
        <v/>
      </c>
      <c r="I1342" s="1">
        <f>E1342+0</f>
        <v/>
      </c>
    </row>
    <row r="1343">
      <c r="A1343" t="inlineStr">
        <is>
          <t>Bank Charges</t>
        </is>
      </c>
      <c r="B1343" t="inlineStr">
        <is>
          <t>Operating Expenses</t>
        </is>
      </c>
      <c r="C1343" t="inlineStr">
        <is>
          <t>Heron Fields</t>
        </is>
      </c>
      <c r="D1343" t="inlineStr">
        <is>
          <t>Heron Fields</t>
        </is>
      </c>
      <c r="E1343" s="1" t="inlineStr">
        <is>
          <t>2023-11-30</t>
        </is>
      </c>
      <c r="F1343" t="n">
        <v>369.15</v>
      </c>
      <c r="G1343" t="n">
        <v>0</v>
      </c>
      <c r="H1343" s="2">
        <f>IF(F1343=0, G1343, F1343)</f>
        <v/>
      </c>
      <c r="I1343" s="1">
        <f>E1343+0</f>
        <v/>
      </c>
    </row>
    <row r="1344">
      <c r="A1344" t="inlineStr">
        <is>
          <t>COS - Commission HF Units</t>
        </is>
      </c>
      <c r="B1344" t="inlineStr">
        <is>
          <t>COS</t>
        </is>
      </c>
      <c r="C1344" t="inlineStr">
        <is>
          <t>Heron Fields</t>
        </is>
      </c>
      <c r="D1344" t="inlineStr">
        <is>
          <t>Heron Fields</t>
        </is>
      </c>
      <c r="E1344" s="1" t="inlineStr">
        <is>
          <t>2023-11-30</t>
        </is>
      </c>
      <c r="F1344" t="n">
        <v>62169.57</v>
      </c>
      <c r="G1344" t="n">
        <v>112945.52</v>
      </c>
      <c r="H1344" s="2">
        <f>IF(F1344=0, G1344, F1344)</f>
        <v/>
      </c>
      <c r="I1344" s="1">
        <f>E1344+0</f>
        <v/>
      </c>
    </row>
    <row r="1345">
      <c r="A1345" t="inlineStr">
        <is>
          <t>COS - Electricity</t>
        </is>
      </c>
      <c r="B1345" t="inlineStr">
        <is>
          <t>COS</t>
        </is>
      </c>
      <c r="C1345" t="inlineStr">
        <is>
          <t>Heron Fields</t>
        </is>
      </c>
      <c r="D1345" t="inlineStr">
        <is>
          <t>Heron Fields</t>
        </is>
      </c>
      <c r="E1345" s="1" t="inlineStr">
        <is>
          <t>2023-11-30</t>
        </is>
      </c>
      <c r="F1345" t="n">
        <v>0</v>
      </c>
      <c r="G1345" t="n">
        <v>0</v>
      </c>
      <c r="H1345" s="2">
        <f>IF(F1345=0, G1345, F1345)</f>
        <v/>
      </c>
      <c r="I1345" s="1">
        <f>E1345+0</f>
        <v/>
      </c>
    </row>
    <row r="1346">
      <c r="A1346" t="inlineStr">
        <is>
          <t>COS - Heron View Showhouse</t>
        </is>
      </c>
      <c r="B1346" t="inlineStr">
        <is>
          <t>COS</t>
        </is>
      </c>
      <c r="C1346" t="inlineStr">
        <is>
          <t>Heron Fields</t>
        </is>
      </c>
      <c r="D1346" t="inlineStr">
        <is>
          <t>Heron Fields</t>
        </is>
      </c>
      <c r="E1346" s="1" t="inlineStr">
        <is>
          <t>2023-11-30</t>
        </is>
      </c>
      <c r="F1346" t="n">
        <v>0</v>
      </c>
      <c r="G1346" t="n">
        <v>0</v>
      </c>
      <c r="H1346" s="2">
        <f>IF(F1346=0, G1346, F1346)</f>
        <v/>
      </c>
      <c r="I1346" s="1">
        <f>E1346+0</f>
        <v/>
      </c>
    </row>
    <row r="1347">
      <c r="A1347" t="inlineStr">
        <is>
          <t>COS - Inverters</t>
        </is>
      </c>
      <c r="B1347" t="inlineStr">
        <is>
          <t>COS</t>
        </is>
      </c>
      <c r="C1347" t="inlineStr">
        <is>
          <t>Heron Fields</t>
        </is>
      </c>
      <c r="D1347" t="inlineStr">
        <is>
          <t>Heron Fields</t>
        </is>
      </c>
      <c r="E1347" s="1" t="inlineStr">
        <is>
          <t>2023-11-30</t>
        </is>
      </c>
      <c r="F1347" t="n">
        <v>0</v>
      </c>
      <c r="G1347" t="n">
        <v>0</v>
      </c>
      <c r="H1347" s="2">
        <f>IF(F1347=0, G1347, F1347)</f>
        <v/>
      </c>
      <c r="I1347" s="1">
        <f>E1347+0</f>
        <v/>
      </c>
    </row>
    <row r="1348">
      <c r="A1348" t="inlineStr">
        <is>
          <t>COS - Legal Fees</t>
        </is>
      </c>
      <c r="B1348" t="inlineStr">
        <is>
          <t>COS</t>
        </is>
      </c>
      <c r="C1348" t="inlineStr">
        <is>
          <t>Heron Fields</t>
        </is>
      </c>
      <c r="D1348" t="inlineStr">
        <is>
          <t>Heron Fields</t>
        </is>
      </c>
      <c r="E1348" s="1" t="inlineStr">
        <is>
          <t>2023-11-30</t>
        </is>
      </c>
      <c r="F1348" t="n">
        <v>36756.85</v>
      </c>
      <c r="G1348" t="n">
        <v>71053.34</v>
      </c>
      <c r="H1348" s="2">
        <f>IF(F1348=0, G1348, F1348)</f>
        <v/>
      </c>
      <c r="I1348" s="1">
        <f>E1348+0</f>
        <v/>
      </c>
    </row>
    <row r="1349">
      <c r="A1349" t="inlineStr">
        <is>
          <t>COS - Legal Fees Opening of Sec Title Scheme</t>
        </is>
      </c>
      <c r="B1349" t="inlineStr">
        <is>
          <t>COS</t>
        </is>
      </c>
      <c r="C1349" t="inlineStr">
        <is>
          <t>Heron Fields</t>
        </is>
      </c>
      <c r="D1349" t="inlineStr">
        <is>
          <t>Heron Fields</t>
        </is>
      </c>
      <c r="E1349" s="1" t="inlineStr">
        <is>
          <t>2023-11-30</t>
        </is>
      </c>
      <c r="F1349" t="n">
        <v>10540</v>
      </c>
      <c r="G1349" t="n">
        <v>0</v>
      </c>
      <c r="H1349" s="2">
        <f>IF(F1349=0, G1349, F1349)</f>
        <v/>
      </c>
      <c r="I1349" s="1">
        <f>E1349+0</f>
        <v/>
      </c>
    </row>
    <row r="1350">
      <c r="A1350" t="inlineStr">
        <is>
          <t>COS - Levies</t>
        </is>
      </c>
      <c r="B1350" t="inlineStr">
        <is>
          <t>COS</t>
        </is>
      </c>
      <c r="C1350" t="inlineStr">
        <is>
          <t>Heron Fields</t>
        </is>
      </c>
      <c r="D1350" t="inlineStr">
        <is>
          <t>Heron Fields</t>
        </is>
      </c>
      <c r="E1350" s="1" t="inlineStr">
        <is>
          <t>2023-11-30</t>
        </is>
      </c>
      <c r="F1350" t="n">
        <v>0</v>
      </c>
      <c r="G1350" t="n">
        <v>0</v>
      </c>
      <c r="H1350" s="2">
        <f>IF(F1350=0, G1350, F1350)</f>
        <v/>
      </c>
      <c r="I1350" s="1">
        <f>E1350+0</f>
        <v/>
      </c>
    </row>
    <row r="1351">
      <c r="A1351" t="inlineStr">
        <is>
          <t>COS - Rates clearance</t>
        </is>
      </c>
      <c r="B1351" t="inlineStr">
        <is>
          <t>COS</t>
        </is>
      </c>
      <c r="C1351" t="inlineStr">
        <is>
          <t>Heron Fields</t>
        </is>
      </c>
      <c r="D1351" t="inlineStr">
        <is>
          <t>Heron Fields</t>
        </is>
      </c>
      <c r="E1351" s="1" t="inlineStr">
        <is>
          <t>2023-11-30</t>
        </is>
      </c>
      <c r="F1351" t="n">
        <v>19519.47</v>
      </c>
      <c r="G1351" t="n">
        <v>0</v>
      </c>
      <c r="H1351" s="2">
        <f>IF(F1351=0, G1351, F1351)</f>
        <v/>
      </c>
      <c r="I1351" s="1">
        <f>E1351+0</f>
        <v/>
      </c>
    </row>
    <row r="1352">
      <c r="A1352" t="inlineStr">
        <is>
          <t>COS - Showhouse - HF</t>
        </is>
      </c>
      <c r="B1352" t="inlineStr">
        <is>
          <t>COS</t>
        </is>
      </c>
      <c r="C1352" t="inlineStr">
        <is>
          <t>Heron Fields</t>
        </is>
      </c>
      <c r="D1352" t="inlineStr">
        <is>
          <t>Heron Fields</t>
        </is>
      </c>
      <c r="E1352" s="1" t="inlineStr">
        <is>
          <t>2023-11-30</t>
        </is>
      </c>
      <c r="F1352" t="n">
        <v>0</v>
      </c>
      <c r="G1352" t="n">
        <v>0</v>
      </c>
      <c r="H1352" s="2">
        <f>IF(F1352=0, G1352, F1352)</f>
        <v/>
      </c>
      <c r="I1352" s="1">
        <f>E1352+0</f>
        <v/>
      </c>
    </row>
    <row r="1353">
      <c r="A1353" t="inlineStr">
        <is>
          <t>CoCT - Electricity</t>
        </is>
      </c>
      <c r="B1353" t="inlineStr">
        <is>
          <t>Operating Expenses</t>
        </is>
      </c>
      <c r="C1353" t="inlineStr">
        <is>
          <t>Heron Fields</t>
        </is>
      </c>
      <c r="D1353" t="inlineStr">
        <is>
          <t>Heron Fields</t>
        </is>
      </c>
      <c r="E1353" s="1" t="inlineStr">
        <is>
          <t>2023-11-30</t>
        </is>
      </c>
      <c r="F1353" t="n">
        <v>12352.28</v>
      </c>
      <c r="G1353" t="n">
        <v>0</v>
      </c>
      <c r="H1353" s="2">
        <f>IF(F1353=0, G1353, F1353)</f>
        <v/>
      </c>
      <c r="I1353" s="1">
        <f>E1353+0</f>
        <v/>
      </c>
    </row>
    <row r="1354">
      <c r="A1354" t="inlineStr">
        <is>
          <t>CoCT - Refuse</t>
        </is>
      </c>
      <c r="B1354" t="inlineStr">
        <is>
          <t>Operating Expenses</t>
        </is>
      </c>
      <c r="C1354" t="inlineStr">
        <is>
          <t>Heron Fields</t>
        </is>
      </c>
      <c r="D1354" t="inlineStr">
        <is>
          <t>Heron Fields</t>
        </is>
      </c>
      <c r="E1354" s="1" t="inlineStr">
        <is>
          <t>2023-11-30</t>
        </is>
      </c>
      <c r="F1354" t="n">
        <v>36288.17</v>
      </c>
      <c r="G1354" t="n">
        <v>0</v>
      </c>
      <c r="H1354" s="2">
        <f>IF(F1354=0, G1354, F1354)</f>
        <v/>
      </c>
      <c r="I1354" s="1">
        <f>E1354+0</f>
        <v/>
      </c>
    </row>
    <row r="1355">
      <c r="A1355" t="inlineStr">
        <is>
          <t>CoCT - Water</t>
        </is>
      </c>
      <c r="B1355" t="inlineStr">
        <is>
          <t>Operating Expenses</t>
        </is>
      </c>
      <c r="C1355" t="inlineStr">
        <is>
          <t>Heron Fields</t>
        </is>
      </c>
      <c r="D1355" t="inlineStr">
        <is>
          <t>Heron Fields</t>
        </is>
      </c>
      <c r="E1355" s="1" t="inlineStr">
        <is>
          <t>2023-11-30</t>
        </is>
      </c>
      <c r="F1355" t="n">
        <v>47156.78</v>
      </c>
      <c r="G1355" t="n">
        <v>0</v>
      </c>
      <c r="H1355" s="2">
        <f>IF(F1355=0, G1355, F1355)</f>
        <v/>
      </c>
      <c r="I1355" s="1">
        <f>E1355+0</f>
        <v/>
      </c>
    </row>
    <row r="1356">
      <c r="A1356" t="inlineStr">
        <is>
          <t>Consulting Fees - Admin and Finance</t>
        </is>
      </c>
      <c r="B1356" t="inlineStr">
        <is>
          <t>Ignore per Deric</t>
        </is>
      </c>
      <c r="C1356" t="inlineStr">
        <is>
          <t>Heron Fields</t>
        </is>
      </c>
      <c r="D1356" t="inlineStr">
        <is>
          <t>Heron Fields</t>
        </is>
      </c>
      <c r="E1356" s="1" t="inlineStr">
        <is>
          <t>2023-11-30</t>
        </is>
      </c>
      <c r="F1356" t="n">
        <v>115333</v>
      </c>
      <c r="G1356" t="n">
        <v>0</v>
      </c>
      <c r="H1356" s="2">
        <f>IF(F1356=0, G1356, F1356)</f>
        <v/>
      </c>
      <c r="I1356" s="1">
        <f>E1356+0</f>
        <v/>
      </c>
    </row>
    <row r="1357">
      <c r="A1357" t="inlineStr">
        <is>
          <t>Consulting fees - Trustee</t>
        </is>
      </c>
      <c r="B1357" t="inlineStr">
        <is>
          <t>Operating Expenses</t>
        </is>
      </c>
      <c r="C1357" t="inlineStr">
        <is>
          <t>Heron Fields</t>
        </is>
      </c>
      <c r="D1357" t="inlineStr">
        <is>
          <t>Heron Fields</t>
        </is>
      </c>
      <c r="E1357" s="1" t="inlineStr">
        <is>
          <t>2023-11-30</t>
        </is>
      </c>
      <c r="F1357" t="n">
        <v>5700</v>
      </c>
      <c r="G1357" t="n">
        <v>0</v>
      </c>
      <c r="H1357" s="2">
        <f>IF(F1357=0, G1357, F1357)</f>
        <v/>
      </c>
      <c r="I1357" s="1">
        <f>E1357+0</f>
        <v/>
      </c>
    </row>
    <row r="1358">
      <c r="A1358" t="inlineStr">
        <is>
          <t>Developers Levies</t>
        </is>
      </c>
      <c r="B1358" t="inlineStr">
        <is>
          <t>Operating Expenses</t>
        </is>
      </c>
      <c r="C1358" t="inlineStr">
        <is>
          <t>Heron Fields</t>
        </is>
      </c>
      <c r="D1358" t="inlineStr">
        <is>
          <t>Heron Fields</t>
        </is>
      </c>
      <c r="E1358" s="1" t="inlineStr">
        <is>
          <t>2023-11-30</t>
        </is>
      </c>
      <c r="F1358" t="n">
        <v>0</v>
      </c>
      <c r="G1358" t="n">
        <v>0</v>
      </c>
      <c r="H1358" s="2">
        <f>IF(F1358=0, G1358, F1358)</f>
        <v/>
      </c>
      <c r="I1358" s="1">
        <f>E1358+0</f>
        <v/>
      </c>
    </row>
    <row r="1359">
      <c r="A1359" t="inlineStr">
        <is>
          <t>Entertainment Expenses</t>
        </is>
      </c>
      <c r="B1359" t="inlineStr">
        <is>
          <t>Operating Expenses</t>
        </is>
      </c>
      <c r="C1359" t="inlineStr">
        <is>
          <t>Heron Fields</t>
        </is>
      </c>
      <c r="D1359" t="inlineStr">
        <is>
          <t>Heron Fields</t>
        </is>
      </c>
      <c r="E1359" s="1" t="inlineStr">
        <is>
          <t>2023-11-30</t>
        </is>
      </c>
      <c r="F1359" t="n">
        <v>0</v>
      </c>
      <c r="G1359" t="n">
        <v>0</v>
      </c>
      <c r="H1359" s="2">
        <f>IF(F1359=0, G1359, F1359)</f>
        <v/>
      </c>
      <c r="I1359" s="1">
        <f>E1359+0</f>
        <v/>
      </c>
    </row>
    <row r="1360">
      <c r="A1360" t="inlineStr">
        <is>
          <t>General Expenses</t>
        </is>
      </c>
      <c r="B1360" t="inlineStr">
        <is>
          <t>Operating Expenses</t>
        </is>
      </c>
      <c r="C1360" t="inlineStr">
        <is>
          <t>Heron Fields</t>
        </is>
      </c>
      <c r="D1360" t="inlineStr">
        <is>
          <t>Heron Fields</t>
        </is>
      </c>
      <c r="E1360" s="1" t="inlineStr">
        <is>
          <t>2023-11-30</t>
        </is>
      </c>
      <c r="F1360" t="n">
        <v>0</v>
      </c>
      <c r="G1360" t="n">
        <v>0</v>
      </c>
      <c r="H1360" s="2">
        <f>IF(F1360=0, G1360, F1360)</f>
        <v/>
      </c>
      <c r="I1360" s="1">
        <f>E1360+0</f>
        <v/>
      </c>
    </row>
    <row r="1361">
      <c r="A1361" t="inlineStr">
        <is>
          <t>Insurance</t>
        </is>
      </c>
      <c r="B1361" t="inlineStr">
        <is>
          <t>Operating Expenses</t>
        </is>
      </c>
      <c r="C1361" t="inlineStr">
        <is>
          <t>Heron Fields</t>
        </is>
      </c>
      <c r="D1361" t="inlineStr">
        <is>
          <t>Heron Fields</t>
        </is>
      </c>
      <c r="E1361" s="1" t="inlineStr">
        <is>
          <t>2023-11-30</t>
        </is>
      </c>
      <c r="F1361" t="n">
        <v>12147.19</v>
      </c>
      <c r="G1361" t="n">
        <v>0</v>
      </c>
      <c r="H1361" s="2">
        <f>IF(F1361=0, G1361, F1361)</f>
        <v/>
      </c>
      <c r="I1361" s="1">
        <f>E1361+0</f>
        <v/>
      </c>
    </row>
    <row r="1362">
      <c r="A1362" t="inlineStr">
        <is>
          <t>Interest Paid</t>
        </is>
      </c>
      <c r="B1362" t="inlineStr">
        <is>
          <t>Operating Expenses</t>
        </is>
      </c>
      <c r="C1362" t="inlineStr">
        <is>
          <t>Heron Fields</t>
        </is>
      </c>
      <c r="D1362" t="inlineStr">
        <is>
          <t>Heron Fields</t>
        </is>
      </c>
      <c r="E1362" s="1" t="inlineStr">
        <is>
          <t>2023-11-30</t>
        </is>
      </c>
      <c r="F1362" t="n">
        <v>0</v>
      </c>
      <c r="G1362" t="n">
        <v>0</v>
      </c>
      <c r="H1362" s="2">
        <f>IF(F1362=0, G1362, F1362)</f>
        <v/>
      </c>
      <c r="I1362" s="1">
        <f>E1362+0</f>
        <v/>
      </c>
    </row>
    <row r="1363">
      <c r="A1363" t="inlineStr">
        <is>
          <t>Interest Paid - Investors @ 14%</t>
        </is>
      </c>
      <c r="B1363" t="inlineStr">
        <is>
          <t>Operating Expenses</t>
        </is>
      </c>
      <c r="C1363" t="inlineStr">
        <is>
          <t>Heron Fields</t>
        </is>
      </c>
      <c r="D1363" t="inlineStr">
        <is>
          <t>Heron Fields</t>
        </is>
      </c>
      <c r="E1363" s="1" t="inlineStr">
        <is>
          <t>2023-11-30</t>
        </is>
      </c>
      <c r="F1363" t="n">
        <v>0</v>
      </c>
      <c r="G1363" t="n">
        <v>-246794.53</v>
      </c>
      <c r="H1363" s="2">
        <f>IF(F1363=0, G1363, F1363)</f>
        <v/>
      </c>
      <c r="I1363" s="1">
        <f>E1363+0</f>
        <v/>
      </c>
    </row>
    <row r="1364">
      <c r="A1364" t="inlineStr">
        <is>
          <t>Interest Paid - Investors @ 15%</t>
        </is>
      </c>
      <c r="B1364" t="inlineStr">
        <is>
          <t>Operating Expenses</t>
        </is>
      </c>
      <c r="C1364" t="inlineStr">
        <is>
          <t>Heron Fields</t>
        </is>
      </c>
      <c r="D1364" t="inlineStr">
        <is>
          <t>Heron Fields</t>
        </is>
      </c>
      <c r="E1364" s="1" t="inlineStr">
        <is>
          <t>2023-11-30</t>
        </is>
      </c>
      <c r="F1364" t="n">
        <v>0</v>
      </c>
      <c r="G1364" t="n">
        <v>26630.13</v>
      </c>
      <c r="H1364" s="2">
        <f>IF(F1364=0, G1364, F1364)</f>
        <v/>
      </c>
      <c r="I1364" s="1">
        <f>E1364+0</f>
        <v/>
      </c>
    </row>
    <row r="1365">
      <c r="A1365" t="inlineStr">
        <is>
          <t>Interest Paid - Investors @ 16%</t>
        </is>
      </c>
      <c r="B1365" t="inlineStr">
        <is>
          <t>Operating Expenses</t>
        </is>
      </c>
      <c r="C1365" t="inlineStr">
        <is>
          <t>Heron Fields</t>
        </is>
      </c>
      <c r="D1365" t="inlineStr">
        <is>
          <t>Heron Fields</t>
        </is>
      </c>
      <c r="E1365" s="1" t="inlineStr">
        <is>
          <t>2023-11-30</t>
        </is>
      </c>
      <c r="F1365" t="n">
        <v>0</v>
      </c>
      <c r="G1365" t="n">
        <v>0</v>
      </c>
      <c r="H1365" s="2">
        <f>IF(F1365=0, G1365, F1365)</f>
        <v/>
      </c>
      <c r="I1365" s="1">
        <f>E1365+0</f>
        <v/>
      </c>
    </row>
    <row r="1366">
      <c r="A1366" t="inlineStr">
        <is>
          <t>Interest Paid - Investors @ 18%</t>
        </is>
      </c>
      <c r="B1366" t="inlineStr">
        <is>
          <t>Operating Expenses</t>
        </is>
      </c>
      <c r="C1366" t="inlineStr">
        <is>
          <t>Heron Fields</t>
        </is>
      </c>
      <c r="D1366" t="inlineStr">
        <is>
          <t>Heron Fields</t>
        </is>
      </c>
      <c r="E1366" s="1" t="inlineStr">
        <is>
          <t>2023-11-30</t>
        </is>
      </c>
      <c r="F1366" t="n">
        <v>0</v>
      </c>
      <c r="G1366" t="n">
        <v>411780.83</v>
      </c>
      <c r="H1366" s="2">
        <f>IF(F1366=0, G1366, F1366)</f>
        <v/>
      </c>
      <c r="I1366" s="1">
        <f>E1366+0</f>
        <v/>
      </c>
    </row>
    <row r="1367">
      <c r="A1367" t="inlineStr">
        <is>
          <t>Interest Paid - Investors @ 6.25%</t>
        </is>
      </c>
      <c r="B1367" t="inlineStr">
        <is>
          <t>Operating Expenses</t>
        </is>
      </c>
      <c r="C1367" t="inlineStr">
        <is>
          <t>Heron Fields</t>
        </is>
      </c>
      <c r="D1367" t="inlineStr">
        <is>
          <t>Heron Fields</t>
        </is>
      </c>
      <c r="E1367" s="1" t="inlineStr">
        <is>
          <t>2023-11-30</t>
        </is>
      </c>
      <c r="F1367" t="n">
        <v>0</v>
      </c>
      <c r="G1367" t="n">
        <v>15410.95</v>
      </c>
      <c r="H1367" s="2">
        <f>IF(F1367=0, G1367, F1367)</f>
        <v/>
      </c>
      <c r="I1367" s="1">
        <f>E1367+0</f>
        <v/>
      </c>
    </row>
    <row r="1368">
      <c r="A1368" t="inlineStr">
        <is>
          <t>Interest Paid - Investors @ 6.5%</t>
        </is>
      </c>
      <c r="B1368" t="inlineStr">
        <is>
          <t>Operating Expenses</t>
        </is>
      </c>
      <c r="C1368" t="inlineStr">
        <is>
          <t>Heron Fields</t>
        </is>
      </c>
      <c r="D1368" t="inlineStr">
        <is>
          <t>Heron Fields</t>
        </is>
      </c>
      <c r="E1368" s="1" t="inlineStr">
        <is>
          <t>2023-11-30</t>
        </is>
      </c>
      <c r="F1368" t="n">
        <v>0</v>
      </c>
      <c r="G1368" t="n">
        <v>11041.1</v>
      </c>
      <c r="H1368" s="2">
        <f>IF(F1368=0, G1368, F1368)</f>
        <v/>
      </c>
      <c r="I1368" s="1">
        <f>E1368+0</f>
        <v/>
      </c>
    </row>
    <row r="1369">
      <c r="A1369" t="inlineStr">
        <is>
          <t>Interest Paid - Investors @ 6.75%</t>
        </is>
      </c>
      <c r="B1369" t="inlineStr">
        <is>
          <t>Operating Expenses</t>
        </is>
      </c>
      <c r="C1369" t="inlineStr">
        <is>
          <t>Heron Fields</t>
        </is>
      </c>
      <c r="D1369" t="inlineStr">
        <is>
          <t>Heron Fields</t>
        </is>
      </c>
      <c r="E1369" s="1" t="inlineStr">
        <is>
          <t>2023-11-30</t>
        </is>
      </c>
      <c r="F1369" t="n">
        <v>0</v>
      </c>
      <c r="G1369" t="n">
        <v>4808.22</v>
      </c>
      <c r="H1369" s="2">
        <f>IF(F1369=0, G1369, F1369)</f>
        <v/>
      </c>
      <c r="I1369" s="1">
        <f>E1369+0</f>
        <v/>
      </c>
    </row>
    <row r="1370">
      <c r="A1370" t="inlineStr">
        <is>
          <t>Interest Paid - Investors @ 7%</t>
        </is>
      </c>
      <c r="B1370" t="inlineStr">
        <is>
          <t>Operating Expenses</t>
        </is>
      </c>
      <c r="C1370" t="inlineStr">
        <is>
          <t>Heron Fields</t>
        </is>
      </c>
      <c r="D1370" t="inlineStr">
        <is>
          <t>Heron Fields</t>
        </is>
      </c>
      <c r="E1370" s="1" t="inlineStr">
        <is>
          <t>2023-11-30</t>
        </is>
      </c>
      <c r="F1370" t="n">
        <v>0</v>
      </c>
      <c r="G1370" t="n">
        <v>0</v>
      </c>
      <c r="H1370" s="2">
        <f>IF(F1370=0, G1370, F1370)</f>
        <v/>
      </c>
      <c r="I1370" s="1">
        <f>E1370+0</f>
        <v/>
      </c>
    </row>
    <row r="1371">
      <c r="A1371" t="inlineStr">
        <is>
          <t>Interest Paid - Investors @ 7.5%</t>
        </is>
      </c>
      <c r="B1371" t="inlineStr">
        <is>
          <t>Operating Expenses</t>
        </is>
      </c>
      <c r="C1371" t="inlineStr">
        <is>
          <t>Heron Fields</t>
        </is>
      </c>
      <c r="D1371" t="inlineStr">
        <is>
          <t>Heron Fields</t>
        </is>
      </c>
      <c r="E1371" s="1" t="inlineStr">
        <is>
          <t>2023-11-30</t>
        </is>
      </c>
      <c r="F1371" t="n">
        <v>0</v>
      </c>
      <c r="G1371" t="n">
        <v>821.92</v>
      </c>
      <c r="H1371" s="2">
        <f>IF(F1371=0, G1371, F1371)</f>
        <v/>
      </c>
      <c r="I1371" s="1">
        <f>E1371+0</f>
        <v/>
      </c>
    </row>
    <row r="1372">
      <c r="A1372" t="inlineStr">
        <is>
          <t>Interest Paid - Investors @ 8.25%</t>
        </is>
      </c>
      <c r="B1372" t="inlineStr">
        <is>
          <t>Operating Expenses</t>
        </is>
      </c>
      <c r="C1372" t="inlineStr">
        <is>
          <t>Heron Fields</t>
        </is>
      </c>
      <c r="D1372" t="inlineStr">
        <is>
          <t>Heron Fields</t>
        </is>
      </c>
      <c r="E1372" s="1" t="inlineStr">
        <is>
          <t>2023-11-30</t>
        </is>
      </c>
      <c r="F1372" t="n">
        <v>0</v>
      </c>
      <c r="G1372" t="n">
        <v>5515.07</v>
      </c>
      <c r="H1372" s="2">
        <f>IF(F1372=0, G1372, F1372)</f>
        <v/>
      </c>
      <c r="I1372" s="1">
        <f>E1372+0</f>
        <v/>
      </c>
    </row>
    <row r="1373">
      <c r="A1373" t="inlineStr">
        <is>
          <t>Interest Paid - Investors @ 9%</t>
        </is>
      </c>
      <c r="B1373" t="inlineStr">
        <is>
          <t>Operating Expenses</t>
        </is>
      </c>
      <c r="C1373" t="inlineStr">
        <is>
          <t>Heron Fields</t>
        </is>
      </c>
      <c r="D1373" t="inlineStr">
        <is>
          <t>Heron Fields</t>
        </is>
      </c>
      <c r="E1373" s="1" t="inlineStr">
        <is>
          <t>2023-11-30</t>
        </is>
      </c>
      <c r="F1373" t="n">
        <v>0</v>
      </c>
      <c r="G1373" t="n">
        <v>591.78</v>
      </c>
      <c r="H1373" s="2">
        <f>IF(F1373=0, G1373, F1373)</f>
        <v/>
      </c>
      <c r="I1373" s="1">
        <f>E1373+0</f>
        <v/>
      </c>
    </row>
    <row r="1374">
      <c r="A1374" t="inlineStr">
        <is>
          <t>Interest Received - Momentum</t>
        </is>
      </c>
      <c r="B1374" t="inlineStr">
        <is>
          <t>Other Income</t>
        </is>
      </c>
      <c r="C1374" t="inlineStr">
        <is>
          <t>Heron Fields</t>
        </is>
      </c>
      <c r="D1374" t="inlineStr">
        <is>
          <t>Heron Fields</t>
        </is>
      </c>
      <c r="E1374" s="1" t="inlineStr">
        <is>
          <t>2023-11-30</t>
        </is>
      </c>
      <c r="F1374" t="n">
        <v>342091.9</v>
      </c>
      <c r="G1374" t="n">
        <v>0</v>
      </c>
      <c r="H1374" s="2">
        <f>IF(F1374=0, G1374, F1374)</f>
        <v/>
      </c>
      <c r="I1374" s="1">
        <f>E1374+0</f>
        <v/>
      </c>
    </row>
    <row r="1375">
      <c r="A1375" t="inlineStr">
        <is>
          <t>Levies - Amari</t>
        </is>
      </c>
      <c r="B1375" t="inlineStr">
        <is>
          <t>Operating Expenses</t>
        </is>
      </c>
      <c r="C1375" t="inlineStr">
        <is>
          <t>Heron Fields</t>
        </is>
      </c>
      <c r="D1375" t="inlineStr">
        <is>
          <t>Heron Fields</t>
        </is>
      </c>
      <c r="E1375" s="1" t="inlineStr">
        <is>
          <t>2023-11-30</t>
        </is>
      </c>
      <c r="F1375" t="n">
        <v>9670.93</v>
      </c>
      <c r="G1375" t="n">
        <v>0</v>
      </c>
      <c r="H1375" s="2">
        <f>IF(F1375=0, G1375, F1375)</f>
        <v/>
      </c>
      <c r="I1375" s="1">
        <f>E1375+0</f>
        <v/>
      </c>
    </row>
    <row r="1376">
      <c r="A1376" t="inlineStr">
        <is>
          <t>Momentum Admin Fee</t>
        </is>
      </c>
      <c r="B1376" t="inlineStr">
        <is>
          <t>Operating Expenses</t>
        </is>
      </c>
      <c r="C1376" t="inlineStr">
        <is>
          <t>Heron Fields</t>
        </is>
      </c>
      <c r="D1376" t="inlineStr">
        <is>
          <t>Heron Fields</t>
        </is>
      </c>
      <c r="E1376" s="1" t="inlineStr">
        <is>
          <t>2023-11-30</t>
        </is>
      </c>
      <c r="F1376" t="n">
        <v>19033.8</v>
      </c>
      <c r="G1376" t="n">
        <v>0</v>
      </c>
      <c r="H1376" s="2">
        <f>IF(F1376=0, G1376, F1376)</f>
        <v/>
      </c>
      <c r="I1376" s="1">
        <f>E1376+0</f>
        <v/>
      </c>
    </row>
    <row r="1377">
      <c r="A1377" t="inlineStr">
        <is>
          <t>Motor Vehicle Expenses</t>
        </is>
      </c>
      <c r="B1377" t="inlineStr">
        <is>
          <t>Operating Expenses</t>
        </is>
      </c>
      <c r="C1377" t="inlineStr">
        <is>
          <t>Heron Fields</t>
        </is>
      </c>
      <c r="D1377" t="inlineStr">
        <is>
          <t>Heron Fields</t>
        </is>
      </c>
      <c r="E1377" s="1" t="inlineStr">
        <is>
          <t>2023-11-30</t>
        </is>
      </c>
      <c r="F1377" t="n">
        <v>0</v>
      </c>
      <c r="G1377" t="n">
        <v>0</v>
      </c>
      <c r="H1377" s="2">
        <f>IF(F1377=0, G1377, F1377)</f>
        <v/>
      </c>
      <c r="I1377" s="1">
        <f>E1377+0</f>
        <v/>
      </c>
    </row>
    <row r="1378">
      <c r="A1378" t="inlineStr">
        <is>
          <t>Rates - Heron</t>
        </is>
      </c>
      <c r="B1378" t="inlineStr">
        <is>
          <t>Operating Expenses</t>
        </is>
      </c>
      <c r="C1378" t="inlineStr">
        <is>
          <t>Heron Fields</t>
        </is>
      </c>
      <c r="D1378" t="inlineStr">
        <is>
          <t>Heron Fields</t>
        </is>
      </c>
      <c r="E1378" s="1" t="inlineStr">
        <is>
          <t>2023-11-30</t>
        </is>
      </c>
      <c r="F1378" t="n">
        <v>0</v>
      </c>
      <c r="G1378" t="n">
        <v>0</v>
      </c>
      <c r="H1378" s="2">
        <f>IF(F1378=0, G1378, F1378)</f>
        <v/>
      </c>
      <c r="I1378" s="1">
        <f>E1378+0</f>
        <v/>
      </c>
    </row>
    <row r="1379">
      <c r="A1379" t="inlineStr">
        <is>
          <t>Rental Income</t>
        </is>
      </c>
      <c r="B1379" t="inlineStr">
        <is>
          <t>Other Income</t>
        </is>
      </c>
      <c r="C1379" t="inlineStr">
        <is>
          <t>Heron Fields</t>
        </is>
      </c>
      <c r="D1379" t="inlineStr">
        <is>
          <t>Heron Fields</t>
        </is>
      </c>
      <c r="E1379" s="1" t="inlineStr">
        <is>
          <t>2023-11-30</t>
        </is>
      </c>
      <c r="F1379" t="n">
        <v>32138.13</v>
      </c>
      <c r="G1379" t="n">
        <v>0</v>
      </c>
      <c r="H1379" s="2">
        <f>IF(F1379=0, G1379, F1379)</f>
        <v/>
      </c>
      <c r="I1379" s="1">
        <f>E1379+0</f>
        <v/>
      </c>
    </row>
    <row r="1380">
      <c r="A1380" t="inlineStr">
        <is>
          <t>Repairs _AND_ Maintenance</t>
        </is>
      </c>
      <c r="B1380" t="inlineStr">
        <is>
          <t>Operating Expenses</t>
        </is>
      </c>
      <c r="C1380" t="inlineStr">
        <is>
          <t>Heron Fields</t>
        </is>
      </c>
      <c r="D1380" t="inlineStr">
        <is>
          <t>Heron Fields</t>
        </is>
      </c>
      <c r="E1380" s="1" t="inlineStr">
        <is>
          <t>2023-11-30</t>
        </is>
      </c>
      <c r="F1380" t="n">
        <v>900</v>
      </c>
      <c r="G1380" t="n">
        <v>0</v>
      </c>
      <c r="H1380" s="2">
        <f>IF(F1380=0, G1380, F1380)</f>
        <v/>
      </c>
      <c r="I1380" s="1">
        <f>E1380+0</f>
        <v/>
      </c>
    </row>
    <row r="1381">
      <c r="A1381" t="inlineStr">
        <is>
          <t>Sales - Heron Fields</t>
        </is>
      </c>
      <c r="B1381" t="inlineStr">
        <is>
          <t>Trading Income</t>
        </is>
      </c>
      <c r="C1381" t="inlineStr">
        <is>
          <t>Heron Fields</t>
        </is>
      </c>
      <c r="D1381" t="inlineStr">
        <is>
          <t>Heron Fields</t>
        </is>
      </c>
      <c r="E1381" s="1" t="inlineStr">
        <is>
          <t>2023-11-30</t>
        </is>
      </c>
      <c r="F1381" t="n">
        <v>1243391.3</v>
      </c>
      <c r="G1381" t="n">
        <v>1314591.31</v>
      </c>
      <c r="H1381" s="2">
        <f>IF(F1381=0, G1381, F1381)</f>
        <v/>
      </c>
      <c r="I1381" s="1">
        <f>E1381+0</f>
        <v/>
      </c>
    </row>
    <row r="1382">
      <c r="A1382" t="inlineStr">
        <is>
          <t>Sales - Heron Fields occupational rent</t>
        </is>
      </c>
      <c r="B1382" t="inlineStr">
        <is>
          <t>Trading Income</t>
        </is>
      </c>
      <c r="C1382" t="inlineStr">
        <is>
          <t>Heron Fields</t>
        </is>
      </c>
      <c r="D1382" t="inlineStr">
        <is>
          <t>Heron Fields</t>
        </is>
      </c>
      <c r="E1382" s="1" t="inlineStr">
        <is>
          <t>2023-11-30</t>
        </is>
      </c>
      <c r="F1382" t="n">
        <v>0</v>
      </c>
      <c r="G1382" t="n">
        <v>0</v>
      </c>
      <c r="H1382" s="2">
        <f>IF(F1382=0, G1382, F1382)</f>
        <v/>
      </c>
      <c r="I1382" s="1">
        <f>E1382+0</f>
        <v/>
      </c>
    </row>
    <row r="1383">
      <c r="A1383" t="inlineStr">
        <is>
          <t>Security - ADT</t>
        </is>
      </c>
      <c r="B1383" t="inlineStr">
        <is>
          <t>Operating Expenses</t>
        </is>
      </c>
      <c r="C1383" t="inlineStr">
        <is>
          <t>Heron Fields</t>
        </is>
      </c>
      <c r="D1383" t="inlineStr">
        <is>
          <t>Heron Fields</t>
        </is>
      </c>
      <c r="E1383" s="1" t="inlineStr">
        <is>
          <t>2023-11-30</t>
        </is>
      </c>
      <c r="F1383" t="n">
        <v>366.14</v>
      </c>
      <c r="G1383" t="n">
        <v>0</v>
      </c>
      <c r="H1383" s="2">
        <f>IF(F1383=0, G1383, F1383)</f>
        <v/>
      </c>
      <c r="I1383" s="1">
        <f>E1383+0</f>
        <v/>
      </c>
    </row>
    <row r="1384">
      <c r="A1384" t="inlineStr">
        <is>
          <t>Subscription - NHBRC</t>
        </is>
      </c>
      <c r="B1384" t="inlineStr">
        <is>
          <t>Operating Expenses</t>
        </is>
      </c>
      <c r="C1384" t="inlineStr">
        <is>
          <t>Heron Fields</t>
        </is>
      </c>
      <c r="D1384" t="inlineStr">
        <is>
          <t>Heron Fields</t>
        </is>
      </c>
      <c r="E1384" s="1" t="inlineStr">
        <is>
          <t>2023-11-30</t>
        </is>
      </c>
      <c r="F1384" t="n">
        <v>526.3200000000001</v>
      </c>
      <c r="G1384" t="n">
        <v>0</v>
      </c>
      <c r="H1384" s="2">
        <f>IF(F1384=0, G1384, F1384)</f>
        <v/>
      </c>
      <c r="I1384" s="1">
        <f>E1384+0</f>
        <v/>
      </c>
    </row>
    <row r="1385">
      <c r="A1385" t="inlineStr">
        <is>
          <t>Subscriptions - Xero</t>
        </is>
      </c>
      <c r="B1385" t="inlineStr">
        <is>
          <t>Operating Expenses</t>
        </is>
      </c>
      <c r="C1385" t="inlineStr">
        <is>
          <t>Heron Fields</t>
        </is>
      </c>
      <c r="D1385" t="inlineStr">
        <is>
          <t>Heron Fields</t>
        </is>
      </c>
      <c r="E1385" s="1" t="inlineStr">
        <is>
          <t>2023-11-30</t>
        </is>
      </c>
      <c r="F1385" t="n">
        <v>600</v>
      </c>
      <c r="G1385" t="n">
        <v>0</v>
      </c>
      <c r="H1385" s="2">
        <f>IF(F1385=0, G1385, F1385)</f>
        <v/>
      </c>
      <c r="I1385" s="1">
        <f>E1385+0</f>
        <v/>
      </c>
    </row>
    <row r="1386">
      <c r="A1386" t="inlineStr">
        <is>
          <t>Advertising - Pure Brand Activation</t>
        </is>
      </c>
      <c r="B1386" t="inlineStr">
        <is>
          <t>Operating Expenses</t>
        </is>
      </c>
      <c r="C1386" t="inlineStr">
        <is>
          <t>Heron View</t>
        </is>
      </c>
      <c r="D1386" t="inlineStr">
        <is>
          <t>Heron View</t>
        </is>
      </c>
      <c r="E1386" s="1" t="inlineStr">
        <is>
          <t>2023-11-30</t>
        </is>
      </c>
      <c r="F1386" t="n">
        <v>0</v>
      </c>
      <c r="G1386" t="n">
        <v>0</v>
      </c>
      <c r="H1386" s="2">
        <f>IF(F1386=0, G1386, F1386)</f>
        <v/>
      </c>
      <c r="I1386" s="1">
        <f>E1386+0</f>
        <v/>
      </c>
    </row>
    <row r="1387">
      <c r="A1387" t="inlineStr">
        <is>
          <t>Advertising - Real Marketing</t>
        </is>
      </c>
      <c r="B1387" t="inlineStr">
        <is>
          <t>Operating Expenses</t>
        </is>
      </c>
      <c r="C1387" t="inlineStr">
        <is>
          <t>Heron View</t>
        </is>
      </c>
      <c r="D1387" t="inlineStr">
        <is>
          <t>Heron View</t>
        </is>
      </c>
      <c r="E1387" s="1" t="inlineStr">
        <is>
          <t>2023-11-30</t>
        </is>
      </c>
      <c r="F1387" t="n">
        <v>0</v>
      </c>
      <c r="G1387" t="n">
        <v>0</v>
      </c>
      <c r="H1387" s="2">
        <f>IF(F1387=0, G1387, F1387)</f>
        <v/>
      </c>
      <c r="I1387" s="1">
        <f>E1387+0</f>
        <v/>
      </c>
    </row>
    <row r="1388">
      <c r="A1388" t="inlineStr">
        <is>
          <t>Advertising - Thinkink</t>
        </is>
      </c>
      <c r="B1388" t="inlineStr">
        <is>
          <t>Operating Expenses</t>
        </is>
      </c>
      <c r="C1388" t="inlineStr">
        <is>
          <t>Heron View</t>
        </is>
      </c>
      <c r="D1388" t="inlineStr">
        <is>
          <t>Heron View</t>
        </is>
      </c>
      <c r="E1388" s="1" t="inlineStr">
        <is>
          <t>2023-11-30</t>
        </is>
      </c>
      <c r="F1388" t="n">
        <v>17110</v>
      </c>
      <c r="G1388" t="n">
        <v>0</v>
      </c>
      <c r="H1388" s="2">
        <f>IF(F1388=0, G1388, F1388)</f>
        <v/>
      </c>
      <c r="I1388" s="1">
        <f>E1388+0</f>
        <v/>
      </c>
    </row>
    <row r="1389">
      <c r="A1389" t="inlineStr">
        <is>
          <t>Advertising _AND_ Promotions</t>
        </is>
      </c>
      <c r="B1389" t="inlineStr">
        <is>
          <t>Operating Expenses</t>
        </is>
      </c>
      <c r="C1389" t="inlineStr">
        <is>
          <t>Heron View</t>
        </is>
      </c>
      <c r="D1389" t="inlineStr">
        <is>
          <t>Heron View</t>
        </is>
      </c>
      <c r="E1389" s="1" t="inlineStr">
        <is>
          <t>2023-11-30</t>
        </is>
      </c>
      <c r="F1389" t="n">
        <v>1500</v>
      </c>
      <c r="G1389" t="n">
        <v>0</v>
      </c>
      <c r="H1389" s="2">
        <f>IF(F1389=0, G1389, F1389)</f>
        <v/>
      </c>
      <c r="I1389" s="1">
        <f>E1389+0</f>
        <v/>
      </c>
    </row>
    <row r="1390">
      <c r="A1390" t="inlineStr">
        <is>
          <t>COS - Commission HV Units</t>
        </is>
      </c>
      <c r="B1390" t="inlineStr">
        <is>
          <t>COS</t>
        </is>
      </c>
      <c r="C1390" t="inlineStr">
        <is>
          <t>Heron View</t>
        </is>
      </c>
      <c r="D1390" t="inlineStr">
        <is>
          <t>Heron View</t>
        </is>
      </c>
      <c r="E1390" s="1" t="inlineStr">
        <is>
          <t>2023-11-30</t>
        </is>
      </c>
      <c r="F1390" t="n">
        <v>0</v>
      </c>
      <c r="G1390" t="n">
        <v>801743.85</v>
      </c>
      <c r="H1390" s="2">
        <f>IF(F1390=0, G1390, F1390)</f>
        <v/>
      </c>
      <c r="I1390" s="1">
        <f>E1390+0</f>
        <v/>
      </c>
    </row>
    <row r="1391">
      <c r="A1391" t="inlineStr">
        <is>
          <t>COS - Electricity</t>
        </is>
      </c>
      <c r="B1391" t="inlineStr">
        <is>
          <t>COS</t>
        </is>
      </c>
      <c r="C1391" t="inlineStr">
        <is>
          <t>Heron View</t>
        </is>
      </c>
      <c r="D1391" t="inlineStr">
        <is>
          <t>Heron View</t>
        </is>
      </c>
      <c r="E1391" s="1" t="inlineStr">
        <is>
          <t>2023-11-30</t>
        </is>
      </c>
      <c r="F1391" t="n">
        <v>86.95999999999999</v>
      </c>
      <c r="G1391" t="n">
        <v>0</v>
      </c>
      <c r="H1391" s="2">
        <f>IF(F1391=0, G1391, F1391)</f>
        <v/>
      </c>
      <c r="I1391" s="1">
        <f>E1391+0</f>
        <v/>
      </c>
    </row>
    <row r="1392">
      <c r="A1392" t="inlineStr">
        <is>
          <t>COS - Electricity Cost Heron Field</t>
        </is>
      </c>
      <c r="B1392" t="inlineStr">
        <is>
          <t>COS</t>
        </is>
      </c>
      <c r="C1392" t="inlineStr">
        <is>
          <t>CPC</t>
        </is>
      </c>
      <c r="D1392" t="inlineStr">
        <is>
          <t>Heron View</t>
        </is>
      </c>
      <c r="E1392" s="1" t="inlineStr">
        <is>
          <t>2023-11-30</t>
        </is>
      </c>
      <c r="F1392" t="n">
        <v>0</v>
      </c>
      <c r="G1392" t="n">
        <v>0</v>
      </c>
      <c r="H1392" s="2">
        <f>IF(F1392=0, G1392, F1392)</f>
        <v/>
      </c>
      <c r="I1392" s="1">
        <f>E1392+0</f>
        <v/>
      </c>
    </row>
    <row r="1393">
      <c r="A1393" t="inlineStr">
        <is>
          <t>COS - HV COCT Rates clearance</t>
        </is>
      </c>
      <c r="B1393" t="inlineStr">
        <is>
          <t>COS</t>
        </is>
      </c>
      <c r="C1393" t="inlineStr">
        <is>
          <t>Heron View</t>
        </is>
      </c>
      <c r="D1393" t="inlineStr">
        <is>
          <t>Heron View</t>
        </is>
      </c>
      <c r="E1393" s="1" t="inlineStr">
        <is>
          <t>2023-11-30</t>
        </is>
      </c>
      <c r="F1393" t="n">
        <v>0</v>
      </c>
      <c r="G1393" t="n">
        <v>0</v>
      </c>
      <c r="H1393" s="2">
        <f>IF(F1393=0, G1393, F1393)</f>
        <v/>
      </c>
      <c r="I1393" s="1">
        <f>E1393+0</f>
        <v/>
      </c>
    </row>
    <row r="1394">
      <c r="A1394" t="inlineStr">
        <is>
          <t>COS - Heron - Internet</t>
        </is>
      </c>
      <c r="B1394" t="inlineStr">
        <is>
          <t>COS</t>
        </is>
      </c>
      <c r="C1394" t="inlineStr">
        <is>
          <t>CPC</t>
        </is>
      </c>
      <c r="D1394" t="inlineStr">
        <is>
          <t>Heron View</t>
        </is>
      </c>
      <c r="E1394" s="1" t="inlineStr">
        <is>
          <t>2023-11-30</t>
        </is>
      </c>
      <c r="F1394" t="n">
        <v>1797.39</v>
      </c>
      <c r="G1394" t="n">
        <v>0</v>
      </c>
      <c r="H1394" s="2">
        <f>IF(F1394=0, G1394, F1394)</f>
        <v/>
      </c>
      <c r="I1394" s="1">
        <f>E1394+0</f>
        <v/>
      </c>
    </row>
    <row r="1395">
      <c r="A1395" t="inlineStr">
        <is>
          <t>COS - Heron Fields - Construction</t>
        </is>
      </c>
      <c r="B1395" t="inlineStr">
        <is>
          <t>COS</t>
        </is>
      </c>
      <c r="C1395" t="inlineStr">
        <is>
          <t>CPC</t>
        </is>
      </c>
      <c r="D1395" t="inlineStr">
        <is>
          <t>Heron View</t>
        </is>
      </c>
      <c r="E1395" s="1" t="inlineStr">
        <is>
          <t>2023-11-30</t>
        </is>
      </c>
      <c r="F1395" t="n">
        <v>44345.48</v>
      </c>
      <c r="G1395" t="n">
        <v>0</v>
      </c>
      <c r="H1395" s="2">
        <f>IF(F1395=0, G1395, F1395)</f>
        <v/>
      </c>
      <c r="I1395" s="1">
        <f>E1395+0</f>
        <v/>
      </c>
    </row>
    <row r="1396">
      <c r="A1396" t="inlineStr">
        <is>
          <t>COS - Heron Fields - Health &amp; Safety</t>
        </is>
      </c>
      <c r="B1396" t="inlineStr">
        <is>
          <t>COS</t>
        </is>
      </c>
      <c r="C1396" t="inlineStr">
        <is>
          <t>CPC</t>
        </is>
      </c>
      <c r="D1396" t="inlineStr">
        <is>
          <t>Heron View</t>
        </is>
      </c>
      <c r="E1396" s="1" t="inlineStr">
        <is>
          <t>2023-11-30</t>
        </is>
      </c>
      <c r="F1396" t="n">
        <v>0</v>
      </c>
      <c r="G1396" t="n">
        <v>0</v>
      </c>
      <c r="H1396" s="2">
        <f>IF(F1396=0, G1396, F1396)</f>
        <v/>
      </c>
      <c r="I1396" s="1">
        <f>E1396+0</f>
        <v/>
      </c>
    </row>
    <row r="1397">
      <c r="A1397" t="inlineStr">
        <is>
          <t>COS - Heron Fields - P &amp; G</t>
        </is>
      </c>
      <c r="B1397" t="inlineStr">
        <is>
          <t>COS</t>
        </is>
      </c>
      <c r="C1397" t="inlineStr">
        <is>
          <t>CPC</t>
        </is>
      </c>
      <c r="D1397" t="inlineStr">
        <is>
          <t>Heron View</t>
        </is>
      </c>
      <c r="E1397" s="1" t="inlineStr">
        <is>
          <t>2023-11-30</t>
        </is>
      </c>
      <c r="F1397" t="n">
        <v>4396.05</v>
      </c>
      <c r="G1397" t="n">
        <v>0</v>
      </c>
      <c r="H1397" s="2">
        <f>IF(F1397=0, G1397, F1397)</f>
        <v/>
      </c>
      <c r="I1397" s="1">
        <f>E1397+0</f>
        <v/>
      </c>
    </row>
    <row r="1398">
      <c r="A1398" t="inlineStr">
        <is>
          <t>COS - Heron Fields - Printing &amp; Stationary</t>
        </is>
      </c>
      <c r="B1398" t="inlineStr">
        <is>
          <t>COS</t>
        </is>
      </c>
      <c r="C1398" t="inlineStr">
        <is>
          <t>CPC</t>
        </is>
      </c>
      <c r="D1398" t="inlineStr">
        <is>
          <t>Heron View</t>
        </is>
      </c>
      <c r="E1398" s="1" t="inlineStr">
        <is>
          <t>2023-11-30</t>
        </is>
      </c>
      <c r="F1398" t="n">
        <v>0</v>
      </c>
      <c r="G1398" t="n">
        <v>0</v>
      </c>
      <c r="H1398" s="2">
        <f>IF(F1398=0, G1398, F1398)</f>
        <v/>
      </c>
      <c r="I1398" s="1">
        <f>E1398+0</f>
        <v/>
      </c>
    </row>
    <row r="1399">
      <c r="A1399" t="inlineStr">
        <is>
          <t>COS - Heron View - Construction</t>
        </is>
      </c>
      <c r="B1399" t="inlineStr">
        <is>
          <t>COS</t>
        </is>
      </c>
      <c r="C1399" t="inlineStr">
        <is>
          <t>CPC</t>
        </is>
      </c>
      <c r="D1399" t="inlineStr">
        <is>
          <t>Heron View</t>
        </is>
      </c>
      <c r="E1399" s="1" t="inlineStr">
        <is>
          <t>2023-11-30</t>
        </is>
      </c>
      <c r="F1399" t="n">
        <v>5221670.02</v>
      </c>
      <c r="G1399" t="n">
        <v>0</v>
      </c>
      <c r="H1399" s="2">
        <f>IF(F1399=0, G1399, F1399)</f>
        <v/>
      </c>
      <c r="I1399" s="1">
        <f>E1399+0</f>
        <v/>
      </c>
    </row>
    <row r="1400">
      <c r="A1400" t="inlineStr">
        <is>
          <t>COS - Heron View - P&amp;G</t>
        </is>
      </c>
      <c r="B1400" t="inlineStr">
        <is>
          <t>COS</t>
        </is>
      </c>
      <c r="C1400" t="inlineStr">
        <is>
          <t>CPC</t>
        </is>
      </c>
      <c r="D1400" t="inlineStr">
        <is>
          <t>Heron View</t>
        </is>
      </c>
      <c r="E1400" s="1" t="inlineStr">
        <is>
          <t>2023-11-30</t>
        </is>
      </c>
      <c r="F1400" t="n">
        <v>2652.6</v>
      </c>
      <c r="G1400" t="n">
        <v>0</v>
      </c>
      <c r="H1400" s="2">
        <f>IF(F1400=0, G1400, F1400)</f>
        <v/>
      </c>
      <c r="I1400" s="1">
        <f>E1400+0</f>
        <v/>
      </c>
    </row>
    <row r="1401">
      <c r="A1401" t="inlineStr">
        <is>
          <t>COS - Heron View - Printing &amp; Stationary</t>
        </is>
      </c>
      <c r="B1401" t="inlineStr">
        <is>
          <t>COS</t>
        </is>
      </c>
      <c r="C1401" t="inlineStr">
        <is>
          <t>CPC</t>
        </is>
      </c>
      <c r="D1401" t="inlineStr">
        <is>
          <t>Heron View</t>
        </is>
      </c>
      <c r="E1401" s="1" t="inlineStr">
        <is>
          <t>2023-11-30</t>
        </is>
      </c>
      <c r="F1401" t="n">
        <v>1652.17</v>
      </c>
      <c r="G1401" t="n">
        <v>0</v>
      </c>
      <c r="H1401" s="2">
        <f>IF(F1401=0, G1401, F1401)</f>
        <v/>
      </c>
      <c r="I1401" s="1">
        <f>E1401+0</f>
        <v/>
      </c>
    </row>
    <row r="1402">
      <c r="A1402" t="inlineStr">
        <is>
          <t>COS - Legal Fees</t>
        </is>
      </c>
      <c r="B1402" t="inlineStr">
        <is>
          <t>COS</t>
        </is>
      </c>
      <c r="C1402" t="inlineStr">
        <is>
          <t>Heron View</t>
        </is>
      </c>
      <c r="D1402" t="inlineStr">
        <is>
          <t>Heron View</t>
        </is>
      </c>
      <c r="E1402" s="1" t="inlineStr">
        <is>
          <t>2023-11-30</t>
        </is>
      </c>
      <c r="F1402" t="n">
        <v>0</v>
      </c>
      <c r="G1402" t="n">
        <v>391504.98</v>
      </c>
      <c r="H1402" s="2">
        <f>IF(F1402=0, G1402, F1402)</f>
        <v/>
      </c>
      <c r="I1402" s="1">
        <f>E1402+0</f>
        <v/>
      </c>
    </row>
    <row r="1403">
      <c r="A1403" t="inlineStr">
        <is>
          <t>COS - Legal Fees Opening of Sec Title Fees</t>
        </is>
      </c>
      <c r="B1403" t="inlineStr">
        <is>
          <t>COS</t>
        </is>
      </c>
      <c r="C1403" t="inlineStr">
        <is>
          <t>Heron View</t>
        </is>
      </c>
      <c r="D1403" t="inlineStr">
        <is>
          <t>Heron View</t>
        </is>
      </c>
      <c r="E1403" s="1" t="inlineStr">
        <is>
          <t>2023-11-30</t>
        </is>
      </c>
      <c r="F1403" t="n">
        <v>0</v>
      </c>
      <c r="G1403" t="n">
        <v>0</v>
      </c>
      <c r="H1403" s="2">
        <f>IF(F1403=0, G1403, F1403)</f>
        <v/>
      </c>
      <c r="I1403" s="1">
        <f>E1403+0</f>
        <v/>
      </c>
    </row>
    <row r="1404">
      <c r="A1404" t="inlineStr">
        <is>
          <t>COS - Showhouse - HV</t>
        </is>
      </c>
      <c r="B1404" t="inlineStr">
        <is>
          <t>COS</t>
        </is>
      </c>
      <c r="C1404" t="inlineStr">
        <is>
          <t>Heron View</t>
        </is>
      </c>
      <c r="D1404" t="inlineStr">
        <is>
          <t>Heron View</t>
        </is>
      </c>
      <c r="E1404" s="1" t="inlineStr">
        <is>
          <t>2023-11-30</t>
        </is>
      </c>
      <c r="F1404" t="n">
        <v>0</v>
      </c>
      <c r="G1404" t="n">
        <v>0</v>
      </c>
      <c r="H1404" s="2">
        <f>IF(F1404=0, G1404, F1404)</f>
        <v/>
      </c>
      <c r="I1404" s="1">
        <f>E1404+0</f>
        <v/>
      </c>
    </row>
    <row r="1405">
      <c r="A1405" t="inlineStr">
        <is>
          <t>CPSD</t>
        </is>
      </c>
      <c r="B1405" t="inlineStr">
        <is>
          <t>COS</t>
        </is>
      </c>
      <c r="C1405" t="inlineStr">
        <is>
          <t>Heron View</t>
        </is>
      </c>
      <c r="D1405" t="inlineStr">
        <is>
          <t>Heron View</t>
        </is>
      </c>
      <c r="E1405" s="1" t="inlineStr">
        <is>
          <t>2023-11-30</t>
        </is>
      </c>
      <c r="F1405" t="n">
        <v>0</v>
      </c>
      <c r="G1405" t="n">
        <v>314037.881</v>
      </c>
      <c r="H1405" s="2">
        <f>IF(F1405=0, G1405, F1405)</f>
        <v/>
      </c>
      <c r="I1405" s="1">
        <f>E1405+0</f>
        <v/>
      </c>
    </row>
    <row r="1406">
      <c r="A1406" t="inlineStr">
        <is>
          <t>Consulting fees - Trustee</t>
        </is>
      </c>
      <c r="B1406" t="inlineStr">
        <is>
          <t>Operating Expenses</t>
        </is>
      </c>
      <c r="C1406" t="inlineStr">
        <is>
          <t>Heron View</t>
        </is>
      </c>
      <c r="D1406" t="inlineStr">
        <is>
          <t>Heron View</t>
        </is>
      </c>
      <c r="E1406" s="1" t="inlineStr">
        <is>
          <t>2023-11-30</t>
        </is>
      </c>
      <c r="F1406" t="n">
        <v>11750</v>
      </c>
      <c r="G1406" t="n">
        <v>7250</v>
      </c>
      <c r="H1406" s="2">
        <f>IF(F1406=0, G1406, F1406)</f>
        <v/>
      </c>
      <c r="I1406" s="1">
        <f>E1406+0</f>
        <v/>
      </c>
    </row>
    <row r="1407">
      <c r="A1407" t="inlineStr">
        <is>
          <t>Cost to Complete Project</t>
        </is>
      </c>
      <c r="B1407" t="inlineStr">
        <is>
          <t>Cost To Complete</t>
        </is>
      </c>
      <c r="C1407" t="inlineStr">
        <is>
          <t>Cashflow</t>
        </is>
      </c>
      <c r="D1407" t="inlineStr">
        <is>
          <t>Heron View</t>
        </is>
      </c>
      <c r="E1407" s="1" t="inlineStr">
        <is>
          <t>2023-11-30</t>
        </is>
      </c>
      <c r="F1407" t="n">
        <v>0</v>
      </c>
      <c r="G1407" t="n">
        <v>0</v>
      </c>
      <c r="H1407" s="2">
        <f>IF(F1407=0, G1407, F1407)</f>
        <v/>
      </c>
      <c r="I1407" s="1">
        <f>E1407+0</f>
        <v/>
      </c>
    </row>
    <row r="1408">
      <c r="A1408" t="inlineStr">
        <is>
          <t>Interest Paid - Investors @ 10%</t>
        </is>
      </c>
      <c r="B1408" t="inlineStr">
        <is>
          <t>Operating Expenses</t>
        </is>
      </c>
      <c r="C1408" t="inlineStr">
        <is>
          <t>Heron View</t>
        </is>
      </c>
      <c r="D1408" t="inlineStr">
        <is>
          <t>Heron View</t>
        </is>
      </c>
      <c r="E1408" s="1" t="inlineStr">
        <is>
          <t>2023-11-30</t>
        </is>
      </c>
      <c r="F1408" t="n">
        <v>0</v>
      </c>
      <c r="G1408" t="n">
        <v>0</v>
      </c>
      <c r="H1408" s="2">
        <f>IF(F1408=0, G1408, F1408)</f>
        <v/>
      </c>
      <c r="I1408" s="1">
        <f>E1408+0</f>
        <v/>
      </c>
    </row>
    <row r="1409">
      <c r="A1409" t="inlineStr">
        <is>
          <t>Interest Paid - Investors @ 10.5%</t>
        </is>
      </c>
      <c r="B1409" t="inlineStr">
        <is>
          <t>Operating Expenses</t>
        </is>
      </c>
      <c r="C1409" t="inlineStr">
        <is>
          <t>Heron View</t>
        </is>
      </c>
      <c r="D1409" t="inlineStr">
        <is>
          <t>Heron View</t>
        </is>
      </c>
      <c r="E1409" s="1" t="inlineStr">
        <is>
          <t>2023-11-30</t>
        </is>
      </c>
      <c r="F1409" t="n">
        <v>0</v>
      </c>
      <c r="G1409" t="n">
        <v>0</v>
      </c>
      <c r="H1409" s="2">
        <f>IF(F1409=0, G1409, F1409)</f>
        <v/>
      </c>
      <c r="I1409" s="1">
        <f>E1409+0</f>
        <v/>
      </c>
    </row>
    <row r="1410">
      <c r="A1410" t="inlineStr">
        <is>
          <t>Interest Paid - Investors @ 11%</t>
        </is>
      </c>
      <c r="B1410" t="inlineStr">
        <is>
          <t>Operating Expenses</t>
        </is>
      </c>
      <c r="C1410" t="inlineStr">
        <is>
          <t>Heron View</t>
        </is>
      </c>
      <c r="D1410" t="inlineStr">
        <is>
          <t>Heron View</t>
        </is>
      </c>
      <c r="E1410" s="1" t="inlineStr">
        <is>
          <t>2023-11-30</t>
        </is>
      </c>
      <c r="F1410" t="n">
        <v>0</v>
      </c>
      <c r="G1410" t="n">
        <v>0</v>
      </c>
      <c r="H1410" s="2">
        <f>IF(F1410=0, G1410, F1410)</f>
        <v/>
      </c>
      <c r="I1410" s="1">
        <f>E1410+0</f>
        <v/>
      </c>
    </row>
    <row r="1411">
      <c r="A1411" t="inlineStr">
        <is>
          <t>Interest Paid - Investors @ 14%</t>
        </is>
      </c>
      <c r="B1411" t="inlineStr">
        <is>
          <t>Operating Expenses</t>
        </is>
      </c>
      <c r="C1411" t="inlineStr">
        <is>
          <t>Heron View</t>
        </is>
      </c>
      <c r="D1411" t="inlineStr">
        <is>
          <t>Heron View</t>
        </is>
      </c>
      <c r="E1411" s="1" t="inlineStr">
        <is>
          <t>2023-11-30</t>
        </is>
      </c>
      <c r="F1411" t="n">
        <v>0</v>
      </c>
      <c r="G1411" t="n">
        <v>624952.38</v>
      </c>
      <c r="H1411" s="2">
        <f>IF(F1411=0, G1411, F1411)</f>
        <v/>
      </c>
      <c r="I1411" s="1">
        <f>E1411+0</f>
        <v/>
      </c>
    </row>
    <row r="1412">
      <c r="A1412" t="inlineStr">
        <is>
          <t>Interest Paid - Investors @ 15%</t>
        </is>
      </c>
      <c r="B1412" t="inlineStr">
        <is>
          <t>Operating Expenses</t>
        </is>
      </c>
      <c r="C1412" t="inlineStr">
        <is>
          <t>Heron View</t>
        </is>
      </c>
      <c r="D1412" t="inlineStr">
        <is>
          <t>Heron View</t>
        </is>
      </c>
      <c r="E1412" s="1" t="inlineStr">
        <is>
          <t>2023-11-30</t>
        </is>
      </c>
      <c r="F1412" t="n">
        <v>0</v>
      </c>
      <c r="G1412" t="n">
        <v>100000</v>
      </c>
      <c r="H1412" s="2">
        <f>IF(F1412=0, G1412, F1412)</f>
        <v/>
      </c>
      <c r="I1412" s="1">
        <f>E1412+0</f>
        <v/>
      </c>
    </row>
    <row r="1413">
      <c r="A1413" t="inlineStr">
        <is>
          <t>Interest Paid - Investors @ 16%</t>
        </is>
      </c>
      <c r="B1413" t="inlineStr">
        <is>
          <t>Operating Expenses</t>
        </is>
      </c>
      <c r="C1413" t="inlineStr">
        <is>
          <t>Heron View</t>
        </is>
      </c>
      <c r="D1413" t="inlineStr">
        <is>
          <t>Heron View</t>
        </is>
      </c>
      <c r="E1413" s="1" t="inlineStr">
        <is>
          <t>2023-11-30</t>
        </is>
      </c>
      <c r="F1413" t="n">
        <v>0</v>
      </c>
      <c r="G1413" t="n">
        <v>100000</v>
      </c>
      <c r="H1413" s="2">
        <f>IF(F1413=0, G1413, F1413)</f>
        <v/>
      </c>
      <c r="I1413" s="1">
        <f>E1413+0</f>
        <v/>
      </c>
    </row>
    <row r="1414">
      <c r="A1414" t="inlineStr">
        <is>
          <t>Interest Paid - Investors @ 18%</t>
        </is>
      </c>
      <c r="B1414" t="inlineStr">
        <is>
          <t>Operating Expenses</t>
        </is>
      </c>
      <c r="C1414" t="inlineStr">
        <is>
          <t>Heron View</t>
        </is>
      </c>
      <c r="D1414" t="inlineStr">
        <is>
          <t>Heron View</t>
        </is>
      </c>
      <c r="E1414" s="1" t="inlineStr">
        <is>
          <t>2023-11-30</t>
        </is>
      </c>
      <c r="F1414" t="n">
        <v>0</v>
      </c>
      <c r="G1414" t="n">
        <v>100000</v>
      </c>
      <c r="H1414" s="2">
        <f>IF(F1414=0, G1414, F1414)</f>
        <v/>
      </c>
      <c r="I1414" s="1">
        <f>E1414+0</f>
        <v/>
      </c>
    </row>
    <row r="1415">
      <c r="A1415" t="inlineStr">
        <is>
          <t>Interest Paid - Investors @ 6.25%</t>
        </is>
      </c>
      <c r="B1415" t="inlineStr">
        <is>
          <t>Operating Expenses</t>
        </is>
      </c>
      <c r="C1415" t="inlineStr">
        <is>
          <t>Heron View</t>
        </is>
      </c>
      <c r="D1415" t="inlineStr">
        <is>
          <t>Heron View</t>
        </is>
      </c>
      <c r="E1415" s="1" t="inlineStr">
        <is>
          <t>2023-11-30</t>
        </is>
      </c>
      <c r="F1415" t="n">
        <v>0</v>
      </c>
      <c r="G1415" t="n">
        <v>100000</v>
      </c>
      <c r="H1415" s="2">
        <f>IF(F1415=0, G1415, F1415)</f>
        <v/>
      </c>
      <c r="I1415" s="1">
        <f>E1415+0</f>
        <v/>
      </c>
    </row>
    <row r="1416">
      <c r="A1416" t="inlineStr">
        <is>
          <t>Interest Paid - Investors @ 6.5%</t>
        </is>
      </c>
      <c r="B1416" t="inlineStr">
        <is>
          <t>Operating Expenses</t>
        </is>
      </c>
      <c r="C1416" t="inlineStr">
        <is>
          <t>Heron View</t>
        </is>
      </c>
      <c r="D1416" t="inlineStr">
        <is>
          <t>Heron View</t>
        </is>
      </c>
      <c r="E1416" s="1" t="inlineStr">
        <is>
          <t>2023-11-30</t>
        </is>
      </c>
      <c r="F1416" t="n">
        <v>0</v>
      </c>
      <c r="G1416" t="n">
        <v>100000</v>
      </c>
      <c r="H1416" s="2">
        <f>IF(F1416=0, G1416, F1416)</f>
        <v/>
      </c>
      <c r="I1416" s="1">
        <f>E1416+0</f>
        <v/>
      </c>
    </row>
    <row r="1417">
      <c r="A1417" t="inlineStr">
        <is>
          <t>Interest Paid - Investors @ 6.75%</t>
        </is>
      </c>
      <c r="B1417" t="inlineStr">
        <is>
          <t>Operating Expenses</t>
        </is>
      </c>
      <c r="C1417" t="inlineStr">
        <is>
          <t>Heron View</t>
        </is>
      </c>
      <c r="D1417" t="inlineStr">
        <is>
          <t>Heron View</t>
        </is>
      </c>
      <c r="E1417" s="1" t="inlineStr">
        <is>
          <t>2023-11-30</t>
        </is>
      </c>
      <c r="F1417" t="n">
        <v>0</v>
      </c>
      <c r="G1417" t="n">
        <v>100000</v>
      </c>
      <c r="H1417" s="2">
        <f>IF(F1417=0, G1417, F1417)</f>
        <v/>
      </c>
      <c r="I1417" s="1">
        <f>E1417+0</f>
        <v/>
      </c>
    </row>
    <row r="1418">
      <c r="A1418" t="inlineStr">
        <is>
          <t>Interest Paid - Investors @ 7%</t>
        </is>
      </c>
      <c r="B1418" t="inlineStr">
        <is>
          <t>Operating Expenses</t>
        </is>
      </c>
      <c r="C1418" t="inlineStr">
        <is>
          <t>Heron View</t>
        </is>
      </c>
      <c r="D1418" t="inlineStr">
        <is>
          <t>Heron View</t>
        </is>
      </c>
      <c r="E1418" s="1" t="inlineStr">
        <is>
          <t>2023-11-30</t>
        </is>
      </c>
      <c r="F1418" t="n">
        <v>0</v>
      </c>
      <c r="G1418" t="n">
        <v>100000</v>
      </c>
      <c r="H1418" s="2">
        <f>IF(F1418=0, G1418, F1418)</f>
        <v/>
      </c>
      <c r="I1418" s="1">
        <f>E1418+0</f>
        <v/>
      </c>
    </row>
    <row r="1419">
      <c r="A1419" t="inlineStr">
        <is>
          <t>Interest Paid - Investors @ 7.5%</t>
        </is>
      </c>
      <c r="B1419" t="inlineStr">
        <is>
          <t>Operating Expenses</t>
        </is>
      </c>
      <c r="C1419" t="inlineStr">
        <is>
          <t>Heron View</t>
        </is>
      </c>
      <c r="D1419" t="inlineStr">
        <is>
          <t>Heron View</t>
        </is>
      </c>
      <c r="E1419" s="1" t="inlineStr">
        <is>
          <t>2023-11-30</t>
        </is>
      </c>
      <c r="F1419" t="n">
        <v>0</v>
      </c>
      <c r="G1419" t="n">
        <v>100000</v>
      </c>
      <c r="H1419" s="2">
        <f>IF(F1419=0, G1419, F1419)</f>
        <v/>
      </c>
      <c r="I1419" s="1">
        <f>E1419+0</f>
        <v/>
      </c>
    </row>
    <row r="1420">
      <c r="A1420" t="inlineStr">
        <is>
          <t>Interest Paid - Investors @ 8.25%</t>
        </is>
      </c>
      <c r="B1420" t="inlineStr">
        <is>
          <t>Operating Expenses</t>
        </is>
      </c>
      <c r="C1420" t="inlineStr">
        <is>
          <t>Heron View</t>
        </is>
      </c>
      <c r="D1420" t="inlineStr">
        <is>
          <t>Heron View</t>
        </is>
      </c>
      <c r="E1420" s="1" t="inlineStr">
        <is>
          <t>2023-11-30</t>
        </is>
      </c>
      <c r="F1420" t="n">
        <v>0</v>
      </c>
      <c r="G1420" t="n">
        <v>0</v>
      </c>
      <c r="H1420" s="2">
        <f>IF(F1420=0, G1420, F1420)</f>
        <v/>
      </c>
      <c r="I1420" s="1">
        <f>E1420+0</f>
        <v/>
      </c>
    </row>
    <row r="1421">
      <c r="A1421" t="inlineStr">
        <is>
          <t>Interest Paid - Investors @ 9%</t>
        </is>
      </c>
      <c r="B1421" t="inlineStr">
        <is>
          <t>Operating Expenses</t>
        </is>
      </c>
      <c r="C1421" t="inlineStr">
        <is>
          <t>Heron View</t>
        </is>
      </c>
      <c r="D1421" t="inlineStr">
        <is>
          <t>Heron View</t>
        </is>
      </c>
      <c r="E1421" s="1" t="inlineStr">
        <is>
          <t>2023-11-30</t>
        </is>
      </c>
      <c r="F1421" t="n">
        <v>0</v>
      </c>
      <c r="G1421" t="n">
        <v>0</v>
      </c>
      <c r="H1421" s="2">
        <f>IF(F1421=0, G1421, F1421)</f>
        <v/>
      </c>
      <c r="I1421" s="1">
        <f>E1421+0</f>
        <v/>
      </c>
    </row>
    <row r="1422">
      <c r="A1422" t="inlineStr">
        <is>
          <t>Interest Paid - Investors @ 9.75%</t>
        </is>
      </c>
      <c r="B1422" t="inlineStr">
        <is>
          <t>Operating Expenses</t>
        </is>
      </c>
      <c r="C1422" t="inlineStr">
        <is>
          <t>Heron View</t>
        </is>
      </c>
      <c r="D1422" t="inlineStr">
        <is>
          <t>Heron View</t>
        </is>
      </c>
      <c r="E1422" s="1" t="inlineStr">
        <is>
          <t>2023-11-30</t>
        </is>
      </c>
      <c r="F1422" t="n">
        <v>0</v>
      </c>
      <c r="G1422" t="n">
        <v>0</v>
      </c>
      <c r="H1422" s="2">
        <f>IF(F1422=0, G1422, F1422)</f>
        <v/>
      </c>
      <c r="I1422" s="1">
        <f>E1422+0</f>
        <v/>
      </c>
    </row>
    <row r="1423">
      <c r="A1423" t="inlineStr">
        <is>
          <t>Levies</t>
        </is>
      </c>
      <c r="B1423" t="inlineStr">
        <is>
          <t>Operating Expenses</t>
        </is>
      </c>
      <c r="C1423" t="inlineStr">
        <is>
          <t>Heron View</t>
        </is>
      </c>
      <c r="D1423" t="inlineStr">
        <is>
          <t>Heron View</t>
        </is>
      </c>
      <c r="E1423" s="1" t="inlineStr">
        <is>
          <t>2023-11-30</t>
        </is>
      </c>
      <c r="F1423" t="n">
        <v>0</v>
      </c>
      <c r="G1423" t="n">
        <v>0</v>
      </c>
      <c r="H1423" s="2">
        <f>IF(F1423=0, G1423, F1423)</f>
        <v/>
      </c>
      <c r="I1423" s="1">
        <f>E1423+0</f>
        <v/>
      </c>
    </row>
    <row r="1424">
      <c r="A1424" t="inlineStr">
        <is>
          <t>Management fees - OMH</t>
        </is>
      </c>
      <c r="B1424" t="inlineStr">
        <is>
          <t>Ignore per Deric</t>
        </is>
      </c>
      <c r="C1424" t="inlineStr">
        <is>
          <t>Heron View</t>
        </is>
      </c>
      <c r="D1424" t="inlineStr">
        <is>
          <t>Heron View</t>
        </is>
      </c>
      <c r="E1424" s="1" t="inlineStr">
        <is>
          <t>2023-11-30</t>
        </is>
      </c>
      <c r="F1424" t="n">
        <v>0</v>
      </c>
      <c r="G1424" t="n">
        <v>0</v>
      </c>
      <c r="H1424" s="2">
        <f>IF(F1424=0, G1424, F1424)</f>
        <v/>
      </c>
      <c r="I1424" s="1">
        <f>E1424+0</f>
        <v/>
      </c>
    </row>
    <row r="1425">
      <c r="A1425" t="inlineStr">
        <is>
          <t>Opp Invest</t>
        </is>
      </c>
      <c r="B1425" t="inlineStr">
        <is>
          <t>COS</t>
        </is>
      </c>
      <c r="C1425" t="inlineStr">
        <is>
          <t>Heron View</t>
        </is>
      </c>
      <c r="D1425" t="inlineStr">
        <is>
          <t>Heron View</t>
        </is>
      </c>
      <c r="E1425" s="1" t="inlineStr">
        <is>
          <t>2023-11-30</t>
        </is>
      </c>
      <c r="F1425" t="n">
        <v>0</v>
      </c>
      <c r="G1425" t="n">
        <v>392914.302</v>
      </c>
      <c r="H1425" s="2">
        <f>IF(F1425=0, G1425, F1425)</f>
        <v/>
      </c>
      <c r="I1425" s="1">
        <f>E1425+0</f>
        <v/>
      </c>
    </row>
    <row r="1426">
      <c r="A1426" t="inlineStr">
        <is>
          <t>Rent Salaries and Wages</t>
        </is>
      </c>
      <c r="B1426" t="inlineStr">
        <is>
          <t>COS</t>
        </is>
      </c>
      <c r="C1426" t="inlineStr">
        <is>
          <t>Heron View</t>
        </is>
      </c>
      <c r="D1426" t="inlineStr">
        <is>
          <t>Heron View</t>
        </is>
      </c>
      <c r="E1426" s="1" t="inlineStr">
        <is>
          <t>2023-11-30</t>
        </is>
      </c>
      <c r="F1426" t="n">
        <v>0</v>
      </c>
      <c r="G1426" t="n">
        <v>800000</v>
      </c>
      <c r="H1426" s="2">
        <f>IF(F1426=0, G1426, F1426)</f>
        <v/>
      </c>
      <c r="I1426" s="1">
        <f>E1426+0</f>
        <v/>
      </c>
    </row>
    <row r="1427">
      <c r="A1427" t="inlineStr">
        <is>
          <t>Rental Income</t>
        </is>
      </c>
      <c r="B1427" t="inlineStr">
        <is>
          <t>Other Income</t>
        </is>
      </c>
      <c r="C1427" t="inlineStr">
        <is>
          <t>Heron View</t>
        </is>
      </c>
      <c r="D1427" t="inlineStr">
        <is>
          <t>Heron View</t>
        </is>
      </c>
      <c r="E1427" s="1" t="inlineStr">
        <is>
          <t>2023-11-30</t>
        </is>
      </c>
      <c r="F1427" t="n">
        <v>13883</v>
      </c>
      <c r="G1427" t="n">
        <v>0</v>
      </c>
      <c r="H1427" s="2">
        <f>IF(F1427=0, G1427, F1427)</f>
        <v/>
      </c>
      <c r="I1427" s="1">
        <f>E1427+0</f>
        <v/>
      </c>
    </row>
    <row r="1428">
      <c r="A1428" t="inlineStr">
        <is>
          <t>Repairs _AND_ Maintenance</t>
        </is>
      </c>
      <c r="B1428" t="inlineStr">
        <is>
          <t>Operating Expenses</t>
        </is>
      </c>
      <c r="C1428" t="inlineStr">
        <is>
          <t>Heron View</t>
        </is>
      </c>
      <c r="D1428" t="inlineStr">
        <is>
          <t>Heron View</t>
        </is>
      </c>
      <c r="E1428" s="1" t="inlineStr">
        <is>
          <t>2023-11-30</t>
        </is>
      </c>
      <c r="F1428" t="n">
        <v>-1003.07</v>
      </c>
      <c r="G1428" t="n">
        <v>0</v>
      </c>
      <c r="H1428" s="2">
        <f>IF(F1428=0, G1428, F1428)</f>
        <v/>
      </c>
      <c r="I1428" s="1">
        <f>E1428+0</f>
        <v/>
      </c>
    </row>
    <row r="1429">
      <c r="A1429" t="inlineStr">
        <is>
          <t>Sales - Heron View Occupational Rent</t>
        </is>
      </c>
      <c r="B1429" t="inlineStr">
        <is>
          <t>Trading Income</t>
        </is>
      </c>
      <c r="C1429" t="inlineStr">
        <is>
          <t>Cashflow</t>
        </is>
      </c>
      <c r="D1429" t="inlineStr">
        <is>
          <t>Heron View</t>
        </is>
      </c>
      <c r="E1429" s="1" t="inlineStr">
        <is>
          <t>2023-11-30</t>
        </is>
      </c>
      <c r="F1429" t="n">
        <v>0</v>
      </c>
      <c r="G1429" t="n">
        <v>0</v>
      </c>
      <c r="H1429" s="2">
        <f>IF(F1429=0, G1429, F1429)</f>
        <v/>
      </c>
      <c r="I1429" s="1">
        <f>E1429+0</f>
        <v/>
      </c>
    </row>
    <row r="1430">
      <c r="A1430" t="inlineStr">
        <is>
          <t>Sales - Heron View Occupational Rent</t>
        </is>
      </c>
      <c r="B1430" t="inlineStr">
        <is>
          <t>Trading Income</t>
        </is>
      </c>
      <c r="C1430" t="inlineStr">
        <is>
          <t>Heron View</t>
        </is>
      </c>
      <c r="D1430" t="inlineStr">
        <is>
          <t>Heron View</t>
        </is>
      </c>
      <c r="E1430" s="1" t="inlineStr">
        <is>
          <t>2023-11-30</t>
        </is>
      </c>
      <c r="F1430" t="n">
        <v>0</v>
      </c>
      <c r="G1430" t="n">
        <v>0</v>
      </c>
      <c r="H1430" s="2">
        <f>IF(F1430=0, G1430, F1430)</f>
        <v/>
      </c>
      <c r="I1430" s="1">
        <f>E1430+0</f>
        <v/>
      </c>
    </row>
    <row r="1431">
      <c r="A1431" t="inlineStr">
        <is>
          <t>Sales - Heron View Sales</t>
        </is>
      </c>
      <c r="B1431" t="inlineStr">
        <is>
          <t>Trading Income</t>
        </is>
      </c>
      <c r="C1431" t="inlineStr">
        <is>
          <t>Heron View</t>
        </is>
      </c>
      <c r="D1431" t="inlineStr">
        <is>
          <t>Heron View</t>
        </is>
      </c>
      <c r="E1431" s="1" t="inlineStr">
        <is>
          <t>2023-11-30</t>
        </is>
      </c>
      <c r="F1431" t="n">
        <v>0</v>
      </c>
      <c r="G1431" t="n">
        <v>12650000</v>
      </c>
      <c r="H1431" s="2">
        <f>IF(F1431=0, G1431, F1431)</f>
        <v/>
      </c>
      <c r="I1431" s="1">
        <f>E1431+0</f>
        <v/>
      </c>
    </row>
    <row r="1432">
      <c r="A1432" t="inlineStr">
        <is>
          <t>Subscriptions - Xero</t>
        </is>
      </c>
      <c r="B1432" t="inlineStr">
        <is>
          <t>Operating Expenses</t>
        </is>
      </c>
      <c r="C1432" t="inlineStr">
        <is>
          <t>Heron View</t>
        </is>
      </c>
      <c r="D1432" t="inlineStr">
        <is>
          <t>Heron View</t>
        </is>
      </c>
      <c r="E1432" s="1" t="inlineStr">
        <is>
          <t>2023-11-30</t>
        </is>
      </c>
      <c r="F1432" t="n">
        <v>600</v>
      </c>
      <c r="G1432" t="n">
        <v>600</v>
      </c>
      <c r="H1432" s="2">
        <f>IF(F1432=0, G1432, F1432)</f>
        <v/>
      </c>
      <c r="I1432" s="1">
        <f>E1432+0</f>
        <v/>
      </c>
    </row>
    <row r="1433">
      <c r="A1433" t="inlineStr">
        <is>
          <t>COS - Commission HF Units</t>
        </is>
      </c>
      <c r="B1433" t="inlineStr">
        <is>
          <t>COS</t>
        </is>
      </c>
      <c r="C1433" t="inlineStr">
        <is>
          <t>Heron Fields</t>
        </is>
      </c>
      <c r="D1433" t="inlineStr">
        <is>
          <t>Heron Fields</t>
        </is>
      </c>
      <c r="E1433" s="1" t="inlineStr">
        <is>
          <t>2023-12-31</t>
        </is>
      </c>
      <c r="F1433" t="n">
        <v>0</v>
      </c>
      <c r="G1433" t="n">
        <v>112945.52</v>
      </c>
      <c r="H1433" s="2">
        <f>IF(F1433=0, G1433, F1433)</f>
        <v/>
      </c>
      <c r="I1433" s="1">
        <f>E1433+0</f>
        <v/>
      </c>
    </row>
    <row r="1434">
      <c r="A1434" t="inlineStr">
        <is>
          <t>COS - Legal Fees</t>
        </is>
      </c>
      <c r="B1434" t="inlineStr">
        <is>
          <t>COS</t>
        </is>
      </c>
      <c r="C1434" t="inlineStr">
        <is>
          <t>Heron Fields</t>
        </is>
      </c>
      <c r="D1434" t="inlineStr">
        <is>
          <t>Heron Fields</t>
        </is>
      </c>
      <c r="E1434" s="1" t="inlineStr">
        <is>
          <t>2023-12-31</t>
        </is>
      </c>
      <c r="F1434" t="n">
        <v>0</v>
      </c>
      <c r="G1434" t="n">
        <v>173655.62</v>
      </c>
      <c r="H1434" s="2">
        <f>IF(F1434=0, G1434, F1434)</f>
        <v/>
      </c>
      <c r="I1434" s="1">
        <f>E1434+0</f>
        <v/>
      </c>
    </row>
    <row r="1435">
      <c r="A1435" t="inlineStr">
        <is>
          <t>Interest Paid - Investors @ 14%</t>
        </is>
      </c>
      <c r="B1435" t="inlineStr">
        <is>
          <t>Operating Expenses</t>
        </is>
      </c>
      <c r="C1435" t="inlineStr">
        <is>
          <t>Heron Fields</t>
        </is>
      </c>
      <c r="D1435" t="inlineStr">
        <is>
          <t>Heron Fields</t>
        </is>
      </c>
      <c r="E1435" s="1" t="inlineStr">
        <is>
          <t>2023-12-31</t>
        </is>
      </c>
      <c r="F1435" t="n">
        <v>0</v>
      </c>
      <c r="G1435" t="n">
        <v>-246794.53</v>
      </c>
      <c r="H1435" s="2">
        <f>IF(F1435=0, G1435, F1435)</f>
        <v/>
      </c>
      <c r="I1435" s="1">
        <f>E1435+0</f>
        <v/>
      </c>
    </row>
    <row r="1436">
      <c r="A1436" t="inlineStr">
        <is>
          <t>Interest Paid - Investors @ 15%</t>
        </is>
      </c>
      <c r="B1436" t="inlineStr">
        <is>
          <t>Operating Expenses</t>
        </is>
      </c>
      <c r="C1436" t="inlineStr">
        <is>
          <t>Heron Fields</t>
        </is>
      </c>
      <c r="D1436" t="inlineStr">
        <is>
          <t>Heron Fields</t>
        </is>
      </c>
      <c r="E1436" s="1" t="inlineStr">
        <is>
          <t>2023-12-31</t>
        </is>
      </c>
      <c r="F1436" t="n">
        <v>0</v>
      </c>
      <c r="G1436" t="n">
        <v>26630.13</v>
      </c>
      <c r="H1436" s="2">
        <f>IF(F1436=0, G1436, F1436)</f>
        <v/>
      </c>
      <c r="I1436" s="1">
        <f>E1436+0</f>
        <v/>
      </c>
    </row>
    <row r="1437">
      <c r="A1437" t="inlineStr">
        <is>
          <t>Interest Paid - Investors @ 18%</t>
        </is>
      </c>
      <c r="B1437" t="inlineStr">
        <is>
          <t>Operating Expenses</t>
        </is>
      </c>
      <c r="C1437" t="inlineStr">
        <is>
          <t>Heron Fields</t>
        </is>
      </c>
      <c r="D1437" t="inlineStr">
        <is>
          <t>Heron Fields</t>
        </is>
      </c>
      <c r="E1437" s="1" t="inlineStr">
        <is>
          <t>2023-12-31</t>
        </is>
      </c>
      <c r="F1437" t="n">
        <v>0</v>
      </c>
      <c r="G1437" t="n">
        <v>411780.83</v>
      </c>
      <c r="H1437" s="2">
        <f>IF(F1437=0, G1437, F1437)</f>
        <v/>
      </c>
      <c r="I1437" s="1">
        <f>E1437+0</f>
        <v/>
      </c>
    </row>
    <row r="1438">
      <c r="A1438" t="inlineStr">
        <is>
          <t>Interest Paid - Investors @ 6.25%</t>
        </is>
      </c>
      <c r="B1438" t="inlineStr">
        <is>
          <t>Operating Expenses</t>
        </is>
      </c>
      <c r="C1438" t="inlineStr">
        <is>
          <t>Heron Fields</t>
        </is>
      </c>
      <c r="D1438" t="inlineStr">
        <is>
          <t>Heron Fields</t>
        </is>
      </c>
      <c r="E1438" s="1" t="inlineStr">
        <is>
          <t>2023-12-31</t>
        </is>
      </c>
      <c r="F1438" t="n">
        <v>0</v>
      </c>
      <c r="G1438" t="n">
        <v>15410.95</v>
      </c>
      <c r="H1438" s="2">
        <f>IF(F1438=0, G1438, F1438)</f>
        <v/>
      </c>
      <c r="I1438" s="1">
        <f>E1438+0</f>
        <v/>
      </c>
    </row>
    <row r="1439">
      <c r="A1439" t="inlineStr">
        <is>
          <t>Interest Paid - Investors @ 6.5%</t>
        </is>
      </c>
      <c r="B1439" t="inlineStr">
        <is>
          <t>Operating Expenses</t>
        </is>
      </c>
      <c r="C1439" t="inlineStr">
        <is>
          <t>Heron Fields</t>
        </is>
      </c>
      <c r="D1439" t="inlineStr">
        <is>
          <t>Heron Fields</t>
        </is>
      </c>
      <c r="E1439" s="1" t="inlineStr">
        <is>
          <t>2023-12-31</t>
        </is>
      </c>
      <c r="F1439" t="n">
        <v>0</v>
      </c>
      <c r="G1439" t="n">
        <v>11041.1</v>
      </c>
      <c r="H1439" s="2">
        <f>IF(F1439=0, G1439, F1439)</f>
        <v/>
      </c>
      <c r="I1439" s="1">
        <f>E1439+0</f>
        <v/>
      </c>
    </row>
    <row r="1440">
      <c r="A1440" t="inlineStr">
        <is>
          <t>Interest Paid - Investors @ 6.75%</t>
        </is>
      </c>
      <c r="B1440" t="inlineStr">
        <is>
          <t>Operating Expenses</t>
        </is>
      </c>
      <c r="C1440" t="inlineStr">
        <is>
          <t>Heron Fields</t>
        </is>
      </c>
      <c r="D1440" t="inlineStr">
        <is>
          <t>Heron Fields</t>
        </is>
      </c>
      <c r="E1440" s="1" t="inlineStr">
        <is>
          <t>2023-12-31</t>
        </is>
      </c>
      <c r="F1440" t="n">
        <v>0</v>
      </c>
      <c r="G1440" t="n">
        <v>4808.22</v>
      </c>
      <c r="H1440" s="2">
        <f>IF(F1440=0, G1440, F1440)</f>
        <v/>
      </c>
      <c r="I1440" s="1">
        <f>E1440+0</f>
        <v/>
      </c>
    </row>
    <row r="1441">
      <c r="A1441" t="inlineStr">
        <is>
          <t>Interest Paid - Investors @ 7.5%</t>
        </is>
      </c>
      <c r="B1441" t="inlineStr">
        <is>
          <t>Operating Expenses</t>
        </is>
      </c>
      <c r="C1441" t="inlineStr">
        <is>
          <t>Heron Fields</t>
        </is>
      </c>
      <c r="D1441" t="inlineStr">
        <is>
          <t>Heron Fields</t>
        </is>
      </c>
      <c r="E1441" s="1" t="inlineStr">
        <is>
          <t>2023-12-31</t>
        </is>
      </c>
      <c r="F1441" t="n">
        <v>0</v>
      </c>
      <c r="G1441" t="n">
        <v>821.92</v>
      </c>
      <c r="H1441" s="2">
        <f>IF(F1441=0, G1441, F1441)</f>
        <v/>
      </c>
      <c r="I1441" s="1">
        <f>E1441+0</f>
        <v/>
      </c>
    </row>
    <row r="1442">
      <c r="A1442" t="inlineStr">
        <is>
          <t>Interest Paid - Investors @ 8.25%</t>
        </is>
      </c>
      <c r="B1442" t="inlineStr">
        <is>
          <t>Operating Expenses</t>
        </is>
      </c>
      <c r="C1442" t="inlineStr">
        <is>
          <t>Heron Fields</t>
        </is>
      </c>
      <c r="D1442" t="inlineStr">
        <is>
          <t>Heron Fields</t>
        </is>
      </c>
      <c r="E1442" s="1" t="inlineStr">
        <is>
          <t>2023-12-31</t>
        </is>
      </c>
      <c r="F1442" t="n">
        <v>0</v>
      </c>
      <c r="G1442" t="n">
        <v>5515.07</v>
      </c>
      <c r="H1442" s="2">
        <f>IF(F1442=0, G1442, F1442)</f>
        <v/>
      </c>
      <c r="I1442" s="1">
        <f>E1442+0</f>
        <v/>
      </c>
    </row>
    <row r="1443">
      <c r="A1443" t="inlineStr">
        <is>
          <t>Interest Paid - Investors @ 9%</t>
        </is>
      </c>
      <c r="B1443" t="inlineStr">
        <is>
          <t>Operating Expenses</t>
        </is>
      </c>
      <c r="C1443" t="inlineStr">
        <is>
          <t>Heron Fields</t>
        </is>
      </c>
      <c r="D1443" t="inlineStr">
        <is>
          <t>Heron Fields</t>
        </is>
      </c>
      <c r="E1443" s="1" t="inlineStr">
        <is>
          <t>2023-12-31</t>
        </is>
      </c>
      <c r="F1443" t="n">
        <v>0</v>
      </c>
      <c r="G1443" t="n">
        <v>591.78</v>
      </c>
      <c r="H1443" s="2">
        <f>IF(F1443=0, G1443, F1443)</f>
        <v/>
      </c>
      <c r="I1443" s="1">
        <f>E1443+0</f>
        <v/>
      </c>
    </row>
    <row r="1444">
      <c r="A1444" t="inlineStr">
        <is>
          <t>Sales - Heron Fields</t>
        </is>
      </c>
      <c r="B1444" t="inlineStr">
        <is>
          <t>Trading Income</t>
        </is>
      </c>
      <c r="C1444" t="inlineStr">
        <is>
          <t>Heron Fields</t>
        </is>
      </c>
      <c r="D1444" t="inlineStr">
        <is>
          <t>Heron Fields</t>
        </is>
      </c>
      <c r="E1444" s="1" t="inlineStr">
        <is>
          <t>2023-12-31</t>
        </is>
      </c>
      <c r="F1444" t="n">
        <v>0</v>
      </c>
      <c r="G1444" t="n">
        <v>1314591.31</v>
      </c>
      <c r="H1444" s="2">
        <f>IF(F1444=0, G1444, F1444)</f>
        <v/>
      </c>
      <c r="I1444" s="1">
        <f>E1444+0</f>
        <v/>
      </c>
    </row>
    <row r="1445">
      <c r="A1445" t="inlineStr">
        <is>
          <t>COS - Commission HV Units</t>
        </is>
      </c>
      <c r="B1445" t="inlineStr">
        <is>
          <t>COS</t>
        </is>
      </c>
      <c r="C1445" t="inlineStr">
        <is>
          <t>Heron View</t>
        </is>
      </c>
      <c r="D1445" t="inlineStr">
        <is>
          <t>Heron View</t>
        </is>
      </c>
      <c r="E1445" s="1" t="inlineStr">
        <is>
          <t>2023-12-31</t>
        </is>
      </c>
      <c r="F1445" t="n">
        <v>0</v>
      </c>
      <c r="G1445" t="n">
        <v>441743.85</v>
      </c>
      <c r="H1445" s="2">
        <f>IF(F1445=0, G1445, F1445)</f>
        <v/>
      </c>
      <c r="I1445" s="1">
        <f>E1445+0</f>
        <v/>
      </c>
    </row>
    <row r="1446">
      <c r="A1446" t="inlineStr">
        <is>
          <t>COS - Legal Fees</t>
        </is>
      </c>
      <c r="B1446" t="inlineStr">
        <is>
          <t>COS</t>
        </is>
      </c>
      <c r="C1446" t="inlineStr">
        <is>
          <t>Heron View</t>
        </is>
      </c>
      <c r="D1446" t="inlineStr">
        <is>
          <t>Heron View</t>
        </is>
      </c>
      <c r="E1446" s="1" t="inlineStr">
        <is>
          <t>2023-12-31</t>
        </is>
      </c>
      <c r="F1446" t="n">
        <v>0</v>
      </c>
      <c r="G1446" t="n">
        <v>211504.98</v>
      </c>
      <c r="H1446" s="2">
        <f>IF(F1446=0, G1446, F1446)</f>
        <v/>
      </c>
      <c r="I1446" s="1">
        <f>E1446+0</f>
        <v/>
      </c>
    </row>
    <row r="1447">
      <c r="A1447" t="inlineStr">
        <is>
          <t>CPSD</t>
        </is>
      </c>
      <c r="B1447" t="inlineStr">
        <is>
          <t>COS</t>
        </is>
      </c>
      <c r="C1447" t="inlineStr">
        <is>
          <t>Heron View</t>
        </is>
      </c>
      <c r="D1447" t="inlineStr">
        <is>
          <t>Heron View</t>
        </is>
      </c>
      <c r="E1447" s="1" t="inlineStr">
        <is>
          <t>2023-12-31</t>
        </is>
      </c>
      <c r="F1447" t="n">
        <v>0</v>
      </c>
      <c r="G1447" t="n">
        <v>314037.881</v>
      </c>
      <c r="H1447" s="2">
        <f>IF(F1447=0, G1447, F1447)</f>
        <v/>
      </c>
      <c r="I1447" s="1">
        <f>E1447+0</f>
        <v/>
      </c>
    </row>
    <row r="1448">
      <c r="A1448" t="inlineStr">
        <is>
          <t>Consulting fees - Trustee</t>
        </is>
      </c>
      <c r="B1448" t="inlineStr">
        <is>
          <t>Operating Expenses</t>
        </is>
      </c>
      <c r="C1448" t="inlineStr">
        <is>
          <t>Heron View</t>
        </is>
      </c>
      <c r="D1448" t="inlineStr">
        <is>
          <t>Heron View</t>
        </is>
      </c>
      <c r="E1448" s="1" t="inlineStr">
        <is>
          <t>2023-12-31</t>
        </is>
      </c>
      <c r="F1448" t="n">
        <v>0</v>
      </c>
      <c r="G1448" t="n">
        <v>7250</v>
      </c>
      <c r="H1448" s="2">
        <f>IF(F1448=0, G1448, F1448)</f>
        <v/>
      </c>
      <c r="I1448" s="1">
        <f>E1448+0</f>
        <v/>
      </c>
    </row>
    <row r="1449">
      <c r="A1449" t="inlineStr">
        <is>
          <t>Interest Paid - Investors @ 14%</t>
        </is>
      </c>
      <c r="B1449" t="inlineStr">
        <is>
          <t>Operating Expenses</t>
        </is>
      </c>
      <c r="C1449" t="inlineStr">
        <is>
          <t>Heron View</t>
        </is>
      </c>
      <c r="D1449" t="inlineStr">
        <is>
          <t>Heron View</t>
        </is>
      </c>
      <c r="E1449" s="1" t="inlineStr">
        <is>
          <t>2023-12-31</t>
        </is>
      </c>
      <c r="F1449" t="n">
        <v>0</v>
      </c>
      <c r="G1449" t="n">
        <v>624952.38</v>
      </c>
      <c r="H1449" s="2">
        <f>IF(F1449=0, G1449, F1449)</f>
        <v/>
      </c>
      <c r="I1449" s="1">
        <f>E1449+0</f>
        <v/>
      </c>
    </row>
    <row r="1450">
      <c r="A1450" t="inlineStr">
        <is>
          <t>Interest Paid - Investors @ 15%</t>
        </is>
      </c>
      <c r="B1450" t="inlineStr">
        <is>
          <t>Operating Expenses</t>
        </is>
      </c>
      <c r="C1450" t="inlineStr">
        <is>
          <t>Heron View</t>
        </is>
      </c>
      <c r="D1450" t="inlineStr">
        <is>
          <t>Heron View</t>
        </is>
      </c>
      <c r="E1450" s="1" t="inlineStr">
        <is>
          <t>2023-12-31</t>
        </is>
      </c>
      <c r="F1450" t="n">
        <v>0</v>
      </c>
      <c r="G1450" t="n">
        <v>100000</v>
      </c>
      <c r="H1450" s="2">
        <f>IF(F1450=0, G1450, F1450)</f>
        <v/>
      </c>
      <c r="I1450" s="1">
        <f>E1450+0</f>
        <v/>
      </c>
    </row>
    <row r="1451">
      <c r="A1451" t="inlineStr">
        <is>
          <t>Interest Paid - Investors @ 16%</t>
        </is>
      </c>
      <c r="B1451" t="inlineStr">
        <is>
          <t>Operating Expenses</t>
        </is>
      </c>
      <c r="C1451" t="inlineStr">
        <is>
          <t>Heron View</t>
        </is>
      </c>
      <c r="D1451" t="inlineStr">
        <is>
          <t>Heron View</t>
        </is>
      </c>
      <c r="E1451" s="1" t="inlineStr">
        <is>
          <t>2023-12-31</t>
        </is>
      </c>
      <c r="F1451" t="n">
        <v>0</v>
      </c>
      <c r="G1451" t="n">
        <v>100000</v>
      </c>
      <c r="H1451" s="2">
        <f>IF(F1451=0, G1451, F1451)</f>
        <v/>
      </c>
      <c r="I1451" s="1">
        <f>E1451+0</f>
        <v/>
      </c>
    </row>
    <row r="1452">
      <c r="A1452" t="inlineStr">
        <is>
          <t>Interest Paid - Investors @ 18%</t>
        </is>
      </c>
      <c r="B1452" t="inlineStr">
        <is>
          <t>Operating Expenses</t>
        </is>
      </c>
      <c r="C1452" t="inlineStr">
        <is>
          <t>Heron View</t>
        </is>
      </c>
      <c r="D1452" t="inlineStr">
        <is>
          <t>Heron View</t>
        </is>
      </c>
      <c r="E1452" s="1" t="inlineStr">
        <is>
          <t>2023-12-31</t>
        </is>
      </c>
      <c r="F1452" t="n">
        <v>0</v>
      </c>
      <c r="G1452" t="n">
        <v>100000</v>
      </c>
      <c r="H1452" s="2">
        <f>IF(F1452=0, G1452, F1452)</f>
        <v/>
      </c>
      <c r="I1452" s="1">
        <f>E1452+0</f>
        <v/>
      </c>
    </row>
    <row r="1453">
      <c r="A1453" t="inlineStr">
        <is>
          <t>Interest Paid - Investors @ 6.25%</t>
        </is>
      </c>
      <c r="B1453" t="inlineStr">
        <is>
          <t>Operating Expenses</t>
        </is>
      </c>
      <c r="C1453" t="inlineStr">
        <is>
          <t>Heron View</t>
        </is>
      </c>
      <c r="D1453" t="inlineStr">
        <is>
          <t>Heron View</t>
        </is>
      </c>
      <c r="E1453" s="1" t="inlineStr">
        <is>
          <t>2023-12-31</t>
        </is>
      </c>
      <c r="F1453" t="n">
        <v>0</v>
      </c>
      <c r="G1453" t="n">
        <v>100000</v>
      </c>
      <c r="H1453" s="2">
        <f>IF(F1453=0, G1453, F1453)</f>
        <v/>
      </c>
      <c r="I1453" s="1">
        <f>E1453+0</f>
        <v/>
      </c>
    </row>
    <row r="1454">
      <c r="A1454" t="inlineStr">
        <is>
          <t>Interest Paid - Investors @ 6.5%</t>
        </is>
      </c>
      <c r="B1454" t="inlineStr">
        <is>
          <t>Operating Expenses</t>
        </is>
      </c>
      <c r="C1454" t="inlineStr">
        <is>
          <t>Heron View</t>
        </is>
      </c>
      <c r="D1454" t="inlineStr">
        <is>
          <t>Heron View</t>
        </is>
      </c>
      <c r="E1454" s="1" t="inlineStr">
        <is>
          <t>2023-12-31</t>
        </is>
      </c>
      <c r="F1454" t="n">
        <v>0</v>
      </c>
      <c r="G1454" t="n">
        <v>100000</v>
      </c>
      <c r="H1454" s="2">
        <f>IF(F1454=0, G1454, F1454)</f>
        <v/>
      </c>
      <c r="I1454" s="1">
        <f>E1454+0</f>
        <v/>
      </c>
    </row>
    <row r="1455">
      <c r="A1455" t="inlineStr">
        <is>
          <t>Interest Paid - Investors @ 6.75%</t>
        </is>
      </c>
      <c r="B1455" t="inlineStr">
        <is>
          <t>Operating Expenses</t>
        </is>
      </c>
      <c r="C1455" t="inlineStr">
        <is>
          <t>Heron View</t>
        </is>
      </c>
      <c r="D1455" t="inlineStr">
        <is>
          <t>Heron View</t>
        </is>
      </c>
      <c r="E1455" s="1" t="inlineStr">
        <is>
          <t>2023-12-31</t>
        </is>
      </c>
      <c r="F1455" t="n">
        <v>0</v>
      </c>
      <c r="G1455" t="n">
        <v>100000</v>
      </c>
      <c r="H1455" s="2">
        <f>IF(F1455=0, G1455, F1455)</f>
        <v/>
      </c>
      <c r="I1455" s="1">
        <f>E1455+0</f>
        <v/>
      </c>
    </row>
    <row r="1456">
      <c r="A1456" t="inlineStr">
        <is>
          <t>Interest Paid - Investors @ 7%</t>
        </is>
      </c>
      <c r="B1456" t="inlineStr">
        <is>
          <t>Operating Expenses</t>
        </is>
      </c>
      <c r="C1456" t="inlineStr">
        <is>
          <t>Heron View</t>
        </is>
      </c>
      <c r="D1456" t="inlineStr">
        <is>
          <t>Heron View</t>
        </is>
      </c>
      <c r="E1456" s="1" t="inlineStr">
        <is>
          <t>2023-12-31</t>
        </is>
      </c>
      <c r="F1456" t="n">
        <v>0</v>
      </c>
      <c r="G1456" t="n">
        <v>100000</v>
      </c>
      <c r="H1456" s="2">
        <f>IF(F1456=0, G1456, F1456)</f>
        <v/>
      </c>
      <c r="I1456" s="1">
        <f>E1456+0</f>
        <v/>
      </c>
    </row>
    <row r="1457">
      <c r="A1457" t="inlineStr">
        <is>
          <t>Interest Paid - Investors @ 7.5%</t>
        </is>
      </c>
      <c r="B1457" t="inlineStr">
        <is>
          <t>Operating Expenses</t>
        </is>
      </c>
      <c r="C1457" t="inlineStr">
        <is>
          <t>Heron View</t>
        </is>
      </c>
      <c r="D1457" t="inlineStr">
        <is>
          <t>Heron View</t>
        </is>
      </c>
      <c r="E1457" s="1" t="inlineStr">
        <is>
          <t>2023-12-31</t>
        </is>
      </c>
      <c r="F1457" t="n">
        <v>0</v>
      </c>
      <c r="G1457" t="n">
        <v>100000</v>
      </c>
      <c r="H1457" s="2">
        <f>IF(F1457=0, G1457, F1457)</f>
        <v/>
      </c>
      <c r="I1457" s="1">
        <f>E1457+0</f>
        <v/>
      </c>
    </row>
    <row r="1458">
      <c r="A1458" t="inlineStr">
        <is>
          <t>Opp Invest</t>
        </is>
      </c>
      <c r="B1458" t="inlineStr">
        <is>
          <t>COS</t>
        </is>
      </c>
      <c r="C1458" t="inlineStr">
        <is>
          <t>Heron View</t>
        </is>
      </c>
      <c r="D1458" t="inlineStr">
        <is>
          <t>Heron View</t>
        </is>
      </c>
      <c r="E1458" s="1" t="inlineStr">
        <is>
          <t>2023-12-31</t>
        </is>
      </c>
      <c r="F1458" t="n">
        <v>0</v>
      </c>
      <c r="G1458" t="n">
        <v>392914.302</v>
      </c>
      <c r="H1458" s="2">
        <f>IF(F1458=0, G1458, F1458)</f>
        <v/>
      </c>
      <c r="I1458" s="1">
        <f>E1458+0</f>
        <v/>
      </c>
    </row>
    <row r="1459">
      <c r="A1459" t="inlineStr">
        <is>
          <t>Rent Salaries and Wages</t>
        </is>
      </c>
      <c r="B1459" t="inlineStr">
        <is>
          <t>COS</t>
        </is>
      </c>
      <c r="C1459" t="inlineStr">
        <is>
          <t>Heron View</t>
        </is>
      </c>
      <c r="D1459" t="inlineStr">
        <is>
          <t>Heron View</t>
        </is>
      </c>
      <c r="E1459" s="1" t="inlineStr">
        <is>
          <t>2023-12-31</t>
        </is>
      </c>
      <c r="F1459" t="n">
        <v>0</v>
      </c>
      <c r="G1459" t="n">
        <v>800000</v>
      </c>
      <c r="H1459" s="2">
        <f>IF(F1459=0, G1459, F1459)</f>
        <v/>
      </c>
      <c r="I1459" s="1">
        <f>E1459+0</f>
        <v/>
      </c>
    </row>
    <row r="1460">
      <c r="A1460" t="inlineStr">
        <is>
          <t>Sales - Heron View Sales</t>
        </is>
      </c>
      <c r="B1460" t="inlineStr">
        <is>
          <t>Trading Income</t>
        </is>
      </c>
      <c r="C1460" t="inlineStr">
        <is>
          <t>Heron View</t>
        </is>
      </c>
      <c r="D1460" t="inlineStr">
        <is>
          <t>Heron View</t>
        </is>
      </c>
      <c r="E1460" s="1" t="inlineStr">
        <is>
          <t>2023-12-31</t>
        </is>
      </c>
      <c r="F1460" t="n">
        <v>0</v>
      </c>
      <c r="G1460" t="n">
        <v>4550000</v>
      </c>
      <c r="H1460" s="2">
        <f>IF(F1460=0, G1460, F1460)</f>
        <v/>
      </c>
      <c r="I1460" s="1">
        <f>E1460+0</f>
        <v/>
      </c>
    </row>
    <row r="1461">
      <c r="A1461" t="inlineStr">
        <is>
          <t>Subscriptions - Xero</t>
        </is>
      </c>
      <c r="B1461" t="inlineStr">
        <is>
          <t>Operating Expenses</t>
        </is>
      </c>
      <c r="C1461" t="inlineStr">
        <is>
          <t>Heron View</t>
        </is>
      </c>
      <c r="D1461" t="inlineStr">
        <is>
          <t>Heron View</t>
        </is>
      </c>
      <c r="E1461" s="1" t="inlineStr">
        <is>
          <t>2023-12-31</t>
        </is>
      </c>
      <c r="F1461" t="n">
        <v>0</v>
      </c>
      <c r="G1461" t="n">
        <v>600</v>
      </c>
      <c r="H1461" s="2">
        <f>IF(F1461=0, G1461, F1461)</f>
        <v/>
      </c>
      <c r="I1461" s="1">
        <f>E1461+0</f>
        <v/>
      </c>
    </row>
    <row r="1462">
      <c r="A1462" t="inlineStr">
        <is>
          <t>COS - Commission HF Units</t>
        </is>
      </c>
      <c r="B1462" t="inlineStr">
        <is>
          <t>COS</t>
        </is>
      </c>
      <c r="C1462" t="inlineStr">
        <is>
          <t>Heron Fields</t>
        </is>
      </c>
      <c r="D1462" t="inlineStr">
        <is>
          <t>Heron Fields</t>
        </is>
      </c>
      <c r="E1462" s="1" t="inlineStr">
        <is>
          <t>2024-01-31</t>
        </is>
      </c>
      <c r="F1462" t="n">
        <v>0</v>
      </c>
      <c r="G1462" t="n">
        <v>112945.52</v>
      </c>
      <c r="H1462" s="2">
        <f>IF(F1462=0, G1462, F1462)</f>
        <v/>
      </c>
      <c r="I1462" s="1">
        <f>E1462+0</f>
        <v/>
      </c>
    </row>
    <row r="1463">
      <c r="A1463" t="inlineStr">
        <is>
          <t>COS - Legal Fees</t>
        </is>
      </c>
      <c r="B1463" t="inlineStr">
        <is>
          <t>COS</t>
        </is>
      </c>
      <c r="C1463" t="inlineStr">
        <is>
          <t>Heron Fields</t>
        </is>
      </c>
      <c r="D1463" t="inlineStr">
        <is>
          <t>Heron Fields</t>
        </is>
      </c>
      <c r="E1463" s="1" t="inlineStr">
        <is>
          <t>2024-01-31</t>
        </is>
      </c>
      <c r="F1463" t="n">
        <v>0</v>
      </c>
      <c r="G1463" t="n">
        <v>71053.34</v>
      </c>
      <c r="H1463" s="2">
        <f>IF(F1463=0, G1463, F1463)</f>
        <v/>
      </c>
      <c r="I1463" s="1">
        <f>E1463+0</f>
        <v/>
      </c>
    </row>
    <row r="1464">
      <c r="A1464" t="inlineStr">
        <is>
          <t>Interest Paid - Investors @ 14%</t>
        </is>
      </c>
      <c r="B1464" t="inlineStr">
        <is>
          <t>Operating Expenses</t>
        </is>
      </c>
      <c r="C1464" t="inlineStr">
        <is>
          <t>Heron Fields</t>
        </is>
      </c>
      <c r="D1464" t="inlineStr">
        <is>
          <t>Heron Fields</t>
        </is>
      </c>
      <c r="E1464" s="1" t="inlineStr">
        <is>
          <t>2024-01-31</t>
        </is>
      </c>
      <c r="F1464" t="n">
        <v>0</v>
      </c>
      <c r="G1464" t="n">
        <v>-246794.53</v>
      </c>
      <c r="H1464" s="2">
        <f>IF(F1464=0, G1464, F1464)</f>
        <v/>
      </c>
      <c r="I1464" s="1">
        <f>E1464+0</f>
        <v/>
      </c>
    </row>
    <row r="1465">
      <c r="A1465" t="inlineStr">
        <is>
          <t>Interest Paid - Investors @ 15%</t>
        </is>
      </c>
      <c r="B1465" t="inlineStr">
        <is>
          <t>Operating Expenses</t>
        </is>
      </c>
      <c r="C1465" t="inlineStr">
        <is>
          <t>Heron Fields</t>
        </is>
      </c>
      <c r="D1465" t="inlineStr">
        <is>
          <t>Heron Fields</t>
        </is>
      </c>
      <c r="E1465" s="1" t="inlineStr">
        <is>
          <t>2024-01-31</t>
        </is>
      </c>
      <c r="F1465" t="n">
        <v>0</v>
      </c>
      <c r="G1465" t="n">
        <v>26630.13</v>
      </c>
      <c r="H1465" s="2">
        <f>IF(F1465=0, G1465, F1465)</f>
        <v/>
      </c>
      <c r="I1465" s="1">
        <f>E1465+0</f>
        <v/>
      </c>
    </row>
    <row r="1466">
      <c r="A1466" t="inlineStr">
        <is>
          <t>Interest Paid - Investors @ 18%</t>
        </is>
      </c>
      <c r="B1466" t="inlineStr">
        <is>
          <t>Operating Expenses</t>
        </is>
      </c>
      <c r="C1466" t="inlineStr">
        <is>
          <t>Heron Fields</t>
        </is>
      </c>
      <c r="D1466" t="inlineStr">
        <is>
          <t>Heron Fields</t>
        </is>
      </c>
      <c r="E1466" s="1" t="inlineStr">
        <is>
          <t>2024-01-31</t>
        </is>
      </c>
      <c r="F1466" t="n">
        <v>0</v>
      </c>
      <c r="G1466" t="n">
        <v>411780.83</v>
      </c>
      <c r="H1466" s="2">
        <f>IF(F1466=0, G1466, F1466)</f>
        <v/>
      </c>
      <c r="I1466" s="1">
        <f>E1466+0</f>
        <v/>
      </c>
    </row>
    <row r="1467">
      <c r="A1467" t="inlineStr">
        <is>
          <t>Interest Paid - Investors @ 6.25%</t>
        </is>
      </c>
      <c r="B1467" t="inlineStr">
        <is>
          <t>Operating Expenses</t>
        </is>
      </c>
      <c r="C1467" t="inlineStr">
        <is>
          <t>Heron Fields</t>
        </is>
      </c>
      <c r="D1467" t="inlineStr">
        <is>
          <t>Heron Fields</t>
        </is>
      </c>
      <c r="E1467" s="1" t="inlineStr">
        <is>
          <t>2024-01-31</t>
        </is>
      </c>
      <c r="F1467" t="n">
        <v>0</v>
      </c>
      <c r="G1467" t="n">
        <v>15410.95</v>
      </c>
      <c r="H1467" s="2">
        <f>IF(F1467=0, G1467, F1467)</f>
        <v/>
      </c>
      <c r="I1467" s="1">
        <f>E1467+0</f>
        <v/>
      </c>
    </row>
    <row r="1468">
      <c r="A1468" t="inlineStr">
        <is>
          <t>Interest Paid - Investors @ 6.5%</t>
        </is>
      </c>
      <c r="B1468" t="inlineStr">
        <is>
          <t>Operating Expenses</t>
        </is>
      </c>
      <c r="C1468" t="inlineStr">
        <is>
          <t>Heron Fields</t>
        </is>
      </c>
      <c r="D1468" t="inlineStr">
        <is>
          <t>Heron Fields</t>
        </is>
      </c>
      <c r="E1468" s="1" t="inlineStr">
        <is>
          <t>2024-01-31</t>
        </is>
      </c>
      <c r="F1468" t="n">
        <v>0</v>
      </c>
      <c r="G1468" t="n">
        <v>11041.1</v>
      </c>
      <c r="H1468" s="2">
        <f>IF(F1468=0, G1468, F1468)</f>
        <v/>
      </c>
      <c r="I1468" s="1">
        <f>E1468+0</f>
        <v/>
      </c>
    </row>
    <row r="1469">
      <c r="A1469" t="inlineStr">
        <is>
          <t>Interest Paid - Investors @ 6.75%</t>
        </is>
      </c>
      <c r="B1469" t="inlineStr">
        <is>
          <t>Operating Expenses</t>
        </is>
      </c>
      <c r="C1469" t="inlineStr">
        <is>
          <t>Heron Fields</t>
        </is>
      </c>
      <c r="D1469" t="inlineStr">
        <is>
          <t>Heron Fields</t>
        </is>
      </c>
      <c r="E1469" s="1" t="inlineStr">
        <is>
          <t>2024-01-31</t>
        </is>
      </c>
      <c r="F1469" t="n">
        <v>0</v>
      </c>
      <c r="G1469" t="n">
        <v>4808.22</v>
      </c>
      <c r="H1469" s="2">
        <f>IF(F1469=0, G1469, F1469)</f>
        <v/>
      </c>
      <c r="I1469" s="1">
        <f>E1469+0</f>
        <v/>
      </c>
    </row>
    <row r="1470">
      <c r="A1470" t="inlineStr">
        <is>
          <t>Interest Paid - Investors @ 7.5%</t>
        </is>
      </c>
      <c r="B1470" t="inlineStr">
        <is>
          <t>Operating Expenses</t>
        </is>
      </c>
      <c r="C1470" t="inlineStr">
        <is>
          <t>Heron Fields</t>
        </is>
      </c>
      <c r="D1470" t="inlineStr">
        <is>
          <t>Heron Fields</t>
        </is>
      </c>
      <c r="E1470" s="1" t="inlineStr">
        <is>
          <t>2024-01-31</t>
        </is>
      </c>
      <c r="F1470" t="n">
        <v>0</v>
      </c>
      <c r="G1470" t="n">
        <v>821.92</v>
      </c>
      <c r="H1470" s="2">
        <f>IF(F1470=0, G1470, F1470)</f>
        <v/>
      </c>
      <c r="I1470" s="1">
        <f>E1470+0</f>
        <v/>
      </c>
    </row>
    <row r="1471">
      <c r="A1471" t="inlineStr">
        <is>
          <t>Interest Paid - Investors @ 8.25%</t>
        </is>
      </c>
      <c r="B1471" t="inlineStr">
        <is>
          <t>Operating Expenses</t>
        </is>
      </c>
      <c r="C1471" t="inlineStr">
        <is>
          <t>Heron Fields</t>
        </is>
      </c>
      <c r="D1471" t="inlineStr">
        <is>
          <t>Heron Fields</t>
        </is>
      </c>
      <c r="E1471" s="1" t="inlineStr">
        <is>
          <t>2024-01-31</t>
        </is>
      </c>
      <c r="F1471" t="n">
        <v>0</v>
      </c>
      <c r="G1471" t="n">
        <v>5515.07</v>
      </c>
      <c r="H1471" s="2">
        <f>IF(F1471=0, G1471, F1471)</f>
        <v/>
      </c>
      <c r="I1471" s="1">
        <f>E1471+0</f>
        <v/>
      </c>
    </row>
    <row r="1472">
      <c r="A1472" t="inlineStr">
        <is>
          <t>Interest Paid - Investors @ 9%</t>
        </is>
      </c>
      <c r="B1472" t="inlineStr">
        <is>
          <t>Operating Expenses</t>
        </is>
      </c>
      <c r="C1472" t="inlineStr">
        <is>
          <t>Heron Fields</t>
        </is>
      </c>
      <c r="D1472" t="inlineStr">
        <is>
          <t>Heron Fields</t>
        </is>
      </c>
      <c r="E1472" s="1" t="inlineStr">
        <is>
          <t>2024-01-31</t>
        </is>
      </c>
      <c r="F1472" t="n">
        <v>0</v>
      </c>
      <c r="G1472" t="n">
        <v>591.78</v>
      </c>
      <c r="H1472" s="2">
        <f>IF(F1472=0, G1472, F1472)</f>
        <v/>
      </c>
      <c r="I1472" s="1">
        <f>E1472+0</f>
        <v/>
      </c>
    </row>
    <row r="1473">
      <c r="A1473" t="inlineStr">
        <is>
          <t>Sales - Heron Fields</t>
        </is>
      </c>
      <c r="B1473" t="inlineStr">
        <is>
          <t>Trading Income</t>
        </is>
      </c>
      <c r="C1473" t="inlineStr">
        <is>
          <t>Heron Fields</t>
        </is>
      </c>
      <c r="D1473" t="inlineStr">
        <is>
          <t>Heron Fields</t>
        </is>
      </c>
      <c r="E1473" s="1" t="inlineStr">
        <is>
          <t>2024-01-31</t>
        </is>
      </c>
      <c r="F1473" t="n">
        <v>0</v>
      </c>
      <c r="G1473" t="n">
        <v>1314591.31</v>
      </c>
      <c r="H1473" s="2">
        <f>IF(F1473=0, G1473, F1473)</f>
        <v/>
      </c>
      <c r="I1473" s="1">
        <f>E1473+0</f>
        <v/>
      </c>
    </row>
    <row r="1474">
      <c r="A1474" t="inlineStr">
        <is>
          <t>COS - Commission HV Units</t>
        </is>
      </c>
      <c r="B1474" t="inlineStr">
        <is>
          <t>COS</t>
        </is>
      </c>
      <c r="C1474" t="inlineStr">
        <is>
          <t>Heron View</t>
        </is>
      </c>
      <c r="D1474" t="inlineStr">
        <is>
          <t>Heron View</t>
        </is>
      </c>
      <c r="E1474" s="1" t="inlineStr">
        <is>
          <t>2024-01-31</t>
        </is>
      </c>
      <c r="F1474" t="n">
        <v>0</v>
      </c>
      <c r="G1474" t="n">
        <v>741743.85</v>
      </c>
      <c r="H1474" s="2">
        <f>IF(F1474=0, G1474, F1474)</f>
        <v/>
      </c>
      <c r="I1474" s="1">
        <f>E1474+0</f>
        <v/>
      </c>
    </row>
    <row r="1475">
      <c r="A1475" t="inlineStr">
        <is>
          <t>COS - Legal Fees</t>
        </is>
      </c>
      <c r="B1475" t="inlineStr">
        <is>
          <t>COS</t>
        </is>
      </c>
      <c r="C1475" t="inlineStr">
        <is>
          <t>Heron View</t>
        </is>
      </c>
      <c r="D1475" t="inlineStr">
        <is>
          <t>Heron View</t>
        </is>
      </c>
      <c r="E1475" s="1" t="inlineStr">
        <is>
          <t>2024-01-31</t>
        </is>
      </c>
      <c r="F1475" t="n">
        <v>0</v>
      </c>
      <c r="G1475" t="n">
        <v>361504.98</v>
      </c>
      <c r="H1475" s="2">
        <f>IF(F1475=0, G1475, F1475)</f>
        <v/>
      </c>
      <c r="I1475" s="1">
        <f>E1475+0</f>
        <v/>
      </c>
    </row>
    <row r="1476">
      <c r="A1476" t="inlineStr">
        <is>
          <t>CPSD</t>
        </is>
      </c>
      <c r="B1476" t="inlineStr">
        <is>
          <t>COS</t>
        </is>
      </c>
      <c r="C1476" t="inlineStr">
        <is>
          <t>Heron View</t>
        </is>
      </c>
      <c r="D1476" t="inlineStr">
        <is>
          <t>Heron View</t>
        </is>
      </c>
      <c r="E1476" s="1" t="inlineStr">
        <is>
          <t>2024-01-31</t>
        </is>
      </c>
      <c r="F1476" t="n">
        <v>0</v>
      </c>
      <c r="G1476" t="n">
        <v>314037.881</v>
      </c>
      <c r="H1476" s="2">
        <f>IF(F1476=0, G1476, F1476)</f>
        <v/>
      </c>
      <c r="I1476" s="1">
        <f>E1476+0</f>
        <v/>
      </c>
    </row>
    <row r="1477">
      <c r="A1477" t="inlineStr">
        <is>
          <t>Consulting fees - Trustee</t>
        </is>
      </c>
      <c r="B1477" t="inlineStr">
        <is>
          <t>Operating Expenses</t>
        </is>
      </c>
      <c r="C1477" t="inlineStr">
        <is>
          <t>Heron View</t>
        </is>
      </c>
      <c r="D1477" t="inlineStr">
        <is>
          <t>Heron View</t>
        </is>
      </c>
      <c r="E1477" s="1" t="inlineStr">
        <is>
          <t>2024-01-31</t>
        </is>
      </c>
      <c r="F1477" t="n">
        <v>0</v>
      </c>
      <c r="G1477" t="n">
        <v>7250</v>
      </c>
      <c r="H1477" s="2">
        <f>IF(F1477=0, G1477, F1477)</f>
        <v/>
      </c>
      <c r="I1477" s="1">
        <f>E1477+0</f>
        <v/>
      </c>
    </row>
    <row r="1478">
      <c r="A1478" t="inlineStr">
        <is>
          <t>Interest Paid - Investors @ 14%</t>
        </is>
      </c>
      <c r="B1478" t="inlineStr">
        <is>
          <t>Operating Expenses</t>
        </is>
      </c>
      <c r="C1478" t="inlineStr">
        <is>
          <t>Heron View</t>
        </is>
      </c>
      <c r="D1478" t="inlineStr">
        <is>
          <t>Heron View</t>
        </is>
      </c>
      <c r="E1478" s="1" t="inlineStr">
        <is>
          <t>2024-01-31</t>
        </is>
      </c>
      <c r="F1478" t="n">
        <v>0</v>
      </c>
      <c r="G1478" t="n">
        <v>2874952.38</v>
      </c>
      <c r="H1478" s="2">
        <f>IF(F1478=0, G1478, F1478)</f>
        <v/>
      </c>
      <c r="I1478" s="1">
        <f>E1478+0</f>
        <v/>
      </c>
    </row>
    <row r="1479">
      <c r="A1479" t="inlineStr">
        <is>
          <t>Interest Paid - Investors @ 15%</t>
        </is>
      </c>
      <c r="B1479" t="inlineStr">
        <is>
          <t>Operating Expenses</t>
        </is>
      </c>
      <c r="C1479" t="inlineStr">
        <is>
          <t>Heron View</t>
        </is>
      </c>
      <c r="D1479" t="inlineStr">
        <is>
          <t>Heron View</t>
        </is>
      </c>
      <c r="E1479" s="1" t="inlineStr">
        <is>
          <t>2024-01-31</t>
        </is>
      </c>
      <c r="F1479" t="n">
        <v>0</v>
      </c>
      <c r="G1479" t="n">
        <v>100000</v>
      </c>
      <c r="H1479" s="2">
        <f>IF(F1479=0, G1479, F1479)</f>
        <v/>
      </c>
      <c r="I1479" s="1">
        <f>E1479+0</f>
        <v/>
      </c>
    </row>
    <row r="1480">
      <c r="A1480" t="inlineStr">
        <is>
          <t>Interest Paid - Investors @ 16%</t>
        </is>
      </c>
      <c r="B1480" t="inlineStr">
        <is>
          <t>Operating Expenses</t>
        </is>
      </c>
      <c r="C1480" t="inlineStr">
        <is>
          <t>Heron View</t>
        </is>
      </c>
      <c r="D1480" t="inlineStr">
        <is>
          <t>Heron View</t>
        </is>
      </c>
      <c r="E1480" s="1" t="inlineStr">
        <is>
          <t>2024-01-31</t>
        </is>
      </c>
      <c r="F1480" t="n">
        <v>0</v>
      </c>
      <c r="G1480" t="n">
        <v>100000</v>
      </c>
      <c r="H1480" s="2">
        <f>IF(F1480=0, G1480, F1480)</f>
        <v/>
      </c>
      <c r="I1480" s="1">
        <f>E1480+0</f>
        <v/>
      </c>
    </row>
    <row r="1481">
      <c r="A1481" t="inlineStr">
        <is>
          <t>Interest Paid - Investors @ 18%</t>
        </is>
      </c>
      <c r="B1481" t="inlineStr">
        <is>
          <t>Operating Expenses</t>
        </is>
      </c>
      <c r="C1481" t="inlineStr">
        <is>
          <t>Heron View</t>
        </is>
      </c>
      <c r="D1481" t="inlineStr">
        <is>
          <t>Heron View</t>
        </is>
      </c>
      <c r="E1481" s="1" t="inlineStr">
        <is>
          <t>2024-01-31</t>
        </is>
      </c>
      <c r="F1481" t="n">
        <v>0</v>
      </c>
      <c r="G1481" t="n">
        <v>100000</v>
      </c>
      <c r="H1481" s="2">
        <f>IF(F1481=0, G1481, F1481)</f>
        <v/>
      </c>
      <c r="I1481" s="1">
        <f>E1481+0</f>
        <v/>
      </c>
    </row>
    <row r="1482">
      <c r="A1482" t="inlineStr">
        <is>
          <t>Interest Paid - Investors @ 6.25%</t>
        </is>
      </c>
      <c r="B1482" t="inlineStr">
        <is>
          <t>Operating Expenses</t>
        </is>
      </c>
      <c r="C1482" t="inlineStr">
        <is>
          <t>Heron View</t>
        </is>
      </c>
      <c r="D1482" t="inlineStr">
        <is>
          <t>Heron View</t>
        </is>
      </c>
      <c r="E1482" s="1" t="inlineStr">
        <is>
          <t>2024-01-31</t>
        </is>
      </c>
      <c r="F1482" t="n">
        <v>0</v>
      </c>
      <c r="G1482" t="n">
        <v>100000</v>
      </c>
      <c r="H1482" s="2">
        <f>IF(F1482=0, G1482, F1482)</f>
        <v/>
      </c>
      <c r="I1482" s="1">
        <f>E1482+0</f>
        <v/>
      </c>
    </row>
    <row r="1483">
      <c r="A1483" t="inlineStr">
        <is>
          <t>Interest Paid - Investors @ 6.5%</t>
        </is>
      </c>
      <c r="B1483" t="inlineStr">
        <is>
          <t>Operating Expenses</t>
        </is>
      </c>
      <c r="C1483" t="inlineStr">
        <is>
          <t>Heron View</t>
        </is>
      </c>
      <c r="D1483" t="inlineStr">
        <is>
          <t>Heron View</t>
        </is>
      </c>
      <c r="E1483" s="1" t="inlineStr">
        <is>
          <t>2024-01-31</t>
        </is>
      </c>
      <c r="F1483" t="n">
        <v>0</v>
      </c>
      <c r="G1483" t="n">
        <v>100000</v>
      </c>
      <c r="H1483" s="2">
        <f>IF(F1483=0, G1483, F1483)</f>
        <v/>
      </c>
      <c r="I1483" s="1">
        <f>E1483+0</f>
        <v/>
      </c>
    </row>
    <row r="1484">
      <c r="A1484" t="inlineStr">
        <is>
          <t>Interest Paid - Investors @ 6.75%</t>
        </is>
      </c>
      <c r="B1484" t="inlineStr">
        <is>
          <t>Operating Expenses</t>
        </is>
      </c>
      <c r="C1484" t="inlineStr">
        <is>
          <t>Heron View</t>
        </is>
      </c>
      <c r="D1484" t="inlineStr">
        <is>
          <t>Heron View</t>
        </is>
      </c>
      <c r="E1484" s="1" t="inlineStr">
        <is>
          <t>2024-01-31</t>
        </is>
      </c>
      <c r="F1484" t="n">
        <v>0</v>
      </c>
      <c r="G1484" t="n">
        <v>100000</v>
      </c>
      <c r="H1484" s="2">
        <f>IF(F1484=0, G1484, F1484)</f>
        <v/>
      </c>
      <c r="I1484" s="1">
        <f>E1484+0</f>
        <v/>
      </c>
    </row>
    <row r="1485">
      <c r="A1485" t="inlineStr">
        <is>
          <t>Interest Paid - Investors @ 7%</t>
        </is>
      </c>
      <c r="B1485" t="inlineStr">
        <is>
          <t>Operating Expenses</t>
        </is>
      </c>
      <c r="C1485" t="inlineStr">
        <is>
          <t>Heron View</t>
        </is>
      </c>
      <c r="D1485" t="inlineStr">
        <is>
          <t>Heron View</t>
        </is>
      </c>
      <c r="E1485" s="1" t="inlineStr">
        <is>
          <t>2024-01-31</t>
        </is>
      </c>
      <c r="F1485" t="n">
        <v>0</v>
      </c>
      <c r="G1485" t="n">
        <v>100000</v>
      </c>
      <c r="H1485" s="2">
        <f>IF(F1485=0, G1485, F1485)</f>
        <v/>
      </c>
      <c r="I1485" s="1">
        <f>E1485+0</f>
        <v/>
      </c>
    </row>
    <row r="1486">
      <c r="A1486" t="inlineStr">
        <is>
          <t>Interest Paid - Investors @ 7.5%</t>
        </is>
      </c>
      <c r="B1486" t="inlineStr">
        <is>
          <t>Operating Expenses</t>
        </is>
      </c>
      <c r="C1486" t="inlineStr">
        <is>
          <t>Heron View</t>
        </is>
      </c>
      <c r="D1486" t="inlineStr">
        <is>
          <t>Heron View</t>
        </is>
      </c>
      <c r="E1486" s="1" t="inlineStr">
        <is>
          <t>2024-01-31</t>
        </is>
      </c>
      <c r="F1486" t="n">
        <v>0</v>
      </c>
      <c r="G1486" t="n">
        <v>100000</v>
      </c>
      <c r="H1486" s="2">
        <f>IF(F1486=0, G1486, F1486)</f>
        <v/>
      </c>
      <c r="I1486" s="1">
        <f>E1486+0</f>
        <v/>
      </c>
    </row>
    <row r="1487">
      <c r="A1487" t="inlineStr">
        <is>
          <t>Opp Invest</t>
        </is>
      </c>
      <c r="B1487" t="inlineStr">
        <is>
          <t>COS</t>
        </is>
      </c>
      <c r="C1487" t="inlineStr">
        <is>
          <t>Heron View</t>
        </is>
      </c>
      <c r="D1487" t="inlineStr">
        <is>
          <t>Heron View</t>
        </is>
      </c>
      <c r="E1487" s="1" t="inlineStr">
        <is>
          <t>2024-01-31</t>
        </is>
      </c>
      <c r="F1487" t="n">
        <v>0</v>
      </c>
      <c r="G1487" t="n">
        <v>392914.302</v>
      </c>
      <c r="H1487" s="2">
        <f>IF(F1487=0, G1487, F1487)</f>
        <v/>
      </c>
      <c r="I1487" s="1">
        <f>E1487+0</f>
        <v/>
      </c>
    </row>
    <row r="1488">
      <c r="A1488" t="inlineStr">
        <is>
          <t>Rent Salaries and Wages</t>
        </is>
      </c>
      <c r="B1488" t="inlineStr">
        <is>
          <t>COS</t>
        </is>
      </c>
      <c r="C1488" t="inlineStr">
        <is>
          <t>Heron View</t>
        </is>
      </c>
      <c r="D1488" t="inlineStr">
        <is>
          <t>Heron View</t>
        </is>
      </c>
      <c r="E1488" s="1" t="inlineStr">
        <is>
          <t>2024-01-31</t>
        </is>
      </c>
      <c r="F1488" t="n">
        <v>0</v>
      </c>
      <c r="G1488" t="n">
        <v>800000</v>
      </c>
      <c r="H1488" s="2">
        <f>IF(F1488=0, G1488, F1488)</f>
        <v/>
      </c>
      <c r="I1488" s="1">
        <f>E1488+0</f>
        <v/>
      </c>
    </row>
    <row r="1489">
      <c r="A1489" t="inlineStr">
        <is>
          <t>Sales - Heron View Sales</t>
        </is>
      </c>
      <c r="B1489" t="inlineStr">
        <is>
          <t>Trading Income</t>
        </is>
      </c>
      <c r="C1489" t="inlineStr">
        <is>
          <t>Heron View</t>
        </is>
      </c>
      <c r="D1489" t="inlineStr">
        <is>
          <t>Heron View</t>
        </is>
      </c>
      <c r="E1489" s="1" t="inlineStr">
        <is>
          <t>2024-01-31</t>
        </is>
      </c>
      <c r="F1489" t="n">
        <v>0</v>
      </c>
      <c r="G1489" t="n">
        <v>13594260.87</v>
      </c>
      <c r="H1489" s="2">
        <f>IF(F1489=0, G1489, F1489)</f>
        <v/>
      </c>
      <c r="I1489" s="1">
        <f>E1489+0</f>
        <v/>
      </c>
    </row>
    <row r="1490">
      <c r="A1490" t="inlineStr">
        <is>
          <t>Subscriptions - Xero</t>
        </is>
      </c>
      <c r="B1490" t="inlineStr">
        <is>
          <t>Operating Expenses</t>
        </is>
      </c>
      <c r="C1490" t="inlineStr">
        <is>
          <t>Heron View</t>
        </is>
      </c>
      <c r="D1490" t="inlineStr">
        <is>
          <t>Heron View</t>
        </is>
      </c>
      <c r="E1490" s="1" t="inlineStr">
        <is>
          <t>2024-01-31</t>
        </is>
      </c>
      <c r="F1490" t="n">
        <v>0</v>
      </c>
      <c r="G1490" t="n">
        <v>600</v>
      </c>
      <c r="H1490" s="2">
        <f>IF(F1490=0, G1490, F1490)</f>
        <v/>
      </c>
      <c r="I1490" s="1">
        <f>E1490+0</f>
        <v/>
      </c>
    </row>
    <row r="1491">
      <c r="A1491" t="inlineStr">
        <is>
          <t>COS - Commission HF Units</t>
        </is>
      </c>
      <c r="B1491" t="inlineStr">
        <is>
          <t>COS</t>
        </is>
      </c>
      <c r="C1491" t="inlineStr">
        <is>
          <t>Heron Fields</t>
        </is>
      </c>
      <c r="D1491" t="inlineStr">
        <is>
          <t>Heron Fields</t>
        </is>
      </c>
      <c r="E1491" s="1" t="inlineStr">
        <is>
          <t>2024-02-29</t>
        </is>
      </c>
      <c r="F1491" t="n">
        <v>0</v>
      </c>
      <c r="G1491" t="n">
        <v>112945.52</v>
      </c>
      <c r="H1491" s="2">
        <f>IF(F1491=0, G1491, F1491)</f>
        <v/>
      </c>
      <c r="I1491" s="1">
        <f>E1491+0</f>
        <v/>
      </c>
    </row>
    <row r="1492">
      <c r="A1492" t="inlineStr">
        <is>
          <t>COS - Legal Fees</t>
        </is>
      </c>
      <c r="B1492" t="inlineStr">
        <is>
          <t>COS</t>
        </is>
      </c>
      <c r="C1492" t="inlineStr">
        <is>
          <t>Heron Fields</t>
        </is>
      </c>
      <c r="D1492" t="inlineStr">
        <is>
          <t>Heron Fields</t>
        </is>
      </c>
      <c r="E1492" s="1" t="inlineStr">
        <is>
          <t>2024-02-29</t>
        </is>
      </c>
      <c r="F1492" t="n">
        <v>0</v>
      </c>
      <c r="G1492" t="n">
        <v>71053.34</v>
      </c>
      <c r="H1492" s="2">
        <f>IF(F1492=0, G1492, F1492)</f>
        <v/>
      </c>
      <c r="I1492" s="1">
        <f>E1492+0</f>
        <v/>
      </c>
    </row>
    <row r="1493">
      <c r="A1493" t="inlineStr">
        <is>
          <t>Interest Paid - Investors @ 14%</t>
        </is>
      </c>
      <c r="B1493" t="inlineStr">
        <is>
          <t>Operating Expenses</t>
        </is>
      </c>
      <c r="C1493" t="inlineStr">
        <is>
          <t>Heron Fields</t>
        </is>
      </c>
      <c r="D1493" t="inlineStr">
        <is>
          <t>Heron Fields</t>
        </is>
      </c>
      <c r="E1493" s="1" t="inlineStr">
        <is>
          <t>2024-02-29</t>
        </is>
      </c>
      <c r="F1493" t="n">
        <v>0</v>
      </c>
      <c r="G1493" t="n">
        <v>-246794.53</v>
      </c>
      <c r="H1493" s="2">
        <f>IF(F1493=0, G1493, F1493)</f>
        <v/>
      </c>
      <c r="I1493" s="1">
        <f>E1493+0</f>
        <v/>
      </c>
    </row>
    <row r="1494">
      <c r="A1494" t="inlineStr">
        <is>
          <t>Interest Paid - Investors @ 15%</t>
        </is>
      </c>
      <c r="B1494" t="inlineStr">
        <is>
          <t>Operating Expenses</t>
        </is>
      </c>
      <c r="C1494" t="inlineStr">
        <is>
          <t>Heron Fields</t>
        </is>
      </c>
      <c r="D1494" t="inlineStr">
        <is>
          <t>Heron Fields</t>
        </is>
      </c>
      <c r="E1494" s="1" t="inlineStr">
        <is>
          <t>2024-02-29</t>
        </is>
      </c>
      <c r="F1494" t="n">
        <v>0</v>
      </c>
      <c r="G1494" t="n">
        <v>26630.13</v>
      </c>
      <c r="H1494" s="2">
        <f>IF(F1494=0, G1494, F1494)</f>
        <v/>
      </c>
      <c r="I1494" s="1">
        <f>E1494+0</f>
        <v/>
      </c>
    </row>
    <row r="1495">
      <c r="A1495" t="inlineStr">
        <is>
          <t>Interest Paid - Investors @ 18%</t>
        </is>
      </c>
      <c r="B1495" t="inlineStr">
        <is>
          <t>Operating Expenses</t>
        </is>
      </c>
      <c r="C1495" t="inlineStr">
        <is>
          <t>Heron Fields</t>
        </is>
      </c>
      <c r="D1495" t="inlineStr">
        <is>
          <t>Heron Fields</t>
        </is>
      </c>
      <c r="E1495" s="1" t="inlineStr">
        <is>
          <t>2024-02-29</t>
        </is>
      </c>
      <c r="F1495" t="n">
        <v>0</v>
      </c>
      <c r="G1495" t="n">
        <v>411780.83</v>
      </c>
      <c r="H1495" s="2">
        <f>IF(F1495=0, G1495, F1495)</f>
        <v/>
      </c>
      <c r="I1495" s="1">
        <f>E1495+0</f>
        <v/>
      </c>
    </row>
    <row r="1496">
      <c r="A1496" t="inlineStr">
        <is>
          <t>Interest Paid - Investors @ 6.25%</t>
        </is>
      </c>
      <c r="B1496" t="inlineStr">
        <is>
          <t>Operating Expenses</t>
        </is>
      </c>
      <c r="C1496" t="inlineStr">
        <is>
          <t>Heron Fields</t>
        </is>
      </c>
      <c r="D1496" t="inlineStr">
        <is>
          <t>Heron Fields</t>
        </is>
      </c>
      <c r="E1496" s="1" t="inlineStr">
        <is>
          <t>2024-02-29</t>
        </is>
      </c>
      <c r="F1496" t="n">
        <v>0</v>
      </c>
      <c r="G1496" t="n">
        <v>15410.95</v>
      </c>
      <c r="H1496" s="2">
        <f>IF(F1496=0, G1496, F1496)</f>
        <v/>
      </c>
      <c r="I1496" s="1">
        <f>E1496+0</f>
        <v/>
      </c>
    </row>
    <row r="1497">
      <c r="A1497" t="inlineStr">
        <is>
          <t>Interest Paid - Investors @ 6.5%</t>
        </is>
      </c>
      <c r="B1497" t="inlineStr">
        <is>
          <t>Operating Expenses</t>
        </is>
      </c>
      <c r="C1497" t="inlineStr">
        <is>
          <t>Heron Fields</t>
        </is>
      </c>
      <c r="D1497" t="inlineStr">
        <is>
          <t>Heron Fields</t>
        </is>
      </c>
      <c r="E1497" s="1" t="inlineStr">
        <is>
          <t>2024-02-29</t>
        </is>
      </c>
      <c r="F1497" t="n">
        <v>0</v>
      </c>
      <c r="G1497" t="n">
        <v>11041.1</v>
      </c>
      <c r="H1497" s="2">
        <f>IF(F1497=0, G1497, F1497)</f>
        <v/>
      </c>
      <c r="I1497" s="1">
        <f>E1497+0</f>
        <v/>
      </c>
    </row>
    <row r="1498">
      <c r="A1498" t="inlineStr">
        <is>
          <t>Interest Paid - Investors @ 6.75%</t>
        </is>
      </c>
      <c r="B1498" t="inlineStr">
        <is>
          <t>Operating Expenses</t>
        </is>
      </c>
      <c r="C1498" t="inlineStr">
        <is>
          <t>Heron Fields</t>
        </is>
      </c>
      <c r="D1498" t="inlineStr">
        <is>
          <t>Heron Fields</t>
        </is>
      </c>
      <c r="E1498" s="1" t="inlineStr">
        <is>
          <t>2024-02-29</t>
        </is>
      </c>
      <c r="F1498" t="n">
        <v>0</v>
      </c>
      <c r="G1498" t="n">
        <v>4808.22</v>
      </c>
      <c r="H1498" s="2">
        <f>IF(F1498=0, G1498, F1498)</f>
        <v/>
      </c>
      <c r="I1498" s="1">
        <f>E1498+0</f>
        <v/>
      </c>
    </row>
    <row r="1499">
      <c r="A1499" t="inlineStr">
        <is>
          <t>Interest Paid - Investors @ 7.5%</t>
        </is>
      </c>
      <c r="B1499" t="inlineStr">
        <is>
          <t>Operating Expenses</t>
        </is>
      </c>
      <c r="C1499" t="inlineStr">
        <is>
          <t>Heron Fields</t>
        </is>
      </c>
      <c r="D1499" t="inlineStr">
        <is>
          <t>Heron Fields</t>
        </is>
      </c>
      <c r="E1499" s="1" t="inlineStr">
        <is>
          <t>2024-02-29</t>
        </is>
      </c>
      <c r="F1499" t="n">
        <v>0</v>
      </c>
      <c r="G1499" t="n">
        <v>821.92</v>
      </c>
      <c r="H1499" s="2">
        <f>IF(F1499=0, G1499, F1499)</f>
        <v/>
      </c>
      <c r="I1499" s="1">
        <f>E1499+0</f>
        <v/>
      </c>
    </row>
    <row r="1500">
      <c r="A1500" t="inlineStr">
        <is>
          <t>Interest Paid - Investors @ 8.25%</t>
        </is>
      </c>
      <c r="B1500" t="inlineStr">
        <is>
          <t>Operating Expenses</t>
        </is>
      </c>
      <c r="C1500" t="inlineStr">
        <is>
          <t>Heron Fields</t>
        </is>
      </c>
      <c r="D1500" t="inlineStr">
        <is>
          <t>Heron Fields</t>
        </is>
      </c>
      <c r="E1500" s="1" t="inlineStr">
        <is>
          <t>2024-02-29</t>
        </is>
      </c>
      <c r="F1500" t="n">
        <v>0</v>
      </c>
      <c r="G1500" t="n">
        <v>5515.07</v>
      </c>
      <c r="H1500" s="2">
        <f>IF(F1500=0, G1500, F1500)</f>
        <v/>
      </c>
      <c r="I1500" s="1">
        <f>E1500+0</f>
        <v/>
      </c>
    </row>
    <row r="1501">
      <c r="A1501" t="inlineStr">
        <is>
          <t>Interest Paid - Investors @ 9%</t>
        </is>
      </c>
      <c r="B1501" t="inlineStr">
        <is>
          <t>Operating Expenses</t>
        </is>
      </c>
      <c r="C1501" t="inlineStr">
        <is>
          <t>Heron Fields</t>
        </is>
      </c>
      <c r="D1501" t="inlineStr">
        <is>
          <t>Heron Fields</t>
        </is>
      </c>
      <c r="E1501" s="1" t="inlineStr">
        <is>
          <t>2024-02-29</t>
        </is>
      </c>
      <c r="F1501" t="n">
        <v>0</v>
      </c>
      <c r="G1501" t="n">
        <v>591.78</v>
      </c>
      <c r="H1501" s="2">
        <f>IF(F1501=0, G1501, F1501)</f>
        <v/>
      </c>
      <c r="I1501" s="1">
        <f>E1501+0</f>
        <v/>
      </c>
    </row>
    <row r="1502">
      <c r="A1502" t="inlineStr">
        <is>
          <t>Sales - Heron Fields</t>
        </is>
      </c>
      <c r="B1502" t="inlineStr">
        <is>
          <t>Trading Income</t>
        </is>
      </c>
      <c r="C1502" t="inlineStr">
        <is>
          <t>Heron Fields</t>
        </is>
      </c>
      <c r="D1502" t="inlineStr">
        <is>
          <t>Heron Fields</t>
        </is>
      </c>
      <c r="E1502" s="1" t="inlineStr">
        <is>
          <t>2024-02-29</t>
        </is>
      </c>
      <c r="F1502" t="n">
        <v>0</v>
      </c>
      <c r="G1502" t="n">
        <v>1314591.31</v>
      </c>
      <c r="H1502" s="2">
        <f>IF(F1502=0, G1502, F1502)</f>
        <v/>
      </c>
      <c r="I1502" s="1">
        <f>E1502+0</f>
        <v/>
      </c>
    </row>
    <row r="1503">
      <c r="A1503" t="inlineStr">
        <is>
          <t>COS - Commission HV Units</t>
        </is>
      </c>
      <c r="B1503" t="inlineStr">
        <is>
          <t>COS</t>
        </is>
      </c>
      <c r="C1503" t="inlineStr">
        <is>
          <t>Heron View</t>
        </is>
      </c>
      <c r="D1503" t="inlineStr">
        <is>
          <t>Heron View</t>
        </is>
      </c>
      <c r="E1503" s="1" t="inlineStr">
        <is>
          <t>2024-02-29</t>
        </is>
      </c>
      <c r="F1503" t="n">
        <v>0</v>
      </c>
      <c r="G1503" t="n">
        <v>1281743.85</v>
      </c>
      <c r="H1503" s="2">
        <f>IF(F1503=0, G1503, F1503)</f>
        <v/>
      </c>
      <c r="I1503" s="1">
        <f>E1503+0</f>
        <v/>
      </c>
    </row>
    <row r="1504">
      <c r="A1504" t="inlineStr">
        <is>
          <t>COS - Legal Fees</t>
        </is>
      </c>
      <c r="B1504" t="inlineStr">
        <is>
          <t>COS</t>
        </is>
      </c>
      <c r="C1504" t="inlineStr">
        <is>
          <t>Heron View</t>
        </is>
      </c>
      <c r="D1504" t="inlineStr">
        <is>
          <t>Heron View</t>
        </is>
      </c>
      <c r="E1504" s="1" t="inlineStr">
        <is>
          <t>2024-02-29</t>
        </is>
      </c>
      <c r="F1504" t="n">
        <v>0</v>
      </c>
      <c r="G1504" t="n">
        <v>631504.98</v>
      </c>
      <c r="H1504" s="2">
        <f>IF(F1504=0, G1504, F1504)</f>
        <v/>
      </c>
      <c r="I1504" s="1">
        <f>E1504+0</f>
        <v/>
      </c>
    </row>
    <row r="1505">
      <c r="A1505" t="inlineStr">
        <is>
          <t>CPSD</t>
        </is>
      </c>
      <c r="B1505" t="inlineStr">
        <is>
          <t>COS</t>
        </is>
      </c>
      <c r="C1505" t="inlineStr">
        <is>
          <t>Heron View</t>
        </is>
      </c>
      <c r="D1505" t="inlineStr">
        <is>
          <t>Heron View</t>
        </is>
      </c>
      <c r="E1505" s="1" t="inlineStr">
        <is>
          <t>2024-02-29</t>
        </is>
      </c>
      <c r="F1505" t="n">
        <v>0</v>
      </c>
      <c r="G1505" t="n">
        <v>314037.881</v>
      </c>
      <c r="H1505" s="2">
        <f>IF(F1505=0, G1505, F1505)</f>
        <v/>
      </c>
      <c r="I1505" s="1">
        <f>E1505+0</f>
        <v/>
      </c>
    </row>
    <row r="1506">
      <c r="A1506" t="inlineStr">
        <is>
          <t>Consulting fees - Trustee</t>
        </is>
      </c>
      <c r="B1506" t="inlineStr">
        <is>
          <t>Operating Expenses</t>
        </is>
      </c>
      <c r="C1506" t="inlineStr">
        <is>
          <t>Heron View</t>
        </is>
      </c>
      <c r="D1506" t="inlineStr">
        <is>
          <t>Heron View</t>
        </is>
      </c>
      <c r="E1506" s="1" t="inlineStr">
        <is>
          <t>2024-02-29</t>
        </is>
      </c>
      <c r="F1506" t="n">
        <v>0</v>
      </c>
      <c r="G1506" t="n">
        <v>7250</v>
      </c>
      <c r="H1506" s="2">
        <f>IF(F1506=0, G1506, F1506)</f>
        <v/>
      </c>
      <c r="I1506" s="1">
        <f>E1506+0</f>
        <v/>
      </c>
    </row>
    <row r="1507">
      <c r="A1507" t="inlineStr">
        <is>
          <t>Interest Paid - Investors @ 14%</t>
        </is>
      </c>
      <c r="B1507" t="inlineStr">
        <is>
          <t>Operating Expenses</t>
        </is>
      </c>
      <c r="C1507" t="inlineStr">
        <is>
          <t>Heron View</t>
        </is>
      </c>
      <c r="D1507" t="inlineStr">
        <is>
          <t>Heron View</t>
        </is>
      </c>
      <c r="E1507" s="1" t="inlineStr">
        <is>
          <t>2024-02-29</t>
        </is>
      </c>
      <c r="F1507" t="n">
        <v>0</v>
      </c>
      <c r="G1507" t="n">
        <v>2874952.38</v>
      </c>
      <c r="H1507" s="2">
        <f>IF(F1507=0, G1507, F1507)</f>
        <v/>
      </c>
      <c r="I1507" s="1">
        <f>E1507+0</f>
        <v/>
      </c>
    </row>
    <row r="1508">
      <c r="A1508" t="inlineStr">
        <is>
          <t>Interest Paid - Investors @ 15%</t>
        </is>
      </c>
      <c r="B1508" t="inlineStr">
        <is>
          <t>Operating Expenses</t>
        </is>
      </c>
      <c r="C1508" t="inlineStr">
        <is>
          <t>Heron View</t>
        </is>
      </c>
      <c r="D1508" t="inlineStr">
        <is>
          <t>Heron View</t>
        </is>
      </c>
      <c r="E1508" s="1" t="inlineStr">
        <is>
          <t>2024-02-29</t>
        </is>
      </c>
      <c r="F1508" t="n">
        <v>0</v>
      </c>
      <c r="G1508" t="n">
        <v>100000</v>
      </c>
      <c r="H1508" s="2">
        <f>IF(F1508=0, G1508, F1508)</f>
        <v/>
      </c>
      <c r="I1508" s="1">
        <f>E1508+0</f>
        <v/>
      </c>
    </row>
    <row r="1509">
      <c r="A1509" t="inlineStr">
        <is>
          <t>Interest Paid - Investors @ 16%</t>
        </is>
      </c>
      <c r="B1509" t="inlineStr">
        <is>
          <t>Operating Expenses</t>
        </is>
      </c>
      <c r="C1509" t="inlineStr">
        <is>
          <t>Heron View</t>
        </is>
      </c>
      <c r="D1509" t="inlineStr">
        <is>
          <t>Heron View</t>
        </is>
      </c>
      <c r="E1509" s="1" t="inlineStr">
        <is>
          <t>2024-02-29</t>
        </is>
      </c>
      <c r="F1509" t="n">
        <v>0</v>
      </c>
      <c r="G1509" t="n">
        <v>100000</v>
      </c>
      <c r="H1509" s="2">
        <f>IF(F1509=0, G1509, F1509)</f>
        <v/>
      </c>
      <c r="I1509" s="1">
        <f>E1509+0</f>
        <v/>
      </c>
    </row>
    <row r="1510">
      <c r="A1510" t="inlineStr">
        <is>
          <t>Interest Paid - Investors @ 18%</t>
        </is>
      </c>
      <c r="B1510" t="inlineStr">
        <is>
          <t>Operating Expenses</t>
        </is>
      </c>
      <c r="C1510" t="inlineStr">
        <is>
          <t>Heron View</t>
        </is>
      </c>
      <c r="D1510" t="inlineStr">
        <is>
          <t>Heron View</t>
        </is>
      </c>
      <c r="E1510" s="1" t="inlineStr">
        <is>
          <t>2024-02-29</t>
        </is>
      </c>
      <c r="F1510" t="n">
        <v>0</v>
      </c>
      <c r="G1510" t="n">
        <v>100000</v>
      </c>
      <c r="H1510" s="2">
        <f>IF(F1510=0, G1510, F1510)</f>
        <v/>
      </c>
      <c r="I1510" s="1">
        <f>E1510+0</f>
        <v/>
      </c>
    </row>
    <row r="1511">
      <c r="A1511" t="inlineStr">
        <is>
          <t>Interest Paid - Investors @ 6.25%</t>
        </is>
      </c>
      <c r="B1511" t="inlineStr">
        <is>
          <t>Operating Expenses</t>
        </is>
      </c>
      <c r="C1511" t="inlineStr">
        <is>
          <t>Heron View</t>
        </is>
      </c>
      <c r="D1511" t="inlineStr">
        <is>
          <t>Heron View</t>
        </is>
      </c>
      <c r="E1511" s="1" t="inlineStr">
        <is>
          <t>2024-02-29</t>
        </is>
      </c>
      <c r="F1511" t="n">
        <v>0</v>
      </c>
      <c r="G1511" t="n">
        <v>100000</v>
      </c>
      <c r="H1511" s="2">
        <f>IF(F1511=0, G1511, F1511)</f>
        <v/>
      </c>
      <c r="I1511" s="1">
        <f>E1511+0</f>
        <v/>
      </c>
    </row>
    <row r="1512">
      <c r="A1512" t="inlineStr">
        <is>
          <t>Interest Paid - Investors @ 6.5%</t>
        </is>
      </c>
      <c r="B1512" t="inlineStr">
        <is>
          <t>Operating Expenses</t>
        </is>
      </c>
      <c r="C1512" t="inlineStr">
        <is>
          <t>Heron View</t>
        </is>
      </c>
      <c r="D1512" t="inlineStr">
        <is>
          <t>Heron View</t>
        </is>
      </c>
      <c r="E1512" s="1" t="inlineStr">
        <is>
          <t>2024-02-29</t>
        </is>
      </c>
      <c r="F1512" t="n">
        <v>0</v>
      </c>
      <c r="G1512" t="n">
        <v>100000</v>
      </c>
      <c r="H1512" s="2">
        <f>IF(F1512=0, G1512, F1512)</f>
        <v/>
      </c>
      <c r="I1512" s="1">
        <f>E1512+0</f>
        <v/>
      </c>
    </row>
    <row r="1513">
      <c r="A1513" t="inlineStr">
        <is>
          <t>Interest Paid - Investors @ 6.75%</t>
        </is>
      </c>
      <c r="B1513" t="inlineStr">
        <is>
          <t>Operating Expenses</t>
        </is>
      </c>
      <c r="C1513" t="inlineStr">
        <is>
          <t>Heron View</t>
        </is>
      </c>
      <c r="D1513" t="inlineStr">
        <is>
          <t>Heron View</t>
        </is>
      </c>
      <c r="E1513" s="1" t="inlineStr">
        <is>
          <t>2024-02-29</t>
        </is>
      </c>
      <c r="F1513" t="n">
        <v>0</v>
      </c>
      <c r="G1513" t="n">
        <v>100000</v>
      </c>
      <c r="H1513" s="2">
        <f>IF(F1513=0, G1513, F1513)</f>
        <v/>
      </c>
      <c r="I1513" s="1">
        <f>E1513+0</f>
        <v/>
      </c>
    </row>
    <row r="1514">
      <c r="A1514" t="inlineStr">
        <is>
          <t>Interest Paid - Investors @ 7%</t>
        </is>
      </c>
      <c r="B1514" t="inlineStr">
        <is>
          <t>Operating Expenses</t>
        </is>
      </c>
      <c r="C1514" t="inlineStr">
        <is>
          <t>Heron View</t>
        </is>
      </c>
      <c r="D1514" t="inlineStr">
        <is>
          <t>Heron View</t>
        </is>
      </c>
      <c r="E1514" s="1" t="inlineStr">
        <is>
          <t>2024-02-29</t>
        </is>
      </c>
      <c r="F1514" t="n">
        <v>0</v>
      </c>
      <c r="G1514" t="n">
        <v>100000</v>
      </c>
      <c r="H1514" s="2">
        <f>IF(F1514=0, G1514, F1514)</f>
        <v/>
      </c>
      <c r="I1514" s="1">
        <f>E1514+0</f>
        <v/>
      </c>
    </row>
    <row r="1515">
      <c r="A1515" t="inlineStr">
        <is>
          <t>Interest Paid - Investors @ 7.5%</t>
        </is>
      </c>
      <c r="B1515" t="inlineStr">
        <is>
          <t>Operating Expenses</t>
        </is>
      </c>
      <c r="C1515" t="inlineStr">
        <is>
          <t>Heron View</t>
        </is>
      </c>
      <c r="D1515" t="inlineStr">
        <is>
          <t>Heron View</t>
        </is>
      </c>
      <c r="E1515" s="1" t="inlineStr">
        <is>
          <t>2024-02-29</t>
        </is>
      </c>
      <c r="F1515" t="n">
        <v>0</v>
      </c>
      <c r="G1515" t="n">
        <v>100000</v>
      </c>
      <c r="H1515" s="2">
        <f>IF(F1515=0, G1515, F1515)</f>
        <v/>
      </c>
      <c r="I1515" s="1">
        <f>E1515+0</f>
        <v/>
      </c>
    </row>
    <row r="1516">
      <c r="A1516" t="inlineStr">
        <is>
          <t>Opp Invest</t>
        </is>
      </c>
      <c r="B1516" t="inlineStr">
        <is>
          <t>COS</t>
        </is>
      </c>
      <c r="C1516" t="inlineStr">
        <is>
          <t>Heron View</t>
        </is>
      </c>
      <c r="D1516" t="inlineStr">
        <is>
          <t>Heron View</t>
        </is>
      </c>
      <c r="E1516" s="1" t="inlineStr">
        <is>
          <t>2024-02-29</t>
        </is>
      </c>
      <c r="F1516" t="n">
        <v>0</v>
      </c>
      <c r="G1516" t="n">
        <v>392914.302</v>
      </c>
      <c r="H1516" s="2">
        <f>IF(F1516=0, G1516, F1516)</f>
        <v/>
      </c>
      <c r="I1516" s="1">
        <f>E1516+0</f>
        <v/>
      </c>
    </row>
    <row r="1517">
      <c r="A1517" t="inlineStr">
        <is>
          <t>Rent Salaries and Wages</t>
        </is>
      </c>
      <c r="B1517" t="inlineStr">
        <is>
          <t>COS</t>
        </is>
      </c>
      <c r="C1517" t="inlineStr">
        <is>
          <t>Heron View</t>
        </is>
      </c>
      <c r="D1517" t="inlineStr">
        <is>
          <t>Heron View</t>
        </is>
      </c>
      <c r="E1517" s="1" t="inlineStr">
        <is>
          <t>2024-02-29</t>
        </is>
      </c>
      <c r="F1517" t="n">
        <v>0</v>
      </c>
      <c r="G1517" t="n">
        <v>800000</v>
      </c>
      <c r="H1517" s="2">
        <f>IF(F1517=0, G1517, F1517)</f>
        <v/>
      </c>
      <c r="I1517" s="1">
        <f>E1517+0</f>
        <v/>
      </c>
    </row>
    <row r="1518">
      <c r="A1518" t="inlineStr">
        <is>
          <t>Sales - Heron View Sales</t>
        </is>
      </c>
      <c r="B1518" t="inlineStr">
        <is>
          <t>Trading Income</t>
        </is>
      </c>
      <c r="C1518" t="inlineStr">
        <is>
          <t>Heron View</t>
        </is>
      </c>
      <c r="D1518" t="inlineStr">
        <is>
          <t>Heron View</t>
        </is>
      </c>
      <c r="E1518" s="1" t="inlineStr">
        <is>
          <t>2024-02-29</t>
        </is>
      </c>
      <c r="F1518" t="n">
        <v>0</v>
      </c>
      <c r="G1518" t="n">
        <v>23450000</v>
      </c>
      <c r="H1518" s="2">
        <f>IF(F1518=0, G1518, F1518)</f>
        <v/>
      </c>
      <c r="I1518" s="1">
        <f>E1518+0</f>
        <v/>
      </c>
    </row>
    <row r="1519">
      <c r="A1519" t="inlineStr">
        <is>
          <t>Subscriptions - Xero</t>
        </is>
      </c>
      <c r="B1519" t="inlineStr">
        <is>
          <t>Operating Expenses</t>
        </is>
      </c>
      <c r="C1519" t="inlineStr">
        <is>
          <t>Heron View</t>
        </is>
      </c>
      <c r="D1519" t="inlineStr">
        <is>
          <t>Heron View</t>
        </is>
      </c>
      <c r="E1519" s="1" t="inlineStr">
        <is>
          <t>2024-02-29</t>
        </is>
      </c>
      <c r="F1519" t="n">
        <v>0</v>
      </c>
      <c r="G1519" t="n">
        <v>600</v>
      </c>
      <c r="H1519" s="2">
        <f>IF(F1519=0, G1519, F1519)</f>
        <v/>
      </c>
      <c r="I1519" s="1">
        <f>E1519+0</f>
        <v/>
      </c>
    </row>
    <row r="1520">
      <c r="A1520" t="inlineStr">
        <is>
          <t>Advertising _AND_ Promotions</t>
        </is>
      </c>
      <c r="B1520" t="inlineStr">
        <is>
          <t>Operating Expenses</t>
        </is>
      </c>
      <c r="C1520" t="inlineStr">
        <is>
          <t>Heron Fields</t>
        </is>
      </c>
      <c r="D1520" t="inlineStr">
        <is>
          <t>Heron Fields</t>
        </is>
      </c>
      <c r="E1520" s="1" t="inlineStr">
        <is>
          <t>2024-03-31</t>
        </is>
      </c>
      <c r="F1520" t="n">
        <v>0</v>
      </c>
      <c r="G1520" t="n">
        <v>22554.76</v>
      </c>
      <c r="H1520" s="2">
        <f>IF(F1520=0, G1520, F1520)</f>
        <v/>
      </c>
      <c r="I1520" s="1">
        <f>E1520+0</f>
        <v/>
      </c>
    </row>
    <row r="1521">
      <c r="A1521" t="inlineStr">
        <is>
          <t>Advertising _AND_ Promotions</t>
        </is>
      </c>
      <c r="B1521" t="inlineStr">
        <is>
          <t>Operating Expenses</t>
        </is>
      </c>
      <c r="C1521" t="inlineStr">
        <is>
          <t>Heron Fields</t>
        </is>
      </c>
      <c r="D1521" t="inlineStr">
        <is>
          <t>Heron Fields</t>
        </is>
      </c>
      <c r="E1521" s="1" t="inlineStr">
        <is>
          <t>2024-03-31</t>
        </is>
      </c>
      <c r="F1521" t="n">
        <v>0</v>
      </c>
      <c r="G1521" t="n">
        <v>24975</v>
      </c>
      <c r="H1521" s="2">
        <f>IF(F1521=0, G1521, F1521)</f>
        <v/>
      </c>
      <c r="I1521" s="1">
        <f>E1521+0</f>
        <v/>
      </c>
    </row>
    <row r="1522">
      <c r="A1522" t="inlineStr">
        <is>
          <t>Bank Charges</t>
        </is>
      </c>
      <c r="B1522" t="inlineStr">
        <is>
          <t>Operating Expenses</t>
        </is>
      </c>
      <c r="C1522" t="inlineStr">
        <is>
          <t>Heron Fields</t>
        </is>
      </c>
      <c r="D1522" t="inlineStr">
        <is>
          <t>Heron Fields</t>
        </is>
      </c>
      <c r="E1522" s="1" t="inlineStr">
        <is>
          <t>2024-03-31</t>
        </is>
      </c>
      <c r="F1522" t="n">
        <v>0</v>
      </c>
      <c r="G1522" t="n">
        <v>582.98</v>
      </c>
      <c r="H1522" s="2">
        <f>IF(F1522=0, G1522, F1522)</f>
        <v/>
      </c>
      <c r="I1522" s="1">
        <f>E1522+0</f>
        <v/>
      </c>
    </row>
    <row r="1523">
      <c r="A1523" t="inlineStr">
        <is>
          <t>COS - Commission HF Units</t>
        </is>
      </c>
      <c r="B1523" t="inlineStr">
        <is>
          <t>COS</t>
        </is>
      </c>
      <c r="C1523" t="inlineStr">
        <is>
          <t>Heron Fields</t>
        </is>
      </c>
      <c r="D1523" t="inlineStr">
        <is>
          <t>Heron Fields</t>
        </is>
      </c>
      <c r="E1523" s="1" t="inlineStr">
        <is>
          <t>2024-03-31</t>
        </is>
      </c>
      <c r="F1523" t="n">
        <v>0</v>
      </c>
      <c r="G1523" t="n">
        <v>112945.52</v>
      </c>
      <c r="H1523" s="2">
        <f>IF(F1523=0, G1523, F1523)</f>
        <v/>
      </c>
      <c r="I1523" s="1">
        <f>E1523+0</f>
        <v/>
      </c>
    </row>
    <row r="1524">
      <c r="A1524" t="inlineStr">
        <is>
          <t>COS - Electricity Cost Heron Field</t>
        </is>
      </c>
      <c r="B1524" t="inlineStr">
        <is>
          <t>COS</t>
        </is>
      </c>
      <c r="C1524" t="inlineStr">
        <is>
          <t>Heron Fields</t>
        </is>
      </c>
      <c r="D1524" t="inlineStr">
        <is>
          <t>Heron Fields</t>
        </is>
      </c>
      <c r="E1524" s="1" t="inlineStr">
        <is>
          <t>2024-03-31</t>
        </is>
      </c>
      <c r="F1524" t="n">
        <v>0</v>
      </c>
      <c r="G1524" t="n">
        <v>750</v>
      </c>
      <c r="H1524" s="2">
        <f>IF(F1524=0, G1524, F1524)</f>
        <v/>
      </c>
      <c r="I1524" s="1">
        <f>E1524+0</f>
        <v/>
      </c>
    </row>
    <row r="1525">
      <c r="A1525" t="inlineStr">
        <is>
          <t>COS - Legal Fees</t>
        </is>
      </c>
      <c r="B1525" t="inlineStr">
        <is>
          <t>COS</t>
        </is>
      </c>
      <c r="C1525" t="inlineStr">
        <is>
          <t>Heron Fields</t>
        </is>
      </c>
      <c r="D1525" t="inlineStr">
        <is>
          <t>Heron Fields</t>
        </is>
      </c>
      <c r="E1525" s="1" t="inlineStr">
        <is>
          <t>2024-03-31</t>
        </is>
      </c>
      <c r="F1525" t="n">
        <v>0</v>
      </c>
      <c r="G1525" t="n">
        <v>71053.34</v>
      </c>
      <c r="H1525" s="2">
        <f>IF(F1525=0, G1525, F1525)</f>
        <v/>
      </c>
      <c r="I1525" s="1">
        <f>E1525+0</f>
        <v/>
      </c>
    </row>
    <row r="1526">
      <c r="A1526" t="inlineStr">
        <is>
          <t>CoCT - Electricity</t>
        </is>
      </c>
      <c r="B1526" t="inlineStr">
        <is>
          <t>Operating Expenses</t>
        </is>
      </c>
      <c r="C1526" t="inlineStr">
        <is>
          <t>Heron Fields</t>
        </is>
      </c>
      <c r="D1526" t="inlineStr">
        <is>
          <t>Heron Fields</t>
        </is>
      </c>
      <c r="E1526" s="1" t="inlineStr">
        <is>
          <t>2024-03-31</t>
        </is>
      </c>
      <c r="F1526" t="n">
        <v>0</v>
      </c>
      <c r="G1526" t="n">
        <v>11216.13</v>
      </c>
      <c r="H1526" s="2">
        <f>IF(F1526=0, G1526, F1526)</f>
        <v/>
      </c>
      <c r="I1526" s="1">
        <f>E1526+0</f>
        <v/>
      </c>
    </row>
    <row r="1527">
      <c r="A1527" t="inlineStr">
        <is>
          <t>CoCT - Refuse</t>
        </is>
      </c>
      <c r="B1527" t="inlineStr">
        <is>
          <t>Operating Expenses</t>
        </is>
      </c>
      <c r="C1527" t="inlineStr">
        <is>
          <t>Heron Fields</t>
        </is>
      </c>
      <c r="D1527" t="inlineStr">
        <is>
          <t>Heron Fields</t>
        </is>
      </c>
      <c r="E1527" s="1" t="inlineStr">
        <is>
          <t>2024-03-31</t>
        </is>
      </c>
      <c r="F1527" t="n">
        <v>0</v>
      </c>
      <c r="G1527" t="n">
        <v>10690.2</v>
      </c>
      <c r="H1527" s="2">
        <f>IF(F1527=0, G1527, F1527)</f>
        <v/>
      </c>
      <c r="I1527" s="1">
        <f>E1527+0</f>
        <v/>
      </c>
    </row>
    <row r="1528">
      <c r="A1528" t="inlineStr">
        <is>
          <t>CoCT - Water</t>
        </is>
      </c>
      <c r="B1528" t="inlineStr">
        <is>
          <t>Operating Expenses</t>
        </is>
      </c>
      <c r="C1528" t="inlineStr">
        <is>
          <t>Heron Fields</t>
        </is>
      </c>
      <c r="D1528" t="inlineStr">
        <is>
          <t>Heron Fields</t>
        </is>
      </c>
      <c r="E1528" s="1" t="inlineStr">
        <is>
          <t>2024-03-31</t>
        </is>
      </c>
      <c r="F1528" t="n">
        <v>0</v>
      </c>
      <c r="G1528" t="n">
        <v>39349.03</v>
      </c>
      <c r="H1528" s="2">
        <f>IF(F1528=0, G1528, F1528)</f>
        <v/>
      </c>
      <c r="I1528" s="1">
        <f>E1528+0</f>
        <v/>
      </c>
    </row>
    <row r="1529">
      <c r="A1529" t="inlineStr">
        <is>
          <t>Consulting Fees - Admin and Finance</t>
        </is>
      </c>
      <c r="B1529" t="inlineStr">
        <is>
          <t>Ignore per Deric</t>
        </is>
      </c>
      <c r="C1529" t="inlineStr">
        <is>
          <t>Heron Fields</t>
        </is>
      </c>
      <c r="D1529" t="inlineStr">
        <is>
          <t>Heron Fields</t>
        </is>
      </c>
      <c r="E1529" s="1" t="inlineStr">
        <is>
          <t>2024-03-31</t>
        </is>
      </c>
      <c r="F1529" t="n">
        <v>0</v>
      </c>
      <c r="G1529" t="n">
        <v>109218.57</v>
      </c>
      <c r="H1529" s="2">
        <f>IF(F1529=0, G1529, F1529)</f>
        <v/>
      </c>
      <c r="I1529" s="1">
        <f>E1529+0</f>
        <v/>
      </c>
    </row>
    <row r="1530">
      <c r="A1530" t="inlineStr">
        <is>
          <t>Interest Paid</t>
        </is>
      </c>
      <c r="B1530" t="inlineStr">
        <is>
          <t>Operating Expenses</t>
        </is>
      </c>
      <c r="C1530" t="inlineStr">
        <is>
          <t>Heron Fields</t>
        </is>
      </c>
      <c r="D1530" t="inlineStr">
        <is>
          <t>Heron Fields</t>
        </is>
      </c>
      <c r="E1530" s="1" t="inlineStr">
        <is>
          <t>2024-03-31</t>
        </is>
      </c>
      <c r="F1530" t="n">
        <v>0</v>
      </c>
      <c r="G1530" t="n">
        <v>181.67</v>
      </c>
      <c r="H1530" s="2">
        <f>IF(F1530=0, G1530, F1530)</f>
        <v/>
      </c>
      <c r="I1530" s="1">
        <f>E1530+0</f>
        <v/>
      </c>
    </row>
    <row r="1531">
      <c r="A1531" t="inlineStr">
        <is>
          <t>Interest Paid - Investors @ 14%</t>
        </is>
      </c>
      <c r="B1531" t="inlineStr">
        <is>
          <t>Operating Expenses</t>
        </is>
      </c>
      <c r="C1531" t="inlineStr">
        <is>
          <t>Heron Fields</t>
        </is>
      </c>
      <c r="D1531" t="inlineStr">
        <is>
          <t>Heron Fields</t>
        </is>
      </c>
      <c r="E1531" s="1" t="inlineStr">
        <is>
          <t>2024-03-31</t>
        </is>
      </c>
      <c r="F1531" t="n">
        <v>0</v>
      </c>
      <c r="G1531" t="n">
        <v>-206417.82</v>
      </c>
      <c r="H1531" s="2">
        <f>IF(F1531=0, G1531, F1531)</f>
        <v/>
      </c>
      <c r="I1531" s="1">
        <f>E1531+0</f>
        <v/>
      </c>
    </row>
    <row r="1532">
      <c r="A1532" t="inlineStr">
        <is>
          <t>Interest Paid - Investors @ 15%</t>
        </is>
      </c>
      <c r="B1532" t="inlineStr">
        <is>
          <t>Operating Expenses</t>
        </is>
      </c>
      <c r="C1532" t="inlineStr">
        <is>
          <t>Heron Fields</t>
        </is>
      </c>
      <c r="D1532" t="inlineStr">
        <is>
          <t>Heron Fields</t>
        </is>
      </c>
      <c r="E1532" s="1" t="inlineStr">
        <is>
          <t>2024-03-31</t>
        </is>
      </c>
      <c r="F1532" t="n">
        <v>0</v>
      </c>
      <c r="G1532" t="n">
        <v>106746.57</v>
      </c>
      <c r="H1532" s="2">
        <f>IF(F1532=0, G1532, F1532)</f>
        <v/>
      </c>
      <c r="I1532" s="1">
        <f>E1532+0</f>
        <v/>
      </c>
    </row>
    <row r="1533">
      <c r="A1533" t="inlineStr">
        <is>
          <t>Interest Paid - Investors @ 18%</t>
        </is>
      </c>
      <c r="B1533" t="inlineStr">
        <is>
          <t>Operating Expenses</t>
        </is>
      </c>
      <c r="C1533" t="inlineStr">
        <is>
          <t>Heron Fields</t>
        </is>
      </c>
      <c r="D1533" t="inlineStr">
        <is>
          <t>Heron Fields</t>
        </is>
      </c>
      <c r="E1533" s="1" t="inlineStr">
        <is>
          <t>2024-03-31</t>
        </is>
      </c>
      <c r="F1533" t="n">
        <v>0</v>
      </c>
      <c r="G1533" t="n">
        <v>643019.1800000001</v>
      </c>
      <c r="H1533" s="2">
        <f>IF(F1533=0, G1533, F1533)</f>
        <v/>
      </c>
      <c r="I1533" s="1">
        <f>E1533+0</f>
        <v/>
      </c>
    </row>
    <row r="1534">
      <c r="A1534" t="inlineStr">
        <is>
          <t>Interest Paid - Investors @ 6.25%</t>
        </is>
      </c>
      <c r="B1534" t="inlineStr">
        <is>
          <t>Operating Expenses</t>
        </is>
      </c>
      <c r="C1534" t="inlineStr">
        <is>
          <t>Heron Fields</t>
        </is>
      </c>
      <c r="D1534" t="inlineStr">
        <is>
          <t>Heron Fields</t>
        </is>
      </c>
      <c r="E1534" s="1" t="inlineStr">
        <is>
          <t>2024-03-31</t>
        </is>
      </c>
      <c r="F1534" t="n">
        <v>0</v>
      </c>
      <c r="G1534" t="n">
        <v>33493.15</v>
      </c>
      <c r="H1534" s="2">
        <f>IF(F1534=0, G1534, F1534)</f>
        <v/>
      </c>
      <c r="I1534" s="1">
        <f>E1534+0</f>
        <v/>
      </c>
    </row>
    <row r="1535">
      <c r="A1535" t="inlineStr">
        <is>
          <t>Interest Paid - Investors @ 6.5%</t>
        </is>
      </c>
      <c r="B1535" t="inlineStr">
        <is>
          <t>Operating Expenses</t>
        </is>
      </c>
      <c r="C1535" t="inlineStr">
        <is>
          <t>Heron Fields</t>
        </is>
      </c>
      <c r="D1535" t="inlineStr">
        <is>
          <t>Heron Fields</t>
        </is>
      </c>
      <c r="E1535" s="1" t="inlineStr">
        <is>
          <t>2024-03-31</t>
        </is>
      </c>
      <c r="F1535" t="n">
        <v>0</v>
      </c>
      <c r="G1535" t="n">
        <v>3561.64</v>
      </c>
      <c r="H1535" s="2">
        <f>IF(F1535=0, G1535, F1535)</f>
        <v/>
      </c>
      <c r="I1535" s="1">
        <f>E1535+0</f>
        <v/>
      </c>
    </row>
    <row r="1536">
      <c r="A1536" t="inlineStr">
        <is>
          <t>Interest Received - Momentum</t>
        </is>
      </c>
      <c r="B1536" t="inlineStr">
        <is>
          <t>Other Income</t>
        </is>
      </c>
      <c r="C1536" t="inlineStr">
        <is>
          <t>Heron Fields</t>
        </is>
      </c>
      <c r="D1536" t="inlineStr">
        <is>
          <t>Heron Fields</t>
        </is>
      </c>
      <c r="E1536" s="1" t="inlineStr">
        <is>
          <t>2024-03-31</t>
        </is>
      </c>
      <c r="F1536" t="n">
        <v>0</v>
      </c>
      <c r="G1536" t="n">
        <v>224301.32</v>
      </c>
      <c r="H1536" s="2">
        <f>IF(F1536=0, G1536, F1536)</f>
        <v/>
      </c>
      <c r="I1536" s="1">
        <f>E1536+0</f>
        <v/>
      </c>
    </row>
    <row r="1537">
      <c r="A1537" t="inlineStr">
        <is>
          <t>Momentum Admin Fee</t>
        </is>
      </c>
      <c r="B1537" t="inlineStr">
        <is>
          <t>Operating Expenses</t>
        </is>
      </c>
      <c r="C1537" t="inlineStr">
        <is>
          <t>Heron Fields</t>
        </is>
      </c>
      <c r="D1537" t="inlineStr">
        <is>
          <t>Heron Fields</t>
        </is>
      </c>
      <c r="E1537" s="1" t="inlineStr">
        <is>
          <t>2024-03-31</t>
        </is>
      </c>
      <c r="F1537" t="n">
        <v>0</v>
      </c>
      <c r="G1537" t="n">
        <v>5169.64</v>
      </c>
      <c r="H1537" s="2">
        <f>IF(F1537=0, G1537, F1537)</f>
        <v/>
      </c>
      <c r="I1537" s="1">
        <f>E1537+0</f>
        <v/>
      </c>
    </row>
    <row r="1538">
      <c r="A1538" t="inlineStr">
        <is>
          <t>Rates - Heron</t>
        </is>
      </c>
      <c r="B1538" t="inlineStr">
        <is>
          <t>Operating Expenses</t>
        </is>
      </c>
      <c r="C1538" t="inlineStr">
        <is>
          <t>Heron Fields</t>
        </is>
      </c>
      <c r="D1538" t="inlineStr">
        <is>
          <t>Heron Fields</t>
        </is>
      </c>
      <c r="E1538" s="1" t="inlineStr">
        <is>
          <t>2024-03-31</t>
        </is>
      </c>
      <c r="F1538" t="n">
        <v>0</v>
      </c>
      <c r="G1538" t="n">
        <v>30819.25</v>
      </c>
      <c r="H1538" s="2">
        <f>IF(F1538=0, G1538, F1538)</f>
        <v/>
      </c>
      <c r="I1538" s="1">
        <f>E1538+0</f>
        <v/>
      </c>
    </row>
    <row r="1539">
      <c r="A1539" t="inlineStr">
        <is>
          <t>Sales - Heron Fields</t>
        </is>
      </c>
      <c r="B1539" t="inlineStr">
        <is>
          <t>Trading Income</t>
        </is>
      </c>
      <c r="C1539" t="inlineStr">
        <is>
          <t>Heron Fields</t>
        </is>
      </c>
      <c r="D1539" t="inlineStr">
        <is>
          <t>Heron Fields</t>
        </is>
      </c>
      <c r="E1539" s="1" t="inlineStr">
        <is>
          <t>2024-03-31</t>
        </is>
      </c>
      <c r="F1539" t="n">
        <v>0</v>
      </c>
      <c r="G1539" t="n">
        <v>1314591.31</v>
      </c>
      <c r="H1539" s="2">
        <f>IF(F1539=0, G1539, F1539)</f>
        <v/>
      </c>
      <c r="I1539" s="1">
        <f>E1539+0</f>
        <v/>
      </c>
    </row>
    <row r="1540">
      <c r="A1540" t="inlineStr">
        <is>
          <t>Sales - Heron Fields occupational rent</t>
        </is>
      </c>
      <c r="B1540" t="inlineStr">
        <is>
          <t>Trading Income</t>
        </is>
      </c>
      <c r="C1540" t="inlineStr">
        <is>
          <t>Heron Fields</t>
        </is>
      </c>
      <c r="D1540" t="inlineStr">
        <is>
          <t>Heron Fields</t>
        </is>
      </c>
      <c r="E1540" s="1" t="inlineStr">
        <is>
          <t>2024-03-31</t>
        </is>
      </c>
      <c r="F1540" t="n">
        <v>0</v>
      </c>
      <c r="G1540" t="n">
        <v>10864.06</v>
      </c>
      <c r="H1540" s="2">
        <f>IF(F1540=0, G1540, F1540)</f>
        <v/>
      </c>
      <c r="I1540" s="1">
        <f>E1540+0</f>
        <v/>
      </c>
    </row>
    <row r="1541">
      <c r="A1541" t="inlineStr">
        <is>
          <t>Security - ADT</t>
        </is>
      </c>
      <c r="B1541" t="inlineStr">
        <is>
          <t>Operating Expenses</t>
        </is>
      </c>
      <c r="C1541" t="inlineStr">
        <is>
          <t>Heron Fields</t>
        </is>
      </c>
      <c r="D1541" t="inlineStr">
        <is>
          <t>Heron Fields</t>
        </is>
      </c>
      <c r="E1541" s="1" t="inlineStr">
        <is>
          <t>2024-03-31</t>
        </is>
      </c>
      <c r="F1541" t="n">
        <v>0</v>
      </c>
      <c r="G1541" t="n">
        <v>328.38</v>
      </c>
      <c r="H1541" s="2">
        <f>IF(F1541=0, G1541, F1541)</f>
        <v/>
      </c>
      <c r="I1541" s="1">
        <f>E1541+0</f>
        <v/>
      </c>
    </row>
    <row r="1542">
      <c r="A1542" t="inlineStr">
        <is>
          <t>Subscriptions - Xero</t>
        </is>
      </c>
      <c r="B1542" t="inlineStr">
        <is>
          <t>Operating Expenses</t>
        </is>
      </c>
      <c r="C1542" t="inlineStr">
        <is>
          <t>Heron Fields</t>
        </is>
      </c>
      <c r="D1542" t="inlineStr">
        <is>
          <t>Heron Fields</t>
        </is>
      </c>
      <c r="E1542" s="1" t="inlineStr">
        <is>
          <t>2024-03-31</t>
        </is>
      </c>
      <c r="F1542" t="n">
        <v>0</v>
      </c>
      <c r="G1542" t="n">
        <v>600</v>
      </c>
      <c r="H1542" s="2">
        <f>IF(F1542=0, G1542, F1542)</f>
        <v/>
      </c>
      <c r="I1542" s="1">
        <f>E1542+0</f>
        <v/>
      </c>
    </row>
    <row r="1543">
      <c r="A1543" t="inlineStr">
        <is>
          <t>Advertising _AND_ Promotions</t>
        </is>
      </c>
      <c r="B1543" t="inlineStr">
        <is>
          <t>Operating Expenses</t>
        </is>
      </c>
      <c r="C1543" t="inlineStr">
        <is>
          <t>Heron View</t>
        </is>
      </c>
      <c r="D1543" t="inlineStr">
        <is>
          <t>Heron View</t>
        </is>
      </c>
      <c r="E1543" s="1" t="inlineStr">
        <is>
          <t>2024-03-31</t>
        </is>
      </c>
      <c r="F1543" t="n">
        <v>0</v>
      </c>
      <c r="G1543" t="n">
        <v>22554.76</v>
      </c>
      <c r="H1543" s="2">
        <f>IF(F1543=0, G1543, F1543)</f>
        <v/>
      </c>
      <c r="I1543" s="1">
        <f>E1543+0</f>
        <v/>
      </c>
    </row>
    <row r="1544">
      <c r="A1544" t="inlineStr">
        <is>
          <t>Advertising _AND_ Promotions</t>
        </is>
      </c>
      <c r="B1544" t="inlineStr">
        <is>
          <t>Operating Expenses</t>
        </is>
      </c>
      <c r="C1544" t="inlineStr">
        <is>
          <t>Heron View</t>
        </is>
      </c>
      <c r="D1544" t="inlineStr">
        <is>
          <t>Heron View</t>
        </is>
      </c>
      <c r="E1544" s="1" t="inlineStr">
        <is>
          <t>2024-03-31</t>
        </is>
      </c>
      <c r="F1544" t="n">
        <v>0</v>
      </c>
      <c r="G1544" t="n">
        <v>24975</v>
      </c>
      <c r="H1544" s="2">
        <f>IF(F1544=0, G1544, F1544)</f>
        <v/>
      </c>
      <c r="I1544" s="1">
        <f>E1544+0</f>
        <v/>
      </c>
    </row>
    <row r="1545">
      <c r="A1545" t="inlineStr">
        <is>
          <t>COS - Commission HV Units</t>
        </is>
      </c>
      <c r="B1545" t="inlineStr">
        <is>
          <t>COS</t>
        </is>
      </c>
      <c r="C1545" t="inlineStr">
        <is>
          <t>Heron View</t>
        </is>
      </c>
      <c r="D1545" t="inlineStr">
        <is>
          <t>Heron View</t>
        </is>
      </c>
      <c r="E1545" s="1" t="inlineStr">
        <is>
          <t>2024-03-31</t>
        </is>
      </c>
      <c r="F1545" t="n">
        <v>0</v>
      </c>
      <c r="G1545" t="n">
        <v>1761743.85</v>
      </c>
      <c r="H1545" s="2">
        <f>IF(F1545=0, G1545, F1545)</f>
        <v/>
      </c>
      <c r="I1545" s="1">
        <f>E1545+0</f>
        <v/>
      </c>
    </row>
    <row r="1546">
      <c r="A1546" t="inlineStr">
        <is>
          <t>COS - Heron View - Construction</t>
        </is>
      </c>
      <c r="B1546" t="inlineStr">
        <is>
          <t>COS</t>
        </is>
      </c>
      <c r="C1546" t="inlineStr">
        <is>
          <t>CPC</t>
        </is>
      </c>
      <c r="D1546" t="inlineStr">
        <is>
          <t>Heron View</t>
        </is>
      </c>
      <c r="E1546" s="1" t="inlineStr">
        <is>
          <t>2024-03-31</t>
        </is>
      </c>
      <c r="F1546" t="n">
        <v>0</v>
      </c>
      <c r="G1546" t="n">
        <v>2483055.52</v>
      </c>
      <c r="H1546" s="2">
        <f>IF(F1546=0, G1546, F1546)</f>
        <v/>
      </c>
      <c r="I1546" s="1">
        <f>E1546+0</f>
        <v/>
      </c>
    </row>
    <row r="1547">
      <c r="A1547" t="inlineStr">
        <is>
          <t>COS - Heron View - P&amp;G</t>
        </is>
      </c>
      <c r="B1547" t="inlineStr">
        <is>
          <t>COS</t>
        </is>
      </c>
      <c r="C1547" t="inlineStr">
        <is>
          <t>CPC</t>
        </is>
      </c>
      <c r="D1547" t="inlineStr">
        <is>
          <t>Heron View</t>
        </is>
      </c>
      <c r="E1547" s="1" t="inlineStr">
        <is>
          <t>2024-03-31</t>
        </is>
      </c>
      <c r="F1547" t="n">
        <v>0</v>
      </c>
      <c r="G1547" t="n">
        <v>263223.18</v>
      </c>
      <c r="H1547" s="2">
        <f>IF(F1547=0, G1547, F1547)</f>
        <v/>
      </c>
      <c r="I1547" s="1">
        <f>E1547+0</f>
        <v/>
      </c>
    </row>
    <row r="1548">
      <c r="A1548" t="inlineStr">
        <is>
          <t>COS - Legal Fees</t>
        </is>
      </c>
      <c r="B1548" t="inlineStr">
        <is>
          <t>COS</t>
        </is>
      </c>
      <c r="C1548" t="inlineStr">
        <is>
          <t>Heron View</t>
        </is>
      </c>
      <c r="D1548" t="inlineStr">
        <is>
          <t>Heron View</t>
        </is>
      </c>
      <c r="E1548" s="1" t="inlineStr">
        <is>
          <t>2024-03-31</t>
        </is>
      </c>
      <c r="F1548" t="n">
        <v>0</v>
      </c>
      <c r="G1548" t="n">
        <v>871504.98</v>
      </c>
      <c r="H1548" s="2">
        <f>IF(F1548=0, G1548, F1548)</f>
        <v/>
      </c>
      <c r="I1548" s="1">
        <f>E1548+0</f>
        <v/>
      </c>
    </row>
    <row r="1549">
      <c r="A1549" t="inlineStr">
        <is>
          <t>CPSD</t>
        </is>
      </c>
      <c r="B1549" t="inlineStr">
        <is>
          <t>COS</t>
        </is>
      </c>
      <c r="C1549" t="inlineStr">
        <is>
          <t>Heron View</t>
        </is>
      </c>
      <c r="D1549" t="inlineStr">
        <is>
          <t>Heron View</t>
        </is>
      </c>
      <c r="E1549" s="1" t="inlineStr">
        <is>
          <t>2024-03-31</t>
        </is>
      </c>
      <c r="F1549" t="n">
        <v>0</v>
      </c>
      <c r="G1549" t="n">
        <v>314037.881</v>
      </c>
      <c r="H1549" s="2">
        <f>IF(F1549=0, G1549, F1549)</f>
        <v/>
      </c>
      <c r="I1549" s="1">
        <f>E1549+0</f>
        <v/>
      </c>
    </row>
    <row r="1550">
      <c r="A1550" t="inlineStr">
        <is>
          <t>Consulting Fees - Admin and Finance</t>
        </is>
      </c>
      <c r="B1550" t="inlineStr">
        <is>
          <t>Ignore per Deric</t>
        </is>
      </c>
      <c r="C1550" t="inlineStr">
        <is>
          <t>Heron View</t>
        </is>
      </c>
      <c r="D1550" t="inlineStr">
        <is>
          <t>Heron View</t>
        </is>
      </c>
      <c r="E1550" s="1" t="inlineStr">
        <is>
          <t>2024-03-31</t>
        </is>
      </c>
      <c r="F1550" t="n">
        <v>0</v>
      </c>
      <c r="G1550" t="n">
        <v>109218.57</v>
      </c>
      <c r="H1550" s="2">
        <f>IF(F1550=0, G1550, F1550)</f>
        <v/>
      </c>
      <c r="I1550" s="1">
        <f>E1550+0</f>
        <v/>
      </c>
    </row>
    <row r="1551">
      <c r="A1551" t="inlineStr">
        <is>
          <t>Consulting fees - Trustee</t>
        </is>
      </c>
      <c r="B1551" t="inlineStr">
        <is>
          <t>Operating Expenses</t>
        </is>
      </c>
      <c r="C1551" t="inlineStr">
        <is>
          <t>Heron View</t>
        </is>
      </c>
      <c r="D1551" t="inlineStr">
        <is>
          <t>Heron View</t>
        </is>
      </c>
      <c r="E1551" s="1" t="inlineStr">
        <is>
          <t>2024-03-31</t>
        </is>
      </c>
      <c r="F1551" t="n">
        <v>0</v>
      </c>
      <c r="G1551" t="n">
        <v>4000</v>
      </c>
      <c r="H1551" s="2">
        <f>IF(F1551=0, G1551, F1551)</f>
        <v/>
      </c>
      <c r="I1551" s="1">
        <f>E1551+0</f>
        <v/>
      </c>
    </row>
    <row r="1552">
      <c r="A1552" t="inlineStr">
        <is>
          <t>Insurance</t>
        </is>
      </c>
      <c r="B1552" t="inlineStr">
        <is>
          <t>Operating Expenses</t>
        </is>
      </c>
      <c r="C1552" t="inlineStr">
        <is>
          <t>Heron View</t>
        </is>
      </c>
      <c r="D1552" t="inlineStr">
        <is>
          <t>Heron View</t>
        </is>
      </c>
      <c r="E1552" s="1" t="inlineStr">
        <is>
          <t>2024-03-31</t>
        </is>
      </c>
      <c r="F1552" t="n">
        <v>0</v>
      </c>
      <c r="G1552" t="n">
        <v>7350.33</v>
      </c>
      <c r="H1552" s="2">
        <f>IF(F1552=0, G1552, F1552)</f>
        <v/>
      </c>
      <c r="I1552" s="1">
        <f>E1552+0</f>
        <v/>
      </c>
    </row>
    <row r="1553">
      <c r="A1553" t="inlineStr">
        <is>
          <t>Interest Paid - Investors @ 14%</t>
        </is>
      </c>
      <c r="B1553" t="inlineStr">
        <is>
          <t>Operating Expenses</t>
        </is>
      </c>
      <c r="C1553" t="inlineStr">
        <is>
          <t>Heron View</t>
        </is>
      </c>
      <c r="D1553" t="inlineStr">
        <is>
          <t>Heron View</t>
        </is>
      </c>
      <c r="E1553" s="1" t="inlineStr">
        <is>
          <t>2024-03-31</t>
        </is>
      </c>
      <c r="F1553" t="n">
        <v>0</v>
      </c>
      <c r="G1553" t="n">
        <v>565329.09</v>
      </c>
      <c r="H1553" s="2">
        <f>IF(F1553=0, G1553, F1553)</f>
        <v/>
      </c>
      <c r="I1553" s="1">
        <f>E1553+0</f>
        <v/>
      </c>
    </row>
    <row r="1554">
      <c r="A1554" t="inlineStr">
        <is>
          <t>Interest Paid - Investors @ 15%</t>
        </is>
      </c>
      <c r="B1554" t="inlineStr">
        <is>
          <t>Operating Expenses</t>
        </is>
      </c>
      <c r="C1554" t="inlineStr">
        <is>
          <t>Heron View</t>
        </is>
      </c>
      <c r="D1554" t="inlineStr">
        <is>
          <t>Heron View</t>
        </is>
      </c>
      <c r="E1554" s="1" t="inlineStr">
        <is>
          <t>2024-03-31</t>
        </is>
      </c>
      <c r="F1554" t="n">
        <v>0</v>
      </c>
      <c r="G1554" t="n">
        <v>106746.57</v>
      </c>
      <c r="H1554" s="2">
        <f>IF(F1554=0, G1554, F1554)</f>
        <v/>
      </c>
      <c r="I1554" s="1">
        <f>E1554+0</f>
        <v/>
      </c>
    </row>
    <row r="1555">
      <c r="A1555" t="inlineStr">
        <is>
          <t>Interest Paid - Investors @ 16%</t>
        </is>
      </c>
      <c r="B1555" t="inlineStr">
        <is>
          <t>Operating Expenses</t>
        </is>
      </c>
      <c r="C1555" t="inlineStr">
        <is>
          <t>Heron View</t>
        </is>
      </c>
      <c r="D1555" t="inlineStr">
        <is>
          <t>Heron View</t>
        </is>
      </c>
      <c r="E1555" s="1" t="inlineStr">
        <is>
          <t>2024-03-31</t>
        </is>
      </c>
      <c r="F1555" t="n">
        <v>0</v>
      </c>
      <c r="G1555" t="n">
        <v>100000</v>
      </c>
      <c r="H1555" s="2">
        <f>IF(F1555=0, G1555, F1555)</f>
        <v/>
      </c>
      <c r="I1555" s="1">
        <f>E1555+0</f>
        <v/>
      </c>
    </row>
    <row r="1556">
      <c r="A1556" t="inlineStr">
        <is>
          <t>Interest Paid - Investors @ 18%</t>
        </is>
      </c>
      <c r="B1556" t="inlineStr">
        <is>
          <t>Operating Expenses</t>
        </is>
      </c>
      <c r="C1556" t="inlineStr">
        <is>
          <t>Heron View</t>
        </is>
      </c>
      <c r="D1556" t="inlineStr">
        <is>
          <t>Heron View</t>
        </is>
      </c>
      <c r="E1556" s="1" t="inlineStr">
        <is>
          <t>2024-03-31</t>
        </is>
      </c>
      <c r="F1556" t="n">
        <v>0</v>
      </c>
      <c r="G1556" t="n">
        <v>643019.1800000001</v>
      </c>
      <c r="H1556" s="2">
        <f>IF(F1556=0, G1556, F1556)</f>
        <v/>
      </c>
      <c r="I1556" s="1">
        <f>E1556+0</f>
        <v/>
      </c>
    </row>
    <row r="1557">
      <c r="A1557" t="inlineStr">
        <is>
          <t>Interest Paid - Investors @ 6.25%</t>
        </is>
      </c>
      <c r="B1557" t="inlineStr">
        <is>
          <t>Operating Expenses</t>
        </is>
      </c>
      <c r="C1557" t="inlineStr">
        <is>
          <t>Heron View</t>
        </is>
      </c>
      <c r="D1557" t="inlineStr">
        <is>
          <t>Heron View</t>
        </is>
      </c>
      <c r="E1557" s="1" t="inlineStr">
        <is>
          <t>2024-03-31</t>
        </is>
      </c>
      <c r="F1557" t="n">
        <v>0</v>
      </c>
      <c r="G1557" t="n">
        <v>33493.15</v>
      </c>
      <c r="H1557" s="2">
        <f>IF(F1557=0, G1557, F1557)</f>
        <v/>
      </c>
      <c r="I1557" s="1">
        <f>E1557+0</f>
        <v/>
      </c>
    </row>
    <row r="1558">
      <c r="A1558" t="inlineStr">
        <is>
          <t>Interest Paid - Investors @ 6.5%</t>
        </is>
      </c>
      <c r="B1558" t="inlineStr">
        <is>
          <t>Operating Expenses</t>
        </is>
      </c>
      <c r="C1558" t="inlineStr">
        <is>
          <t>Heron View</t>
        </is>
      </c>
      <c r="D1558" t="inlineStr">
        <is>
          <t>Heron View</t>
        </is>
      </c>
      <c r="E1558" s="1" t="inlineStr">
        <is>
          <t>2024-03-31</t>
        </is>
      </c>
      <c r="F1558" t="n">
        <v>0</v>
      </c>
      <c r="G1558" t="n">
        <v>3561.64</v>
      </c>
      <c r="H1558" s="2">
        <f>IF(F1558=0, G1558, F1558)</f>
        <v/>
      </c>
      <c r="I1558" s="1">
        <f>E1558+0</f>
        <v/>
      </c>
    </row>
    <row r="1559">
      <c r="A1559" t="inlineStr">
        <is>
          <t>Interest Paid - Investors @ 6.75%</t>
        </is>
      </c>
      <c r="B1559" t="inlineStr">
        <is>
          <t>Operating Expenses</t>
        </is>
      </c>
      <c r="C1559" t="inlineStr">
        <is>
          <t>Heron View</t>
        </is>
      </c>
      <c r="D1559" t="inlineStr">
        <is>
          <t>Heron View</t>
        </is>
      </c>
      <c r="E1559" s="1" t="inlineStr">
        <is>
          <t>2024-03-31</t>
        </is>
      </c>
      <c r="F1559" t="n">
        <v>0</v>
      </c>
      <c r="G1559" t="n">
        <v>100000</v>
      </c>
      <c r="H1559" s="2">
        <f>IF(F1559=0, G1559, F1559)</f>
        <v/>
      </c>
      <c r="I1559" s="1">
        <f>E1559+0</f>
        <v/>
      </c>
    </row>
    <row r="1560">
      <c r="A1560" t="inlineStr">
        <is>
          <t>Interest Paid - Investors @ 7%</t>
        </is>
      </c>
      <c r="B1560" t="inlineStr">
        <is>
          <t>Operating Expenses</t>
        </is>
      </c>
      <c r="C1560" t="inlineStr">
        <is>
          <t>Heron View</t>
        </is>
      </c>
      <c r="D1560" t="inlineStr">
        <is>
          <t>Heron View</t>
        </is>
      </c>
      <c r="E1560" s="1" t="inlineStr">
        <is>
          <t>2024-03-31</t>
        </is>
      </c>
      <c r="F1560" t="n">
        <v>0</v>
      </c>
      <c r="G1560" t="n">
        <v>100000</v>
      </c>
      <c r="H1560" s="2">
        <f>IF(F1560=0, G1560, F1560)</f>
        <v/>
      </c>
      <c r="I1560" s="1">
        <f>E1560+0</f>
        <v/>
      </c>
    </row>
    <row r="1561">
      <c r="A1561" t="inlineStr">
        <is>
          <t>Interest Paid - Investors @ 7.5%</t>
        </is>
      </c>
      <c r="B1561" t="inlineStr">
        <is>
          <t>Operating Expenses</t>
        </is>
      </c>
      <c r="C1561" t="inlineStr">
        <is>
          <t>Heron View</t>
        </is>
      </c>
      <c r="D1561" t="inlineStr">
        <is>
          <t>Heron View</t>
        </is>
      </c>
      <c r="E1561" s="1" t="inlineStr">
        <is>
          <t>2024-03-31</t>
        </is>
      </c>
      <c r="F1561" t="n">
        <v>0</v>
      </c>
      <c r="G1561" t="n">
        <v>100000</v>
      </c>
      <c r="H1561" s="2">
        <f>IF(F1561=0, G1561, F1561)</f>
        <v/>
      </c>
      <c r="I1561" s="1">
        <f>E1561+0</f>
        <v/>
      </c>
    </row>
    <row r="1562">
      <c r="A1562" t="inlineStr">
        <is>
          <t>Interest Received - Momentum</t>
        </is>
      </c>
      <c r="B1562" t="inlineStr">
        <is>
          <t>Other Income</t>
        </is>
      </c>
      <c r="C1562" t="inlineStr">
        <is>
          <t>Heron View</t>
        </is>
      </c>
      <c r="D1562" t="inlineStr">
        <is>
          <t>Heron View</t>
        </is>
      </c>
      <c r="E1562" s="1" t="inlineStr">
        <is>
          <t>2024-03-31</t>
        </is>
      </c>
      <c r="F1562" t="n">
        <v>0</v>
      </c>
      <c r="G1562" t="n">
        <v>224301.32</v>
      </c>
      <c r="H1562" s="2">
        <f>IF(F1562=0, G1562, F1562)</f>
        <v/>
      </c>
      <c r="I1562" s="1">
        <f>E1562+0</f>
        <v/>
      </c>
    </row>
    <row r="1563">
      <c r="A1563" t="inlineStr">
        <is>
          <t>Momentum Admin Fee</t>
        </is>
      </c>
      <c r="B1563" t="inlineStr">
        <is>
          <t>Operating Expenses</t>
        </is>
      </c>
      <c r="C1563" t="inlineStr">
        <is>
          <t>Heron View</t>
        </is>
      </c>
      <c r="D1563" t="inlineStr">
        <is>
          <t>Heron View</t>
        </is>
      </c>
      <c r="E1563" s="1" t="inlineStr">
        <is>
          <t>2024-03-31</t>
        </is>
      </c>
      <c r="F1563" t="n">
        <v>0</v>
      </c>
      <c r="G1563" t="n">
        <v>5169.64</v>
      </c>
      <c r="H1563" s="2">
        <f>IF(F1563=0, G1563, F1563)</f>
        <v/>
      </c>
      <c r="I1563" s="1">
        <f>E1563+0</f>
        <v/>
      </c>
    </row>
    <row r="1564">
      <c r="A1564" t="inlineStr">
        <is>
          <t>Opp Invest</t>
        </is>
      </c>
      <c r="B1564" t="inlineStr">
        <is>
          <t>COS</t>
        </is>
      </c>
      <c r="C1564" t="inlineStr">
        <is>
          <t>Heron View</t>
        </is>
      </c>
      <c r="D1564" t="inlineStr">
        <is>
          <t>Heron View</t>
        </is>
      </c>
      <c r="E1564" s="1" t="inlineStr">
        <is>
          <t>2024-03-31</t>
        </is>
      </c>
      <c r="F1564" t="n">
        <v>0</v>
      </c>
      <c r="G1564" t="n">
        <v>392914.302</v>
      </c>
      <c r="H1564" s="2">
        <f>IF(F1564=0, G1564, F1564)</f>
        <v/>
      </c>
      <c r="I1564" s="1">
        <f>E1564+0</f>
        <v/>
      </c>
    </row>
    <row r="1565">
      <c r="A1565" t="inlineStr">
        <is>
          <t>Rent Salaries and Wages</t>
        </is>
      </c>
      <c r="B1565" t="inlineStr">
        <is>
          <t>COS</t>
        </is>
      </c>
      <c r="C1565" t="inlineStr">
        <is>
          <t>Heron View</t>
        </is>
      </c>
      <c r="D1565" t="inlineStr">
        <is>
          <t>Heron View</t>
        </is>
      </c>
      <c r="E1565" s="1" t="inlineStr">
        <is>
          <t>2024-03-31</t>
        </is>
      </c>
      <c r="F1565" t="n">
        <v>0</v>
      </c>
      <c r="G1565" t="n">
        <v>800000</v>
      </c>
      <c r="H1565" s="2">
        <f>IF(F1565=0, G1565, F1565)</f>
        <v/>
      </c>
      <c r="I1565" s="1">
        <f>E1565+0</f>
        <v/>
      </c>
    </row>
    <row r="1566">
      <c r="A1566" t="inlineStr">
        <is>
          <t>Sales - Heron View Sales</t>
        </is>
      </c>
      <c r="B1566" t="inlineStr">
        <is>
          <t>Trading Income</t>
        </is>
      </c>
      <c r="C1566" t="inlineStr">
        <is>
          <t>Heron View</t>
        </is>
      </c>
      <c r="D1566" t="inlineStr">
        <is>
          <t>Heron View</t>
        </is>
      </c>
      <c r="E1566" s="1" t="inlineStr">
        <is>
          <t>2024-03-31</t>
        </is>
      </c>
      <c r="F1566" t="n">
        <v>0</v>
      </c>
      <c r="G1566" t="n">
        <v>34250000</v>
      </c>
      <c r="H1566" s="2">
        <f>IF(F1566=0, G1566, F1566)</f>
        <v/>
      </c>
      <c r="I1566" s="1">
        <f>E1566+0</f>
        <v/>
      </c>
    </row>
    <row r="1567">
      <c r="A1567" t="inlineStr">
        <is>
          <t>Security - ADT</t>
        </is>
      </c>
      <c r="B1567" t="inlineStr">
        <is>
          <t>Operating Expenses</t>
        </is>
      </c>
      <c r="C1567" t="inlineStr">
        <is>
          <t>Heron View</t>
        </is>
      </c>
      <c r="D1567" t="inlineStr">
        <is>
          <t>Heron View</t>
        </is>
      </c>
      <c r="E1567" s="1" t="inlineStr">
        <is>
          <t>2024-03-31</t>
        </is>
      </c>
      <c r="F1567" t="n">
        <v>0</v>
      </c>
      <c r="G1567" t="n">
        <v>328.38</v>
      </c>
      <c r="H1567" s="2">
        <f>IF(F1567=0, G1567, F1567)</f>
        <v/>
      </c>
      <c r="I1567" s="1">
        <f>E1567+0</f>
        <v/>
      </c>
    </row>
    <row r="1568">
      <c r="A1568" t="inlineStr">
        <is>
          <t>Subscriptions - Xero</t>
        </is>
      </c>
      <c r="B1568" t="inlineStr">
        <is>
          <t>Operating Expenses</t>
        </is>
      </c>
      <c r="C1568" t="inlineStr">
        <is>
          <t>Heron View</t>
        </is>
      </c>
      <c r="D1568" t="inlineStr">
        <is>
          <t>Heron View</t>
        </is>
      </c>
      <c r="E1568" s="1" t="inlineStr">
        <is>
          <t>2024-03-31</t>
        </is>
      </c>
      <c r="F1568" t="n">
        <v>0</v>
      </c>
      <c r="G1568" t="n">
        <v>600</v>
      </c>
      <c r="H1568" s="2">
        <f>IF(F1568=0, G1568, F1568)</f>
        <v/>
      </c>
      <c r="I1568" s="1">
        <f>E1568+0</f>
        <v/>
      </c>
    </row>
    <row r="1569">
      <c r="A1569" t="inlineStr">
        <is>
          <t>Advertising - Property24</t>
        </is>
      </c>
      <c r="B1569" t="inlineStr">
        <is>
          <t>Operating Expenses</t>
        </is>
      </c>
      <c r="C1569" t="inlineStr">
        <is>
          <t>Heron Fields</t>
        </is>
      </c>
      <c r="D1569" t="inlineStr">
        <is>
          <t>Heron Fields</t>
        </is>
      </c>
      <c r="E1569" s="1" t="inlineStr">
        <is>
          <t>2024-04-30</t>
        </is>
      </c>
      <c r="F1569" t="n">
        <v>0</v>
      </c>
      <c r="G1569" t="n">
        <v>24960</v>
      </c>
      <c r="H1569" s="2">
        <f>IF(F1569=0, G1569, F1569)</f>
        <v/>
      </c>
      <c r="I1569" s="1">
        <f>E1569+0</f>
        <v/>
      </c>
    </row>
    <row r="1570">
      <c r="A1570" t="inlineStr">
        <is>
          <t>Advertising _AND_ Promotions</t>
        </is>
      </c>
      <c r="B1570" t="inlineStr">
        <is>
          <t>Operating Expenses</t>
        </is>
      </c>
      <c r="C1570" t="inlineStr">
        <is>
          <t>Heron Fields</t>
        </is>
      </c>
      <c r="D1570" t="inlineStr">
        <is>
          <t>Heron Fields</t>
        </is>
      </c>
      <c r="E1570" s="1" t="inlineStr">
        <is>
          <t>2024-04-30</t>
        </is>
      </c>
      <c r="F1570" t="n">
        <v>0</v>
      </c>
      <c r="G1570" t="n">
        <v>23300</v>
      </c>
      <c r="H1570" s="2">
        <f>IF(F1570=0, G1570, F1570)</f>
        <v/>
      </c>
      <c r="I1570" s="1">
        <f>E1570+0</f>
        <v/>
      </c>
    </row>
    <row r="1571">
      <c r="A1571" t="inlineStr">
        <is>
          <t>Bank Charges</t>
        </is>
      </c>
      <c r="B1571" t="inlineStr">
        <is>
          <t>Operating Expenses</t>
        </is>
      </c>
      <c r="C1571" t="inlineStr">
        <is>
          <t>Heron Fields</t>
        </is>
      </c>
      <c r="D1571" t="inlineStr">
        <is>
          <t>Heron Fields</t>
        </is>
      </c>
      <c r="E1571" s="1" t="inlineStr">
        <is>
          <t>2024-04-30</t>
        </is>
      </c>
      <c r="F1571" t="n">
        <v>0</v>
      </c>
      <c r="G1571" t="n">
        <v>374.2</v>
      </c>
      <c r="H1571" s="2">
        <f>IF(F1571=0, G1571, F1571)</f>
        <v/>
      </c>
      <c r="I1571" s="1">
        <f>E1571+0</f>
        <v/>
      </c>
    </row>
    <row r="1572">
      <c r="A1572" t="inlineStr">
        <is>
          <t>COS - Commission HF Units</t>
        </is>
      </c>
      <c r="B1572" t="inlineStr">
        <is>
          <t>COS</t>
        </is>
      </c>
      <c r="C1572" t="inlineStr">
        <is>
          <t>Heron Fields</t>
        </is>
      </c>
      <c r="D1572" t="inlineStr">
        <is>
          <t>Heron Fields</t>
        </is>
      </c>
      <c r="E1572" s="1" t="inlineStr">
        <is>
          <t>2024-04-30</t>
        </is>
      </c>
      <c r="F1572" t="n">
        <v>0</v>
      </c>
      <c r="G1572" t="n">
        <v>112945.52</v>
      </c>
      <c r="H1572" s="2">
        <f>IF(F1572=0, G1572, F1572)</f>
        <v/>
      </c>
      <c r="I1572" s="1">
        <f>E1572+0</f>
        <v/>
      </c>
    </row>
    <row r="1573">
      <c r="A1573" t="inlineStr">
        <is>
          <t>COS - Legal Fees</t>
        </is>
      </c>
      <c r="B1573" t="inlineStr">
        <is>
          <t>COS</t>
        </is>
      </c>
      <c r="C1573" t="inlineStr">
        <is>
          <t>Heron Fields</t>
        </is>
      </c>
      <c r="D1573" t="inlineStr">
        <is>
          <t>Heron Fields</t>
        </is>
      </c>
      <c r="E1573" s="1" t="inlineStr">
        <is>
          <t>2024-04-30</t>
        </is>
      </c>
      <c r="F1573" t="n">
        <v>0</v>
      </c>
      <c r="G1573" t="n">
        <v>71053.34</v>
      </c>
      <c r="H1573" s="2">
        <f>IF(F1573=0, G1573, F1573)</f>
        <v/>
      </c>
      <c r="I1573" s="1">
        <f>E1573+0</f>
        <v/>
      </c>
    </row>
    <row r="1574">
      <c r="A1574" t="inlineStr">
        <is>
          <t>CoCT - Electricity</t>
        </is>
      </c>
      <c r="B1574" t="inlineStr">
        <is>
          <t>Operating Expenses</t>
        </is>
      </c>
      <c r="C1574" t="inlineStr">
        <is>
          <t>Heron Fields</t>
        </is>
      </c>
      <c r="D1574" t="inlineStr">
        <is>
          <t>Heron Fields</t>
        </is>
      </c>
      <c r="E1574" s="1" t="inlineStr">
        <is>
          <t>2024-04-30</t>
        </is>
      </c>
      <c r="F1574" t="n">
        <v>0</v>
      </c>
      <c r="G1574" t="n">
        <v>-2477.51</v>
      </c>
      <c r="H1574" s="2">
        <f>IF(F1574=0, G1574, F1574)</f>
        <v/>
      </c>
      <c r="I1574" s="1">
        <f>E1574+0</f>
        <v/>
      </c>
    </row>
    <row r="1575">
      <c r="A1575" t="inlineStr">
        <is>
          <t>CoCT - Water</t>
        </is>
      </c>
      <c r="B1575" t="inlineStr">
        <is>
          <t>Operating Expenses</t>
        </is>
      </c>
      <c r="C1575" t="inlineStr">
        <is>
          <t>Heron Fields</t>
        </is>
      </c>
      <c r="D1575" t="inlineStr">
        <is>
          <t>Heron Fields</t>
        </is>
      </c>
      <c r="E1575" s="1" t="inlineStr">
        <is>
          <t>2024-04-30</t>
        </is>
      </c>
      <c r="F1575" t="n">
        <v>0</v>
      </c>
      <c r="G1575" t="n">
        <v>-4301.84</v>
      </c>
      <c r="H1575" s="2">
        <f>IF(F1575=0, G1575, F1575)</f>
        <v/>
      </c>
      <c r="I1575" s="1">
        <f>E1575+0</f>
        <v/>
      </c>
    </row>
    <row r="1576">
      <c r="A1576" t="inlineStr">
        <is>
          <t>Consulting Fees - Admin and Finance</t>
        </is>
      </c>
      <c r="B1576" t="inlineStr">
        <is>
          <t>Ignore per Deric</t>
        </is>
      </c>
      <c r="C1576" t="inlineStr">
        <is>
          <t>Heron Fields</t>
        </is>
      </c>
      <c r="D1576" t="inlineStr">
        <is>
          <t>Heron Fields</t>
        </is>
      </c>
      <c r="E1576" s="1" t="inlineStr">
        <is>
          <t>2024-04-30</t>
        </is>
      </c>
      <c r="F1576" t="n">
        <v>0</v>
      </c>
      <c r="G1576" t="n">
        <v>98308</v>
      </c>
      <c r="H1576" s="2">
        <f>IF(F1576=0, G1576, F1576)</f>
        <v/>
      </c>
      <c r="I1576" s="1">
        <f>E1576+0</f>
        <v/>
      </c>
    </row>
    <row r="1577">
      <c r="A1577" t="inlineStr">
        <is>
          <t>Consulting fees - Trustee</t>
        </is>
      </c>
      <c r="B1577" t="inlineStr">
        <is>
          <t>Operating Expenses</t>
        </is>
      </c>
      <c r="C1577" t="inlineStr">
        <is>
          <t>Heron Fields</t>
        </is>
      </c>
      <c r="D1577" t="inlineStr">
        <is>
          <t>Heron Fields</t>
        </is>
      </c>
      <c r="E1577" s="1" t="inlineStr">
        <is>
          <t>2024-04-30</t>
        </is>
      </c>
      <c r="F1577" t="n">
        <v>0</v>
      </c>
      <c r="G1577" t="n">
        <v>4000</v>
      </c>
      <c r="H1577" s="2">
        <f>IF(F1577=0, G1577, F1577)</f>
        <v/>
      </c>
      <c r="I1577" s="1">
        <f>E1577+0</f>
        <v/>
      </c>
    </row>
    <row r="1578">
      <c r="A1578" t="inlineStr">
        <is>
          <t>Insurance</t>
        </is>
      </c>
      <c r="B1578" t="inlineStr">
        <is>
          <t>Operating Expenses</t>
        </is>
      </c>
      <c r="C1578" t="inlineStr">
        <is>
          <t>Heron Fields</t>
        </is>
      </c>
      <c r="D1578" t="inlineStr">
        <is>
          <t>Heron Fields</t>
        </is>
      </c>
      <c r="E1578" s="1" t="inlineStr">
        <is>
          <t>2024-04-30</t>
        </is>
      </c>
      <c r="F1578" t="n">
        <v>0</v>
      </c>
      <c r="G1578" t="n">
        <v>7350.33</v>
      </c>
      <c r="H1578" s="2">
        <f>IF(F1578=0, G1578, F1578)</f>
        <v/>
      </c>
      <c r="I1578" s="1">
        <f>E1578+0</f>
        <v/>
      </c>
    </row>
    <row r="1579">
      <c r="A1579" t="inlineStr">
        <is>
          <t>Interest Paid</t>
        </is>
      </c>
      <c r="B1579" t="inlineStr">
        <is>
          <t>Operating Expenses</t>
        </is>
      </c>
      <c r="C1579" t="inlineStr">
        <is>
          <t>Heron Fields</t>
        </is>
      </c>
      <c r="D1579" t="inlineStr">
        <is>
          <t>Heron Fields</t>
        </is>
      </c>
      <c r="E1579" s="1" t="inlineStr">
        <is>
          <t>2024-04-30</t>
        </is>
      </c>
      <c r="F1579" t="n">
        <v>0</v>
      </c>
      <c r="G1579" t="n">
        <v>-715.47</v>
      </c>
      <c r="H1579" s="2">
        <f>IF(F1579=0, G1579, F1579)</f>
        <v/>
      </c>
      <c r="I1579" s="1">
        <f>E1579+0</f>
        <v/>
      </c>
    </row>
    <row r="1580">
      <c r="A1580" t="inlineStr">
        <is>
          <t>Interest Paid - Investors @ 14%</t>
        </is>
      </c>
      <c r="B1580" t="inlineStr">
        <is>
          <t>Operating Expenses</t>
        </is>
      </c>
      <c r="C1580" t="inlineStr">
        <is>
          <t>Heron Fields</t>
        </is>
      </c>
      <c r="D1580" t="inlineStr">
        <is>
          <t>Heron Fields</t>
        </is>
      </c>
      <c r="E1580" s="1" t="inlineStr">
        <is>
          <t>2024-04-30</t>
        </is>
      </c>
      <c r="F1580" t="n">
        <v>0</v>
      </c>
      <c r="G1580" t="n">
        <v>-246794.53</v>
      </c>
      <c r="H1580" s="2">
        <f>IF(F1580=0, G1580, F1580)</f>
        <v/>
      </c>
      <c r="I1580" s="1">
        <f>E1580+0</f>
        <v/>
      </c>
    </row>
    <row r="1581">
      <c r="A1581" t="inlineStr">
        <is>
          <t>Interest Paid - Investors @ 15%</t>
        </is>
      </c>
      <c r="B1581" t="inlineStr">
        <is>
          <t>Operating Expenses</t>
        </is>
      </c>
      <c r="C1581" t="inlineStr">
        <is>
          <t>Heron Fields</t>
        </is>
      </c>
      <c r="D1581" t="inlineStr">
        <is>
          <t>Heron Fields</t>
        </is>
      </c>
      <c r="E1581" s="1" t="inlineStr">
        <is>
          <t>2024-04-30</t>
        </is>
      </c>
      <c r="F1581" t="n">
        <v>0</v>
      </c>
      <c r="G1581" t="n">
        <v>55479.45</v>
      </c>
      <c r="H1581" s="2">
        <f>IF(F1581=0, G1581, F1581)</f>
        <v/>
      </c>
      <c r="I1581" s="1">
        <f>E1581+0</f>
        <v/>
      </c>
    </row>
    <row r="1582">
      <c r="A1582" t="inlineStr">
        <is>
          <t>Interest Paid - Investors @ 16%</t>
        </is>
      </c>
      <c r="B1582" t="inlineStr">
        <is>
          <t>Operating Expenses</t>
        </is>
      </c>
      <c r="C1582" t="inlineStr">
        <is>
          <t>Heron Fields</t>
        </is>
      </c>
      <c r="D1582" t="inlineStr">
        <is>
          <t>Heron Fields</t>
        </is>
      </c>
      <c r="E1582" s="1" t="inlineStr">
        <is>
          <t>2024-04-30</t>
        </is>
      </c>
      <c r="F1582" t="n">
        <v>0</v>
      </c>
      <c r="G1582" t="n">
        <v>14451.92</v>
      </c>
      <c r="H1582" s="2">
        <f>IF(F1582=0, G1582, F1582)</f>
        <v/>
      </c>
      <c r="I1582" s="1">
        <f>E1582+0</f>
        <v/>
      </c>
    </row>
    <row r="1583">
      <c r="A1583" t="inlineStr">
        <is>
          <t>Interest Paid - Investors @ 18%</t>
        </is>
      </c>
      <c r="B1583" t="inlineStr">
        <is>
          <t>Operating Expenses</t>
        </is>
      </c>
      <c r="C1583" t="inlineStr">
        <is>
          <t>Heron Fields</t>
        </is>
      </c>
      <c r="D1583" t="inlineStr">
        <is>
          <t>Heron Fields</t>
        </is>
      </c>
      <c r="E1583" s="1" t="inlineStr">
        <is>
          <t>2024-04-30</t>
        </is>
      </c>
      <c r="F1583" t="n">
        <v>0</v>
      </c>
      <c r="G1583" t="n">
        <v>714435.5600000001</v>
      </c>
      <c r="H1583" s="2">
        <f>IF(F1583=0, G1583, F1583)</f>
        <v/>
      </c>
      <c r="I1583" s="1">
        <f>E1583+0</f>
        <v/>
      </c>
    </row>
    <row r="1584">
      <c r="A1584" t="inlineStr">
        <is>
          <t>Interest Paid - Investors @ 6.25%</t>
        </is>
      </c>
      <c r="B1584" t="inlineStr">
        <is>
          <t>Operating Expenses</t>
        </is>
      </c>
      <c r="C1584" t="inlineStr">
        <is>
          <t>Heron Fields</t>
        </is>
      </c>
      <c r="D1584" t="inlineStr">
        <is>
          <t>Heron Fields</t>
        </is>
      </c>
      <c r="E1584" s="1" t="inlineStr">
        <is>
          <t>2024-04-30</t>
        </is>
      </c>
      <c r="F1584" t="n">
        <v>0</v>
      </c>
      <c r="G1584" t="n">
        <v>62219.17</v>
      </c>
      <c r="H1584" s="2">
        <f>IF(F1584=0, G1584, F1584)</f>
        <v/>
      </c>
      <c r="I1584" s="1">
        <f>E1584+0</f>
        <v/>
      </c>
    </row>
    <row r="1585">
      <c r="A1585" t="inlineStr">
        <is>
          <t>Interest Paid - Investors @ 6.5%</t>
        </is>
      </c>
      <c r="B1585" t="inlineStr">
        <is>
          <t>Operating Expenses</t>
        </is>
      </c>
      <c r="C1585" t="inlineStr">
        <is>
          <t>Heron Fields</t>
        </is>
      </c>
      <c r="D1585" t="inlineStr">
        <is>
          <t>Heron Fields</t>
        </is>
      </c>
      <c r="E1585" s="1" t="inlineStr">
        <is>
          <t>2024-04-30</t>
        </is>
      </c>
      <c r="F1585" t="n">
        <v>0</v>
      </c>
      <c r="G1585" t="n">
        <v>37361.65</v>
      </c>
      <c r="H1585" s="2">
        <f>IF(F1585=0, G1585, F1585)</f>
        <v/>
      </c>
      <c r="I1585" s="1">
        <f>E1585+0</f>
        <v/>
      </c>
    </row>
    <row r="1586">
      <c r="A1586" t="inlineStr">
        <is>
          <t>Interest Paid - Investors @ 6.75%</t>
        </is>
      </c>
      <c r="B1586" t="inlineStr">
        <is>
          <t>Operating Expenses</t>
        </is>
      </c>
      <c r="C1586" t="inlineStr">
        <is>
          <t>Heron Fields</t>
        </is>
      </c>
      <c r="D1586" t="inlineStr">
        <is>
          <t>Heron Fields</t>
        </is>
      </c>
      <c r="E1586" s="1" t="inlineStr">
        <is>
          <t>2024-04-30</t>
        </is>
      </c>
      <c r="F1586" t="n">
        <v>0</v>
      </c>
      <c r="G1586" t="n">
        <v>22913.02</v>
      </c>
      <c r="H1586" s="2">
        <f>IF(F1586=0, G1586, F1586)</f>
        <v/>
      </c>
      <c r="I1586" s="1">
        <f>E1586+0</f>
        <v/>
      </c>
    </row>
    <row r="1587">
      <c r="A1587" t="inlineStr">
        <is>
          <t>Interest Paid - Investors @ 7%</t>
        </is>
      </c>
      <c r="B1587" t="inlineStr">
        <is>
          <t>Operating Expenses</t>
        </is>
      </c>
      <c r="C1587" t="inlineStr">
        <is>
          <t>Heron Fields</t>
        </is>
      </c>
      <c r="D1587" t="inlineStr">
        <is>
          <t>Heron Fields</t>
        </is>
      </c>
      <c r="E1587" s="1" t="inlineStr">
        <is>
          <t>2024-04-30</t>
        </is>
      </c>
      <c r="F1587" t="n">
        <v>0</v>
      </c>
      <c r="G1587" t="n">
        <v>11027.39</v>
      </c>
      <c r="H1587" s="2">
        <f>IF(F1587=0, G1587, F1587)</f>
        <v/>
      </c>
      <c r="I1587" s="1">
        <f>E1587+0</f>
        <v/>
      </c>
    </row>
    <row r="1588">
      <c r="A1588" t="inlineStr">
        <is>
          <t>Interest Received - Momentum</t>
        </is>
      </c>
      <c r="B1588" t="inlineStr">
        <is>
          <t>Other Income</t>
        </is>
      </c>
      <c r="C1588" t="inlineStr">
        <is>
          <t>Heron Fields</t>
        </is>
      </c>
      <c r="D1588" t="inlineStr">
        <is>
          <t>Heron Fields</t>
        </is>
      </c>
      <c r="E1588" s="1" t="inlineStr">
        <is>
          <t>2024-04-30</t>
        </is>
      </c>
      <c r="F1588" t="n">
        <v>0</v>
      </c>
      <c r="G1588" t="n">
        <v>106209.22</v>
      </c>
      <c r="H1588" s="2">
        <f>IF(F1588=0, G1588, F1588)</f>
        <v/>
      </c>
      <c r="I1588" s="1">
        <f>E1588+0</f>
        <v/>
      </c>
    </row>
    <row r="1589">
      <c r="A1589" t="inlineStr">
        <is>
          <t>Momentum Admin Fee</t>
        </is>
      </c>
      <c r="B1589" t="inlineStr">
        <is>
          <t>Operating Expenses</t>
        </is>
      </c>
      <c r="C1589" t="inlineStr">
        <is>
          <t>Heron Fields</t>
        </is>
      </c>
      <c r="D1589" t="inlineStr">
        <is>
          <t>Heron Fields</t>
        </is>
      </c>
      <c r="E1589" s="1" t="inlineStr">
        <is>
          <t>2024-04-30</t>
        </is>
      </c>
      <c r="F1589" t="n">
        <v>0</v>
      </c>
      <c r="G1589" t="n">
        <v>8404.200000000001</v>
      </c>
      <c r="H1589" s="2">
        <f>IF(F1589=0, G1589, F1589)</f>
        <v/>
      </c>
      <c r="I1589" s="1">
        <f>E1589+0</f>
        <v/>
      </c>
    </row>
    <row r="1590">
      <c r="A1590" t="inlineStr">
        <is>
          <t>Rates - Heron</t>
        </is>
      </c>
      <c r="B1590" t="inlineStr">
        <is>
          <t>Operating Expenses</t>
        </is>
      </c>
      <c r="C1590" t="inlineStr">
        <is>
          <t>Heron Fields</t>
        </is>
      </c>
      <c r="D1590" t="inlineStr">
        <is>
          <t>Heron Fields</t>
        </is>
      </c>
      <c r="E1590" s="1" t="inlineStr">
        <is>
          <t>2024-04-30</t>
        </is>
      </c>
      <c r="F1590" t="n">
        <v>0</v>
      </c>
      <c r="G1590" t="n">
        <v>-42216.76</v>
      </c>
      <c r="H1590" s="2">
        <f>IF(F1590=0, G1590, F1590)</f>
        <v/>
      </c>
      <c r="I1590" s="1">
        <f>E1590+0</f>
        <v/>
      </c>
    </row>
    <row r="1591">
      <c r="A1591" t="inlineStr">
        <is>
          <t>Sales - Heron Fields</t>
        </is>
      </c>
      <c r="B1591" t="inlineStr">
        <is>
          <t>Trading Income</t>
        </is>
      </c>
      <c r="C1591" t="inlineStr">
        <is>
          <t>Heron Fields</t>
        </is>
      </c>
      <c r="D1591" t="inlineStr">
        <is>
          <t>Heron Fields</t>
        </is>
      </c>
      <c r="E1591" s="1" t="inlineStr">
        <is>
          <t>2024-04-30</t>
        </is>
      </c>
      <c r="F1591" t="n">
        <v>0</v>
      </c>
      <c r="G1591" t="n">
        <v>456404.28</v>
      </c>
      <c r="H1591" s="2">
        <f>IF(F1591=0, G1591, F1591)</f>
        <v/>
      </c>
      <c r="I1591" s="1">
        <f>E1591+0</f>
        <v/>
      </c>
    </row>
    <row r="1592">
      <c r="A1592" t="inlineStr">
        <is>
          <t>Sales - Heron Fields occupational rent</t>
        </is>
      </c>
      <c r="B1592" t="inlineStr">
        <is>
          <t>Trading Income</t>
        </is>
      </c>
      <c r="C1592" t="inlineStr">
        <is>
          <t>Heron Fields</t>
        </is>
      </c>
      <c r="D1592" t="inlineStr">
        <is>
          <t>Heron Fields</t>
        </is>
      </c>
      <c r="E1592" s="1" t="inlineStr">
        <is>
          <t>2024-04-30</t>
        </is>
      </c>
      <c r="F1592" t="n">
        <v>0</v>
      </c>
      <c r="G1592" t="n">
        <v>18450</v>
      </c>
      <c r="H1592" s="2">
        <f>IF(F1592=0, G1592, F1592)</f>
        <v/>
      </c>
      <c r="I1592" s="1">
        <f>E1592+0</f>
        <v/>
      </c>
    </row>
    <row r="1593">
      <c r="A1593" t="inlineStr">
        <is>
          <t>Security - ADT</t>
        </is>
      </c>
      <c r="B1593" t="inlineStr">
        <is>
          <t>Operating Expenses</t>
        </is>
      </c>
      <c r="C1593" t="inlineStr">
        <is>
          <t>Heron Fields</t>
        </is>
      </c>
      <c r="D1593" t="inlineStr">
        <is>
          <t>Heron Fields</t>
        </is>
      </c>
      <c r="E1593" s="1" t="inlineStr">
        <is>
          <t>2024-04-30</t>
        </is>
      </c>
      <c r="F1593" t="n">
        <v>0</v>
      </c>
      <c r="G1593" t="n">
        <v>328.38</v>
      </c>
      <c r="H1593" s="2">
        <f>IF(F1593=0, G1593, F1593)</f>
        <v/>
      </c>
      <c r="I1593" s="1">
        <f>E1593+0</f>
        <v/>
      </c>
    </row>
    <row r="1594">
      <c r="A1594" t="inlineStr">
        <is>
          <t>Subscriptions - Xero</t>
        </is>
      </c>
      <c r="B1594" t="inlineStr">
        <is>
          <t>Operating Expenses</t>
        </is>
      </c>
      <c r="C1594" t="inlineStr">
        <is>
          <t>Heron Fields</t>
        </is>
      </c>
      <c r="D1594" t="inlineStr">
        <is>
          <t>Heron Fields</t>
        </is>
      </c>
      <c r="E1594" s="1" t="inlineStr">
        <is>
          <t>2024-04-30</t>
        </is>
      </c>
      <c r="F1594" t="n">
        <v>0</v>
      </c>
      <c r="G1594" t="n">
        <v>600</v>
      </c>
      <c r="H1594" s="2">
        <f>IF(F1594=0, G1594, F1594)</f>
        <v/>
      </c>
      <c r="I1594" s="1">
        <f>E1594+0</f>
        <v/>
      </c>
    </row>
    <row r="1595">
      <c r="A1595" t="inlineStr">
        <is>
          <t>Advertising - Property24</t>
        </is>
      </c>
      <c r="B1595" t="inlineStr">
        <is>
          <t>Operating Expenses</t>
        </is>
      </c>
      <c r="C1595" t="inlineStr">
        <is>
          <t>Heron View</t>
        </is>
      </c>
      <c r="D1595" t="inlineStr">
        <is>
          <t>Heron View</t>
        </is>
      </c>
      <c r="E1595" s="1" t="inlineStr">
        <is>
          <t>2024-04-30</t>
        </is>
      </c>
      <c r="F1595" t="n">
        <v>0</v>
      </c>
      <c r="G1595" t="n">
        <v>24960</v>
      </c>
      <c r="H1595" s="2">
        <f>IF(F1595=0, G1595, F1595)</f>
        <v/>
      </c>
      <c r="I1595" s="1">
        <f>E1595+0</f>
        <v/>
      </c>
    </row>
    <row r="1596">
      <c r="A1596" t="inlineStr">
        <is>
          <t>Advertising _AND_ Promotions</t>
        </is>
      </c>
      <c r="B1596" t="inlineStr">
        <is>
          <t>Operating Expenses</t>
        </is>
      </c>
      <c r="C1596" t="inlineStr">
        <is>
          <t>Heron View</t>
        </is>
      </c>
      <c r="D1596" t="inlineStr">
        <is>
          <t>Heron View</t>
        </is>
      </c>
      <c r="E1596" s="1" t="inlineStr">
        <is>
          <t>2024-04-30</t>
        </is>
      </c>
      <c r="F1596" t="n">
        <v>0</v>
      </c>
      <c r="G1596" t="n">
        <v>23300</v>
      </c>
      <c r="H1596" s="2">
        <f>IF(F1596=0, G1596, F1596)</f>
        <v/>
      </c>
      <c r="I1596" s="1">
        <f>E1596+0</f>
        <v/>
      </c>
    </row>
    <row r="1597">
      <c r="A1597" t="inlineStr">
        <is>
          <t>COS - Commission HV Units</t>
        </is>
      </c>
      <c r="B1597" t="inlineStr">
        <is>
          <t>COS</t>
        </is>
      </c>
      <c r="C1597" t="inlineStr">
        <is>
          <t>Heron View</t>
        </is>
      </c>
      <c r="D1597" t="inlineStr">
        <is>
          <t>Heron View</t>
        </is>
      </c>
      <c r="E1597" s="1" t="inlineStr">
        <is>
          <t>2024-04-30</t>
        </is>
      </c>
      <c r="F1597" t="n">
        <v>0</v>
      </c>
      <c r="G1597" t="n">
        <v>1041743.85</v>
      </c>
      <c r="H1597" s="2">
        <f>IF(F1597=0, G1597, F1597)</f>
        <v/>
      </c>
      <c r="I1597" s="1">
        <f>E1597+0</f>
        <v/>
      </c>
    </row>
    <row r="1598">
      <c r="A1598" t="inlineStr">
        <is>
          <t>COS - Heron View - Construction</t>
        </is>
      </c>
      <c r="B1598" t="inlineStr">
        <is>
          <t>COS</t>
        </is>
      </c>
      <c r="C1598" t="inlineStr">
        <is>
          <t>CPC</t>
        </is>
      </c>
      <c r="D1598" t="inlineStr">
        <is>
          <t>Heron View</t>
        </is>
      </c>
      <c r="E1598" s="1" t="inlineStr">
        <is>
          <t>2024-04-30</t>
        </is>
      </c>
      <c r="F1598" t="n">
        <v>0</v>
      </c>
      <c r="G1598" t="n">
        <v>3193925.31</v>
      </c>
      <c r="H1598" s="2">
        <f>IF(F1598=0, G1598, F1598)</f>
        <v/>
      </c>
      <c r="I1598" s="1">
        <f>E1598+0</f>
        <v/>
      </c>
    </row>
    <row r="1599">
      <c r="A1599" t="inlineStr">
        <is>
          <t>COS - Heron View - P&amp;G</t>
        </is>
      </c>
      <c r="B1599" t="inlineStr">
        <is>
          <t>COS</t>
        </is>
      </c>
      <c r="C1599" t="inlineStr">
        <is>
          <t>CPC</t>
        </is>
      </c>
      <c r="D1599" t="inlineStr">
        <is>
          <t>Heron View</t>
        </is>
      </c>
      <c r="E1599" s="1" t="inlineStr">
        <is>
          <t>2024-04-30</t>
        </is>
      </c>
      <c r="F1599" t="n">
        <v>0</v>
      </c>
      <c r="G1599" t="n">
        <v>111322.42</v>
      </c>
      <c r="H1599" s="2">
        <f>IF(F1599=0, G1599, F1599)</f>
        <v/>
      </c>
      <c r="I1599" s="1">
        <f>E1599+0</f>
        <v/>
      </c>
    </row>
    <row r="1600">
      <c r="A1600" t="inlineStr">
        <is>
          <t>COS - Heron View - Printing &amp; Stationary</t>
        </is>
      </c>
      <c r="B1600" t="inlineStr">
        <is>
          <t>COS</t>
        </is>
      </c>
      <c r="C1600" t="inlineStr">
        <is>
          <t>CPC</t>
        </is>
      </c>
      <c r="D1600" t="inlineStr">
        <is>
          <t>Heron View</t>
        </is>
      </c>
      <c r="E1600" s="1" t="inlineStr">
        <is>
          <t>2024-04-30</t>
        </is>
      </c>
      <c r="F1600" t="n">
        <v>0</v>
      </c>
      <c r="G1600" t="n">
        <v>78.26000000000001</v>
      </c>
      <c r="H1600" s="2">
        <f>IF(F1600=0, G1600, F1600)</f>
        <v/>
      </c>
      <c r="I1600" s="1">
        <f>E1600+0</f>
        <v/>
      </c>
    </row>
    <row r="1601">
      <c r="A1601" t="inlineStr">
        <is>
          <t>COS - Legal Fees</t>
        </is>
      </c>
      <c r="B1601" t="inlineStr">
        <is>
          <t>COS</t>
        </is>
      </c>
      <c r="C1601" t="inlineStr">
        <is>
          <t>Heron View</t>
        </is>
      </c>
      <c r="D1601" t="inlineStr">
        <is>
          <t>Heron View</t>
        </is>
      </c>
      <c r="E1601" s="1" t="inlineStr">
        <is>
          <t>2024-04-30</t>
        </is>
      </c>
      <c r="F1601" t="n">
        <v>0</v>
      </c>
      <c r="G1601" t="n">
        <v>511504.98</v>
      </c>
      <c r="H1601" s="2">
        <f>IF(F1601=0, G1601, F1601)</f>
        <v/>
      </c>
      <c r="I1601" s="1">
        <f>E1601+0</f>
        <v/>
      </c>
    </row>
    <row r="1602">
      <c r="A1602" t="inlineStr">
        <is>
          <t>CPSD</t>
        </is>
      </c>
      <c r="B1602" t="inlineStr">
        <is>
          <t>COS</t>
        </is>
      </c>
      <c r="C1602" t="inlineStr">
        <is>
          <t>Heron View</t>
        </is>
      </c>
      <c r="D1602" t="inlineStr">
        <is>
          <t>Heron View</t>
        </is>
      </c>
      <c r="E1602" s="1" t="inlineStr">
        <is>
          <t>2024-04-30</t>
        </is>
      </c>
      <c r="F1602" t="n">
        <v>0</v>
      </c>
      <c r="G1602" t="n">
        <v>314037.881</v>
      </c>
      <c r="H1602" s="2">
        <f>IF(F1602=0, G1602, F1602)</f>
        <v/>
      </c>
      <c r="I1602" s="1">
        <f>E1602+0</f>
        <v/>
      </c>
    </row>
    <row r="1603">
      <c r="A1603" t="inlineStr">
        <is>
          <t>Consulting Fees - Admin and Finance</t>
        </is>
      </c>
      <c r="B1603" t="inlineStr">
        <is>
          <t>Ignore per Deric</t>
        </is>
      </c>
      <c r="C1603" t="inlineStr">
        <is>
          <t>Heron View</t>
        </is>
      </c>
      <c r="D1603" t="inlineStr">
        <is>
          <t>Heron View</t>
        </is>
      </c>
      <c r="E1603" s="1" t="inlineStr">
        <is>
          <t>2024-04-30</t>
        </is>
      </c>
      <c r="F1603" t="n">
        <v>0</v>
      </c>
      <c r="G1603" t="n">
        <v>98308</v>
      </c>
      <c r="H1603" s="2">
        <f>IF(F1603=0, G1603, F1603)</f>
        <v/>
      </c>
      <c r="I1603" s="1">
        <f>E1603+0</f>
        <v/>
      </c>
    </row>
    <row r="1604">
      <c r="A1604" t="inlineStr">
        <is>
          <t>Consulting fees - Trustee</t>
        </is>
      </c>
      <c r="B1604" t="inlineStr">
        <is>
          <t>Operating Expenses</t>
        </is>
      </c>
      <c r="C1604" t="inlineStr">
        <is>
          <t>Heron View</t>
        </is>
      </c>
      <c r="D1604" t="inlineStr">
        <is>
          <t>Heron View</t>
        </is>
      </c>
      <c r="E1604" s="1" t="inlineStr">
        <is>
          <t>2024-04-30</t>
        </is>
      </c>
      <c r="F1604" t="n">
        <v>0</v>
      </c>
      <c r="G1604" t="n">
        <v>4000</v>
      </c>
      <c r="H1604" s="2">
        <f>IF(F1604=0, G1604, F1604)</f>
        <v/>
      </c>
      <c r="I1604" s="1">
        <f>E1604+0</f>
        <v/>
      </c>
    </row>
    <row r="1605">
      <c r="A1605" t="inlineStr">
        <is>
          <t>Insurance</t>
        </is>
      </c>
      <c r="B1605" t="inlineStr">
        <is>
          <t>Operating Expenses</t>
        </is>
      </c>
      <c r="C1605" t="inlineStr">
        <is>
          <t>Heron View</t>
        </is>
      </c>
      <c r="D1605" t="inlineStr">
        <is>
          <t>Heron View</t>
        </is>
      </c>
      <c r="E1605" s="1" t="inlineStr">
        <is>
          <t>2024-04-30</t>
        </is>
      </c>
      <c r="F1605" t="n">
        <v>0</v>
      </c>
      <c r="G1605" t="n">
        <v>7350.33</v>
      </c>
      <c r="H1605" s="2">
        <f>IF(F1605=0, G1605, F1605)</f>
        <v/>
      </c>
      <c r="I1605" s="1">
        <f>E1605+0</f>
        <v/>
      </c>
    </row>
    <row r="1606">
      <c r="A1606" t="inlineStr">
        <is>
          <t>Interest Paid - Investors @ 14%</t>
        </is>
      </c>
      <c r="B1606" t="inlineStr">
        <is>
          <t>Operating Expenses</t>
        </is>
      </c>
      <c r="C1606" t="inlineStr">
        <is>
          <t>Heron View</t>
        </is>
      </c>
      <c r="D1606" t="inlineStr">
        <is>
          <t>Heron View</t>
        </is>
      </c>
      <c r="E1606" s="1" t="inlineStr">
        <is>
          <t>2024-04-30</t>
        </is>
      </c>
      <c r="F1606" t="n">
        <v>0</v>
      </c>
      <c r="G1606" t="n">
        <v>2774952.38</v>
      </c>
      <c r="H1606" s="2">
        <f>IF(F1606=0, G1606, F1606)</f>
        <v/>
      </c>
      <c r="I1606" s="1">
        <f>E1606+0</f>
        <v/>
      </c>
    </row>
    <row r="1607">
      <c r="A1607" t="inlineStr">
        <is>
          <t>Interest Paid - Investors @ 15%</t>
        </is>
      </c>
      <c r="B1607" t="inlineStr">
        <is>
          <t>Operating Expenses</t>
        </is>
      </c>
      <c r="C1607" t="inlineStr">
        <is>
          <t>Heron View</t>
        </is>
      </c>
      <c r="D1607" t="inlineStr">
        <is>
          <t>Heron View</t>
        </is>
      </c>
      <c r="E1607" s="1" t="inlineStr">
        <is>
          <t>2024-04-30</t>
        </is>
      </c>
      <c r="F1607" t="n">
        <v>0</v>
      </c>
      <c r="G1607" t="n">
        <v>55479.45</v>
      </c>
      <c r="H1607" s="2">
        <f>IF(F1607=0, G1607, F1607)</f>
        <v/>
      </c>
      <c r="I1607" s="1">
        <f>E1607+0</f>
        <v/>
      </c>
    </row>
    <row r="1608">
      <c r="A1608" t="inlineStr">
        <is>
          <t>Interest Paid - Investors @ 16%</t>
        </is>
      </c>
      <c r="B1608" t="inlineStr">
        <is>
          <t>Operating Expenses</t>
        </is>
      </c>
      <c r="C1608" t="inlineStr">
        <is>
          <t>Heron View</t>
        </is>
      </c>
      <c r="D1608" t="inlineStr">
        <is>
          <t>Heron View</t>
        </is>
      </c>
      <c r="E1608" s="1" t="inlineStr">
        <is>
          <t>2024-04-30</t>
        </is>
      </c>
      <c r="F1608" t="n">
        <v>0</v>
      </c>
      <c r="G1608" t="n">
        <v>14451.92</v>
      </c>
      <c r="H1608" s="2">
        <f>IF(F1608=0, G1608, F1608)</f>
        <v/>
      </c>
      <c r="I1608" s="1">
        <f>E1608+0</f>
        <v/>
      </c>
    </row>
    <row r="1609">
      <c r="A1609" t="inlineStr">
        <is>
          <t>Interest Paid - Investors @ 18%</t>
        </is>
      </c>
      <c r="B1609" t="inlineStr">
        <is>
          <t>Operating Expenses</t>
        </is>
      </c>
      <c r="C1609" t="inlineStr">
        <is>
          <t>Heron View</t>
        </is>
      </c>
      <c r="D1609" t="inlineStr">
        <is>
          <t>Heron View</t>
        </is>
      </c>
      <c r="E1609" s="1" t="inlineStr">
        <is>
          <t>2024-04-30</t>
        </is>
      </c>
      <c r="F1609" t="n">
        <v>0</v>
      </c>
      <c r="G1609" t="n">
        <v>1454819.17</v>
      </c>
      <c r="H1609" s="2">
        <f>IF(F1609=0, G1609, F1609)</f>
        <v/>
      </c>
      <c r="I1609" s="1">
        <f>E1609+0</f>
        <v/>
      </c>
    </row>
    <row r="1610">
      <c r="A1610" t="inlineStr">
        <is>
          <t>Interest Paid - Investors @ 6.25%</t>
        </is>
      </c>
      <c r="B1610" t="inlineStr">
        <is>
          <t>Operating Expenses</t>
        </is>
      </c>
      <c r="C1610" t="inlineStr">
        <is>
          <t>Heron View</t>
        </is>
      </c>
      <c r="D1610" t="inlineStr">
        <is>
          <t>Heron View</t>
        </is>
      </c>
      <c r="E1610" s="1" t="inlineStr">
        <is>
          <t>2024-04-30</t>
        </is>
      </c>
      <c r="F1610" t="n">
        <v>0</v>
      </c>
      <c r="G1610" t="n">
        <v>62219.17</v>
      </c>
      <c r="H1610" s="2">
        <f>IF(F1610=0, G1610, F1610)</f>
        <v/>
      </c>
      <c r="I1610" s="1">
        <f>E1610+0</f>
        <v/>
      </c>
    </row>
    <row r="1611">
      <c r="A1611" t="inlineStr">
        <is>
          <t>Interest Paid - Investors @ 6.5%</t>
        </is>
      </c>
      <c r="B1611" t="inlineStr">
        <is>
          <t>Operating Expenses</t>
        </is>
      </c>
      <c r="C1611" t="inlineStr">
        <is>
          <t>Heron View</t>
        </is>
      </c>
      <c r="D1611" t="inlineStr">
        <is>
          <t>Heron View</t>
        </is>
      </c>
      <c r="E1611" s="1" t="inlineStr">
        <is>
          <t>2024-04-30</t>
        </is>
      </c>
      <c r="F1611" t="n">
        <v>0</v>
      </c>
      <c r="G1611" t="n">
        <v>37361.65</v>
      </c>
      <c r="H1611" s="2">
        <f>IF(F1611=0, G1611, F1611)</f>
        <v/>
      </c>
      <c r="I1611" s="1">
        <f>E1611+0</f>
        <v/>
      </c>
    </row>
    <row r="1612">
      <c r="A1612" t="inlineStr">
        <is>
          <t>Interest Paid - Investors @ 6.75%</t>
        </is>
      </c>
      <c r="B1612" t="inlineStr">
        <is>
          <t>Operating Expenses</t>
        </is>
      </c>
      <c r="C1612" t="inlineStr">
        <is>
          <t>Heron View</t>
        </is>
      </c>
      <c r="D1612" t="inlineStr">
        <is>
          <t>Heron View</t>
        </is>
      </c>
      <c r="E1612" s="1" t="inlineStr">
        <is>
          <t>2024-04-30</t>
        </is>
      </c>
      <c r="F1612" t="n">
        <v>0</v>
      </c>
      <c r="G1612" t="n">
        <v>22913.02</v>
      </c>
      <c r="H1612" s="2">
        <f>IF(F1612=0, G1612, F1612)</f>
        <v/>
      </c>
      <c r="I1612" s="1">
        <f>E1612+0</f>
        <v/>
      </c>
    </row>
    <row r="1613">
      <c r="A1613" t="inlineStr">
        <is>
          <t>Interest Paid - Investors @ 7%</t>
        </is>
      </c>
      <c r="B1613" t="inlineStr">
        <is>
          <t>Operating Expenses</t>
        </is>
      </c>
      <c r="C1613" t="inlineStr">
        <is>
          <t>Heron View</t>
        </is>
      </c>
      <c r="D1613" t="inlineStr">
        <is>
          <t>Heron View</t>
        </is>
      </c>
      <c r="E1613" s="1" t="inlineStr">
        <is>
          <t>2024-04-30</t>
        </is>
      </c>
      <c r="F1613" t="n">
        <v>0</v>
      </c>
      <c r="G1613" t="n">
        <v>11027.39</v>
      </c>
      <c r="H1613" s="2">
        <f>IF(F1613=0, G1613, F1613)</f>
        <v/>
      </c>
      <c r="I1613" s="1">
        <f>E1613+0</f>
        <v/>
      </c>
    </row>
    <row r="1614">
      <c r="A1614" t="inlineStr">
        <is>
          <t>Interest Paid - Investors @ 7.5%</t>
        </is>
      </c>
      <c r="B1614" t="inlineStr">
        <is>
          <t>Operating Expenses</t>
        </is>
      </c>
      <c r="C1614" t="inlineStr">
        <is>
          <t>Heron View</t>
        </is>
      </c>
      <c r="D1614" t="inlineStr">
        <is>
          <t>Heron View</t>
        </is>
      </c>
      <c r="E1614" s="1" t="inlineStr">
        <is>
          <t>2024-04-30</t>
        </is>
      </c>
      <c r="F1614" t="n">
        <v>0</v>
      </c>
      <c r="G1614" t="n">
        <v>100000</v>
      </c>
      <c r="H1614" s="2">
        <f>IF(F1614=0, G1614, F1614)</f>
        <v/>
      </c>
      <c r="I1614" s="1">
        <f>E1614+0</f>
        <v/>
      </c>
    </row>
    <row r="1615">
      <c r="A1615" t="inlineStr">
        <is>
          <t>Interest Received - Momentum</t>
        </is>
      </c>
      <c r="B1615" t="inlineStr">
        <is>
          <t>Other Income</t>
        </is>
      </c>
      <c r="C1615" t="inlineStr">
        <is>
          <t>Heron View</t>
        </is>
      </c>
      <c r="D1615" t="inlineStr">
        <is>
          <t>Heron View</t>
        </is>
      </c>
      <c r="E1615" s="1" t="inlineStr">
        <is>
          <t>2024-04-30</t>
        </is>
      </c>
      <c r="F1615" t="n">
        <v>0</v>
      </c>
      <c r="G1615" t="n">
        <v>106209.22</v>
      </c>
      <c r="H1615" s="2">
        <f>IF(F1615=0, G1615, F1615)</f>
        <v/>
      </c>
      <c r="I1615" s="1">
        <f>E1615+0</f>
        <v/>
      </c>
    </row>
    <row r="1616">
      <c r="A1616" t="inlineStr">
        <is>
          <t>Momentum Admin Fee</t>
        </is>
      </c>
      <c r="B1616" t="inlineStr">
        <is>
          <t>Operating Expenses</t>
        </is>
      </c>
      <c r="C1616" t="inlineStr">
        <is>
          <t>Heron View</t>
        </is>
      </c>
      <c r="D1616" t="inlineStr">
        <is>
          <t>Heron View</t>
        </is>
      </c>
      <c r="E1616" s="1" t="inlineStr">
        <is>
          <t>2024-04-30</t>
        </is>
      </c>
      <c r="F1616" t="n">
        <v>0</v>
      </c>
      <c r="G1616" t="n">
        <v>8404.200000000001</v>
      </c>
      <c r="H1616" s="2">
        <f>IF(F1616=0, G1616, F1616)</f>
        <v/>
      </c>
      <c r="I1616" s="1">
        <f>E1616+0</f>
        <v/>
      </c>
    </row>
    <row r="1617">
      <c r="A1617" t="inlineStr">
        <is>
          <t>Opp Invest</t>
        </is>
      </c>
      <c r="B1617" t="inlineStr">
        <is>
          <t>COS</t>
        </is>
      </c>
      <c r="C1617" t="inlineStr">
        <is>
          <t>Heron View</t>
        </is>
      </c>
      <c r="D1617" t="inlineStr">
        <is>
          <t>Heron View</t>
        </is>
      </c>
      <c r="E1617" s="1" t="inlineStr">
        <is>
          <t>2024-04-30</t>
        </is>
      </c>
      <c r="F1617" t="n">
        <v>0</v>
      </c>
      <c r="G1617" t="n">
        <v>392914.302</v>
      </c>
      <c r="H1617" s="2">
        <f>IF(F1617=0, G1617, F1617)</f>
        <v/>
      </c>
      <c r="I1617" s="1">
        <f>E1617+0</f>
        <v/>
      </c>
    </row>
    <row r="1618">
      <c r="A1618" t="inlineStr">
        <is>
          <t>Rent Salaries and Wages</t>
        </is>
      </c>
      <c r="B1618" t="inlineStr">
        <is>
          <t>COS</t>
        </is>
      </c>
      <c r="C1618" t="inlineStr">
        <is>
          <t>Heron View</t>
        </is>
      </c>
      <c r="D1618" t="inlineStr">
        <is>
          <t>Heron View</t>
        </is>
      </c>
      <c r="E1618" s="1" t="inlineStr">
        <is>
          <t>2024-04-30</t>
        </is>
      </c>
      <c r="F1618" t="n">
        <v>0</v>
      </c>
      <c r="G1618" t="n">
        <v>800000</v>
      </c>
      <c r="H1618" s="2">
        <f>IF(F1618=0, G1618, F1618)</f>
        <v/>
      </c>
      <c r="I1618" s="1">
        <f>E1618+0</f>
        <v/>
      </c>
    </row>
    <row r="1619">
      <c r="A1619" t="inlineStr">
        <is>
          <t>Sales - Heron View Sales</t>
        </is>
      </c>
      <c r="B1619" t="inlineStr">
        <is>
          <t>Trading Income</t>
        </is>
      </c>
      <c r="C1619" t="inlineStr">
        <is>
          <t>Heron View</t>
        </is>
      </c>
      <c r="D1619" t="inlineStr">
        <is>
          <t>Heron View</t>
        </is>
      </c>
      <c r="E1619" s="1" t="inlineStr">
        <is>
          <t>2024-04-30</t>
        </is>
      </c>
      <c r="F1619" t="n">
        <v>0</v>
      </c>
      <c r="G1619" t="n">
        <v>18050000</v>
      </c>
      <c r="H1619" s="2">
        <f>IF(F1619=0, G1619, F1619)</f>
        <v/>
      </c>
      <c r="I1619" s="1">
        <f>E1619+0</f>
        <v/>
      </c>
    </row>
    <row r="1620">
      <c r="A1620" t="inlineStr">
        <is>
          <t>Security - ADT</t>
        </is>
      </c>
      <c r="B1620" t="inlineStr">
        <is>
          <t>Operating Expenses</t>
        </is>
      </c>
      <c r="C1620" t="inlineStr">
        <is>
          <t>Heron View</t>
        </is>
      </c>
      <c r="D1620" t="inlineStr">
        <is>
          <t>Heron View</t>
        </is>
      </c>
      <c r="E1620" s="1" t="inlineStr">
        <is>
          <t>2024-04-30</t>
        </is>
      </c>
      <c r="F1620" t="n">
        <v>0</v>
      </c>
      <c r="G1620" t="n">
        <v>328.38</v>
      </c>
      <c r="H1620" s="2">
        <f>IF(F1620=0, G1620, F1620)</f>
        <v/>
      </c>
      <c r="I1620" s="1">
        <f>E1620+0</f>
        <v/>
      </c>
    </row>
    <row r="1621">
      <c r="A1621" t="inlineStr">
        <is>
          <t>Subscriptions - Xero</t>
        </is>
      </c>
      <c r="B1621" t="inlineStr">
        <is>
          <t>Operating Expenses</t>
        </is>
      </c>
      <c r="C1621" t="inlineStr">
        <is>
          <t>Heron View</t>
        </is>
      </c>
      <c r="D1621" t="inlineStr">
        <is>
          <t>Heron View</t>
        </is>
      </c>
      <c r="E1621" s="1" t="inlineStr">
        <is>
          <t>2024-04-30</t>
        </is>
      </c>
      <c r="F1621" t="n">
        <v>0</v>
      </c>
      <c r="G1621" t="n">
        <v>600</v>
      </c>
      <c r="H1621" s="2">
        <f>IF(F1621=0, G1621, F1621)</f>
        <v/>
      </c>
      <c r="I1621" s="1">
        <f>E1621+0</f>
        <v/>
      </c>
    </row>
    <row r="1622">
      <c r="A1622" t="inlineStr">
        <is>
          <t>Advertising - Property24</t>
        </is>
      </c>
      <c r="B1622" t="inlineStr">
        <is>
          <t>Operating Expenses</t>
        </is>
      </c>
      <c r="C1622" t="inlineStr">
        <is>
          <t>Heron Fields</t>
        </is>
      </c>
      <c r="D1622" t="inlineStr">
        <is>
          <t>Heron Fields</t>
        </is>
      </c>
      <c r="E1622" s="1" t="inlineStr">
        <is>
          <t>2024-05-31</t>
        </is>
      </c>
      <c r="F1622" t="n">
        <v>0</v>
      </c>
      <c r="G1622" t="n">
        <v>-12480</v>
      </c>
      <c r="H1622" s="2">
        <f>IF(F1622=0, G1622, F1622)</f>
        <v/>
      </c>
      <c r="I1622" s="1">
        <f>E1622+0</f>
        <v/>
      </c>
    </row>
    <row r="1623">
      <c r="A1623" t="inlineStr">
        <is>
          <t>Advertising _AND_ Promotions</t>
        </is>
      </c>
      <c r="B1623" t="inlineStr">
        <is>
          <t>Operating Expenses</t>
        </is>
      </c>
      <c r="C1623" t="inlineStr">
        <is>
          <t>Heron Fields</t>
        </is>
      </c>
      <c r="D1623" t="inlineStr">
        <is>
          <t>Heron Fields</t>
        </is>
      </c>
      <c r="E1623" s="1" t="inlineStr">
        <is>
          <t>2024-05-31</t>
        </is>
      </c>
      <c r="F1623" t="n">
        <v>0</v>
      </c>
      <c r="G1623" t="n">
        <v>52232.03</v>
      </c>
      <c r="H1623" s="2">
        <f>IF(F1623=0, G1623, F1623)</f>
        <v/>
      </c>
      <c r="I1623" s="1">
        <f>E1623+0</f>
        <v/>
      </c>
    </row>
    <row r="1624">
      <c r="A1624" t="inlineStr">
        <is>
          <t>Advertising _AND_ Promotions</t>
        </is>
      </c>
      <c r="B1624" t="inlineStr">
        <is>
          <t>Operating Expenses</t>
        </is>
      </c>
      <c r="C1624" t="inlineStr">
        <is>
          <t>Heron Fields</t>
        </is>
      </c>
      <c r="D1624" t="inlineStr">
        <is>
          <t>Heron Fields</t>
        </is>
      </c>
      <c r="E1624" s="1" t="inlineStr">
        <is>
          <t>2024-05-31</t>
        </is>
      </c>
      <c r="F1624" t="n">
        <v>0</v>
      </c>
      <c r="G1624" t="n">
        <v>5637.5</v>
      </c>
      <c r="H1624" s="2">
        <f>IF(F1624=0, G1624, F1624)</f>
        <v/>
      </c>
      <c r="I1624" s="1">
        <f>E1624+0</f>
        <v/>
      </c>
    </row>
    <row r="1625">
      <c r="A1625" t="inlineStr">
        <is>
          <t>Bank Charges</t>
        </is>
      </c>
      <c r="B1625" t="inlineStr">
        <is>
          <t>Operating Expenses</t>
        </is>
      </c>
      <c r="C1625" t="inlineStr">
        <is>
          <t>Heron Fields</t>
        </is>
      </c>
      <c r="D1625" t="inlineStr">
        <is>
          <t>Heron Fields</t>
        </is>
      </c>
      <c r="E1625" s="1" t="inlineStr">
        <is>
          <t>2024-05-31</t>
        </is>
      </c>
      <c r="F1625" t="n">
        <v>0</v>
      </c>
      <c r="G1625" t="n">
        <v>449.38</v>
      </c>
      <c r="H1625" s="2">
        <f>IF(F1625=0, G1625, F1625)</f>
        <v/>
      </c>
      <c r="I1625" s="1">
        <f>E1625+0</f>
        <v/>
      </c>
    </row>
    <row r="1626">
      <c r="A1626" t="inlineStr">
        <is>
          <t>COS - Commission HF Units</t>
        </is>
      </c>
      <c r="B1626" t="inlineStr">
        <is>
          <t>COS</t>
        </is>
      </c>
      <c r="C1626" t="inlineStr">
        <is>
          <t>Heron Fields</t>
        </is>
      </c>
      <c r="D1626" t="inlineStr">
        <is>
          <t>Heron Fields</t>
        </is>
      </c>
      <c r="E1626" s="1" t="inlineStr">
        <is>
          <t>2024-05-31</t>
        </is>
      </c>
      <c r="F1626" t="n">
        <v>0</v>
      </c>
      <c r="G1626" t="n">
        <v>266186.51</v>
      </c>
      <c r="H1626" s="2">
        <f>IF(F1626=0, G1626, F1626)</f>
        <v/>
      </c>
      <c r="I1626" s="1">
        <f>E1626+0</f>
        <v/>
      </c>
    </row>
    <row r="1627">
      <c r="A1627" t="inlineStr">
        <is>
          <t>COS - Legal Fees</t>
        </is>
      </c>
      <c r="B1627" t="inlineStr">
        <is>
          <t>COS</t>
        </is>
      </c>
      <c r="C1627" t="inlineStr">
        <is>
          <t>Heron Fields</t>
        </is>
      </c>
      <c r="D1627" t="inlineStr">
        <is>
          <t>Heron Fields</t>
        </is>
      </c>
      <c r="E1627" s="1" t="inlineStr">
        <is>
          <t>2024-05-31</t>
        </is>
      </c>
      <c r="F1627" t="n">
        <v>0</v>
      </c>
      <c r="G1627" t="n">
        <v>71053.34</v>
      </c>
      <c r="H1627" s="2">
        <f>IF(F1627=0, G1627, F1627)</f>
        <v/>
      </c>
      <c r="I1627" s="1">
        <f>E1627+0</f>
        <v/>
      </c>
    </row>
    <row r="1628">
      <c r="A1628" t="inlineStr">
        <is>
          <t>CoCT - Electricity</t>
        </is>
      </c>
      <c r="B1628" t="inlineStr">
        <is>
          <t>Operating Expenses</t>
        </is>
      </c>
      <c r="C1628" t="inlineStr">
        <is>
          <t>Heron Fields</t>
        </is>
      </c>
      <c r="D1628" t="inlineStr">
        <is>
          <t>Heron Fields</t>
        </is>
      </c>
      <c r="E1628" s="1" t="inlineStr">
        <is>
          <t>2024-05-31</t>
        </is>
      </c>
      <c r="F1628" t="n">
        <v>0</v>
      </c>
      <c r="G1628" t="n">
        <v>2524.84</v>
      </c>
      <c r="H1628" s="2">
        <f>IF(F1628=0, G1628, F1628)</f>
        <v/>
      </c>
      <c r="I1628" s="1">
        <f>E1628+0</f>
        <v/>
      </c>
    </row>
    <row r="1629">
      <c r="A1629" t="inlineStr">
        <is>
          <t>CoCT - Water</t>
        </is>
      </c>
      <c r="B1629" t="inlineStr">
        <is>
          <t>Operating Expenses</t>
        </is>
      </c>
      <c r="C1629" t="inlineStr">
        <is>
          <t>Heron Fields</t>
        </is>
      </c>
      <c r="D1629" t="inlineStr">
        <is>
          <t>Heron Fields</t>
        </is>
      </c>
      <c r="E1629" s="1" t="inlineStr">
        <is>
          <t>2024-05-31</t>
        </is>
      </c>
      <c r="F1629" t="n">
        <v>0</v>
      </c>
      <c r="G1629" t="n">
        <v>8832.24</v>
      </c>
      <c r="H1629" s="2">
        <f>IF(F1629=0, G1629, F1629)</f>
        <v/>
      </c>
      <c r="I1629" s="1">
        <f>E1629+0</f>
        <v/>
      </c>
    </row>
    <row r="1630">
      <c r="A1630" t="inlineStr">
        <is>
          <t>Consulting Fees - Admin and Finance</t>
        </is>
      </c>
      <c r="B1630" t="inlineStr">
        <is>
          <t>Ignore per Deric</t>
        </is>
      </c>
      <c r="C1630" t="inlineStr">
        <is>
          <t>Heron Fields</t>
        </is>
      </c>
      <c r="D1630" t="inlineStr">
        <is>
          <t>Heron Fields</t>
        </is>
      </c>
      <c r="E1630" s="1" t="inlineStr">
        <is>
          <t>2024-05-31</t>
        </is>
      </c>
      <c r="F1630" t="n">
        <v>0</v>
      </c>
      <c r="G1630" t="n">
        <v>121658</v>
      </c>
      <c r="H1630" s="2">
        <f>IF(F1630=0, G1630, F1630)</f>
        <v/>
      </c>
      <c r="I1630" s="1">
        <f>E1630+0</f>
        <v/>
      </c>
    </row>
    <row r="1631">
      <c r="A1631" t="inlineStr">
        <is>
          <t>Consulting fees - Trustee</t>
        </is>
      </c>
      <c r="B1631" t="inlineStr">
        <is>
          <t>Operating Expenses</t>
        </is>
      </c>
      <c r="C1631" t="inlineStr">
        <is>
          <t>Heron Fields</t>
        </is>
      </c>
      <c r="D1631" t="inlineStr">
        <is>
          <t>Heron Fields</t>
        </is>
      </c>
      <c r="E1631" s="1" t="inlineStr">
        <is>
          <t>2024-05-31</t>
        </is>
      </c>
      <c r="F1631" t="n">
        <v>0</v>
      </c>
      <c r="G1631" t="n">
        <v>4000</v>
      </c>
      <c r="H1631" s="2">
        <f>IF(F1631=0, G1631, F1631)</f>
        <v/>
      </c>
      <c r="I1631" s="1">
        <f>E1631+0</f>
        <v/>
      </c>
    </row>
    <row r="1632">
      <c r="A1632" t="inlineStr">
        <is>
          <t>Insurance</t>
        </is>
      </c>
      <c r="B1632" t="inlineStr">
        <is>
          <t>Operating Expenses</t>
        </is>
      </c>
      <c r="C1632" t="inlineStr">
        <is>
          <t>Heron Fields</t>
        </is>
      </c>
      <c r="D1632" t="inlineStr">
        <is>
          <t>Heron Fields</t>
        </is>
      </c>
      <c r="E1632" s="1" t="inlineStr">
        <is>
          <t>2024-05-31</t>
        </is>
      </c>
      <c r="F1632" t="n">
        <v>0</v>
      </c>
      <c r="G1632" t="n">
        <v>8823.9</v>
      </c>
      <c r="H1632" s="2">
        <f>IF(F1632=0, G1632, F1632)</f>
        <v/>
      </c>
      <c r="I1632" s="1">
        <f>E1632+0</f>
        <v/>
      </c>
    </row>
    <row r="1633">
      <c r="A1633" t="inlineStr">
        <is>
          <t>Interest Paid - Investors @ 14%</t>
        </is>
      </c>
      <c r="B1633" t="inlineStr">
        <is>
          <t>Operating Expenses</t>
        </is>
      </c>
      <c r="C1633" t="inlineStr">
        <is>
          <t>Heron Fields</t>
        </is>
      </c>
      <c r="D1633" t="inlineStr">
        <is>
          <t>Heron Fields</t>
        </is>
      </c>
      <c r="E1633" s="1" t="inlineStr">
        <is>
          <t>2024-05-31</t>
        </is>
      </c>
      <c r="F1633" t="n">
        <v>0</v>
      </c>
      <c r="G1633" t="n">
        <v>-181243.86</v>
      </c>
      <c r="H1633" s="2">
        <f>IF(F1633=0, G1633, F1633)</f>
        <v/>
      </c>
      <c r="I1633" s="1">
        <f>E1633+0</f>
        <v/>
      </c>
    </row>
    <row r="1634">
      <c r="A1634" t="inlineStr">
        <is>
          <t>Interest Paid - Investors @ 15%</t>
        </is>
      </c>
      <c r="B1634" t="inlineStr">
        <is>
          <t>Operating Expenses</t>
        </is>
      </c>
      <c r="C1634" t="inlineStr">
        <is>
          <t>Heron Fields</t>
        </is>
      </c>
      <c r="D1634" t="inlineStr">
        <is>
          <t>Heron Fields</t>
        </is>
      </c>
      <c r="E1634" s="1" t="inlineStr">
        <is>
          <t>2024-05-31</t>
        </is>
      </c>
      <c r="F1634" t="n">
        <v>0</v>
      </c>
      <c r="G1634" t="n">
        <v>117904.12</v>
      </c>
      <c r="H1634" s="2">
        <f>IF(F1634=0, G1634, F1634)</f>
        <v/>
      </c>
      <c r="I1634" s="1">
        <f>E1634+0</f>
        <v/>
      </c>
    </row>
    <row r="1635">
      <c r="A1635" t="inlineStr">
        <is>
          <t>Interest Paid - Investors @ 16%</t>
        </is>
      </c>
      <c r="B1635" t="inlineStr">
        <is>
          <t>Operating Expenses</t>
        </is>
      </c>
      <c r="C1635" t="inlineStr">
        <is>
          <t>Heron Fields</t>
        </is>
      </c>
      <c r="D1635" t="inlineStr">
        <is>
          <t>Heron Fields</t>
        </is>
      </c>
      <c r="E1635" s="1" t="inlineStr">
        <is>
          <t>2024-05-31</t>
        </is>
      </c>
      <c r="F1635" t="n">
        <v>0</v>
      </c>
      <c r="G1635" t="n">
        <v>33052.06</v>
      </c>
      <c r="H1635" s="2">
        <f>IF(F1635=0, G1635, F1635)</f>
        <v/>
      </c>
      <c r="I1635" s="1">
        <f>E1635+0</f>
        <v/>
      </c>
    </row>
    <row r="1636">
      <c r="A1636" t="inlineStr">
        <is>
          <t>Interest Paid - Investors @ 18%</t>
        </is>
      </c>
      <c r="B1636" t="inlineStr">
        <is>
          <t>Operating Expenses</t>
        </is>
      </c>
      <c r="C1636" t="inlineStr">
        <is>
          <t>Heron Fields</t>
        </is>
      </c>
      <c r="D1636" t="inlineStr">
        <is>
          <t>Heron Fields</t>
        </is>
      </c>
      <c r="E1636" s="1" t="inlineStr">
        <is>
          <t>2024-05-31</t>
        </is>
      </c>
      <c r="F1636" t="n">
        <v>0</v>
      </c>
      <c r="G1636" t="n">
        <v>214964.38</v>
      </c>
      <c r="H1636" s="2">
        <f>IF(F1636=0, G1636, F1636)</f>
        <v/>
      </c>
      <c r="I1636" s="1">
        <f>E1636+0</f>
        <v/>
      </c>
    </row>
    <row r="1637">
      <c r="A1637" t="inlineStr">
        <is>
          <t>Interest Paid - Investors @ 6.25%</t>
        </is>
      </c>
      <c r="B1637" t="inlineStr">
        <is>
          <t>Operating Expenses</t>
        </is>
      </c>
      <c r="C1637" t="inlineStr">
        <is>
          <t>Heron Fields</t>
        </is>
      </c>
      <c r="D1637" t="inlineStr">
        <is>
          <t>Heron Fields</t>
        </is>
      </c>
      <c r="E1637" s="1" t="inlineStr">
        <is>
          <t>2024-05-31</t>
        </is>
      </c>
      <c r="F1637" t="n">
        <v>0</v>
      </c>
      <c r="G1637" t="n">
        <v>22371.58</v>
      </c>
      <c r="H1637" s="2">
        <f>IF(F1637=0, G1637, F1637)</f>
        <v/>
      </c>
      <c r="I1637" s="1">
        <f>E1637+0</f>
        <v/>
      </c>
    </row>
    <row r="1638">
      <c r="A1638" t="inlineStr">
        <is>
          <t>Interest Paid - Investors @ 6.5%</t>
        </is>
      </c>
      <c r="B1638" t="inlineStr">
        <is>
          <t>Operating Expenses</t>
        </is>
      </c>
      <c r="C1638" t="inlineStr">
        <is>
          <t>Heron Fields</t>
        </is>
      </c>
      <c r="D1638" t="inlineStr">
        <is>
          <t>Heron Fields</t>
        </is>
      </c>
      <c r="E1638" s="1" t="inlineStr">
        <is>
          <t>2024-05-31</t>
        </is>
      </c>
      <c r="F1638" t="n">
        <v>0</v>
      </c>
      <c r="G1638" t="n">
        <v>15457.54</v>
      </c>
      <c r="H1638" s="2">
        <f>IF(F1638=0, G1638, F1638)</f>
        <v/>
      </c>
      <c r="I1638" s="1">
        <f>E1638+0</f>
        <v/>
      </c>
    </row>
    <row r="1639">
      <c r="A1639" t="inlineStr">
        <is>
          <t>Interest Paid - Investors @ 6.75%</t>
        </is>
      </c>
      <c r="B1639" t="inlineStr">
        <is>
          <t>Operating Expenses</t>
        </is>
      </c>
      <c r="C1639" t="inlineStr">
        <is>
          <t>Heron Fields</t>
        </is>
      </c>
      <c r="D1639" t="inlineStr">
        <is>
          <t>Heron Fields</t>
        </is>
      </c>
      <c r="E1639" s="1" t="inlineStr">
        <is>
          <t>2024-05-31</t>
        </is>
      </c>
      <c r="F1639" t="n">
        <v>0</v>
      </c>
      <c r="G1639" t="n">
        <v>13389.04</v>
      </c>
      <c r="H1639" s="2">
        <f>IF(F1639=0, G1639, F1639)</f>
        <v/>
      </c>
      <c r="I1639" s="1">
        <f>E1639+0</f>
        <v/>
      </c>
    </row>
    <row r="1640">
      <c r="A1640" t="inlineStr">
        <is>
          <t>Interest Received - Momentum</t>
        </is>
      </c>
      <c r="B1640" t="inlineStr">
        <is>
          <t>Other Income</t>
        </is>
      </c>
      <c r="C1640" t="inlineStr">
        <is>
          <t>Heron Fields</t>
        </is>
      </c>
      <c r="D1640" t="inlineStr">
        <is>
          <t>Heron Fields</t>
        </is>
      </c>
      <c r="E1640" s="1" t="inlineStr">
        <is>
          <t>2024-05-31</t>
        </is>
      </c>
      <c r="F1640" t="n">
        <v>0</v>
      </c>
      <c r="G1640" t="n">
        <v>222525.45</v>
      </c>
      <c r="H1640" s="2">
        <f>IF(F1640=0, G1640, F1640)</f>
        <v/>
      </c>
      <c r="I1640" s="1">
        <f>E1640+0</f>
        <v/>
      </c>
    </row>
    <row r="1641">
      <c r="A1641" t="inlineStr">
        <is>
          <t>Momentum Admin Fee</t>
        </is>
      </c>
      <c r="B1641" t="inlineStr">
        <is>
          <t>Operating Expenses</t>
        </is>
      </c>
      <c r="C1641" t="inlineStr">
        <is>
          <t>Heron Fields</t>
        </is>
      </c>
      <c r="D1641" t="inlineStr">
        <is>
          <t>Heron Fields</t>
        </is>
      </c>
      <c r="E1641" s="1" t="inlineStr">
        <is>
          <t>2024-05-31</t>
        </is>
      </c>
      <c r="F1641" t="n">
        <v>0</v>
      </c>
      <c r="G1641" t="n">
        <v>5264.82</v>
      </c>
      <c r="H1641" s="2">
        <f>IF(F1641=0, G1641, F1641)</f>
        <v/>
      </c>
      <c r="I1641" s="1">
        <f>E1641+0</f>
        <v/>
      </c>
    </row>
    <row r="1642">
      <c r="A1642" t="inlineStr">
        <is>
          <t>Sales - Heron Fields</t>
        </is>
      </c>
      <c r="B1642" t="inlineStr">
        <is>
          <t>Trading Income</t>
        </is>
      </c>
      <c r="C1642" t="inlineStr">
        <is>
          <t>Heron Fields</t>
        </is>
      </c>
      <c r="D1642" t="inlineStr">
        <is>
          <t>Heron Fields</t>
        </is>
      </c>
      <c r="E1642" s="1" t="inlineStr">
        <is>
          <t>2024-05-31</t>
        </is>
      </c>
      <c r="F1642" t="n">
        <v>0</v>
      </c>
      <c r="G1642" t="n">
        <v>1314591.31</v>
      </c>
      <c r="H1642" s="2">
        <f>IF(F1642=0, G1642, F1642)</f>
        <v/>
      </c>
      <c r="I1642" s="1">
        <f>E1642+0</f>
        <v/>
      </c>
    </row>
    <row r="1643">
      <c r="A1643" t="inlineStr">
        <is>
          <t>Security - ADT</t>
        </is>
      </c>
      <c r="B1643" t="inlineStr">
        <is>
          <t>Operating Expenses</t>
        </is>
      </c>
      <c r="C1643" t="inlineStr">
        <is>
          <t>Heron Fields</t>
        </is>
      </c>
      <c r="D1643" t="inlineStr">
        <is>
          <t>Heron Fields</t>
        </is>
      </c>
      <c r="E1643" s="1" t="inlineStr">
        <is>
          <t>2024-05-31</t>
        </is>
      </c>
      <c r="F1643" t="n">
        <v>0</v>
      </c>
      <c r="G1643" t="n">
        <v>328.38</v>
      </c>
      <c r="H1643" s="2">
        <f>IF(F1643=0, G1643, F1643)</f>
        <v/>
      </c>
      <c r="I1643" s="1">
        <f>E1643+0</f>
        <v/>
      </c>
    </row>
    <row r="1644">
      <c r="A1644" t="inlineStr">
        <is>
          <t>Subscriptions - Xero</t>
        </is>
      </c>
      <c r="B1644" t="inlineStr">
        <is>
          <t>Operating Expenses</t>
        </is>
      </c>
      <c r="C1644" t="inlineStr">
        <is>
          <t>Heron Fields</t>
        </is>
      </c>
      <c r="D1644" t="inlineStr">
        <is>
          <t>Heron Fields</t>
        </is>
      </c>
      <c r="E1644" s="1" t="inlineStr">
        <is>
          <t>2024-05-31</t>
        </is>
      </c>
      <c r="F1644" t="n">
        <v>0</v>
      </c>
      <c r="G1644" t="n">
        <v>600</v>
      </c>
      <c r="H1644" s="2">
        <f>IF(F1644=0, G1644, F1644)</f>
        <v/>
      </c>
      <c r="I1644" s="1">
        <f>E1644+0</f>
        <v/>
      </c>
    </row>
    <row r="1645">
      <c r="A1645" t="inlineStr">
        <is>
          <t>Advertising _AND_ Promotions</t>
        </is>
      </c>
      <c r="B1645" t="inlineStr">
        <is>
          <t>Operating Expenses</t>
        </is>
      </c>
      <c r="C1645" t="inlineStr">
        <is>
          <t>Heron View</t>
        </is>
      </c>
      <c r="D1645" t="inlineStr">
        <is>
          <t>Heron View</t>
        </is>
      </c>
      <c r="E1645" s="1" t="inlineStr">
        <is>
          <t>2024-05-31</t>
        </is>
      </c>
      <c r="F1645" t="n">
        <v>0</v>
      </c>
      <c r="G1645" t="n">
        <v>52232.03</v>
      </c>
      <c r="H1645" s="2">
        <f>IF(F1645=0, G1645, F1645)</f>
        <v/>
      </c>
      <c r="I1645" s="1">
        <f>E1645+0</f>
        <v/>
      </c>
    </row>
    <row r="1646">
      <c r="A1646" t="inlineStr">
        <is>
          <t>Advertising _AND_ Promotions</t>
        </is>
      </c>
      <c r="B1646" t="inlineStr">
        <is>
          <t>Operating Expenses</t>
        </is>
      </c>
      <c r="C1646" t="inlineStr">
        <is>
          <t>Heron View</t>
        </is>
      </c>
      <c r="D1646" t="inlineStr">
        <is>
          <t>Heron View</t>
        </is>
      </c>
      <c r="E1646" s="1" t="inlineStr">
        <is>
          <t>2024-05-31</t>
        </is>
      </c>
      <c r="F1646" t="n">
        <v>0</v>
      </c>
      <c r="G1646" t="n">
        <v>5637.5</v>
      </c>
      <c r="H1646" s="2">
        <f>IF(F1646=0, G1646, F1646)</f>
        <v/>
      </c>
      <c r="I1646" s="1">
        <f>E1646+0</f>
        <v/>
      </c>
    </row>
    <row r="1647">
      <c r="A1647" t="inlineStr">
        <is>
          <t>COS - Commission HV Units</t>
        </is>
      </c>
      <c r="B1647" t="inlineStr">
        <is>
          <t>COS</t>
        </is>
      </c>
      <c r="C1647" t="inlineStr">
        <is>
          <t>Heron View</t>
        </is>
      </c>
      <c r="D1647" t="inlineStr">
        <is>
          <t>Heron View</t>
        </is>
      </c>
      <c r="E1647" s="1" t="inlineStr">
        <is>
          <t>2024-05-31</t>
        </is>
      </c>
      <c r="F1647" t="n">
        <v>0</v>
      </c>
      <c r="G1647" t="n">
        <v>741743.85</v>
      </c>
      <c r="H1647" s="2">
        <f>IF(F1647=0, G1647, F1647)</f>
        <v/>
      </c>
      <c r="I1647" s="1">
        <f>E1647+0</f>
        <v/>
      </c>
    </row>
    <row r="1648">
      <c r="A1648" t="inlineStr">
        <is>
          <t>COS - Heron View - Construction</t>
        </is>
      </c>
      <c r="B1648" t="inlineStr">
        <is>
          <t>COS</t>
        </is>
      </c>
      <c r="C1648" t="inlineStr">
        <is>
          <t>CPC</t>
        </is>
      </c>
      <c r="D1648" t="inlineStr">
        <is>
          <t>Heron View</t>
        </is>
      </c>
      <c r="E1648" s="1" t="inlineStr">
        <is>
          <t>2024-05-31</t>
        </is>
      </c>
      <c r="F1648" t="n">
        <v>0</v>
      </c>
      <c r="G1648" t="n">
        <v>3793437.38</v>
      </c>
      <c r="H1648" s="2">
        <f>IF(F1648=0, G1648, F1648)</f>
        <v/>
      </c>
      <c r="I1648" s="1">
        <f>E1648+0</f>
        <v/>
      </c>
    </row>
    <row r="1649">
      <c r="A1649" t="inlineStr">
        <is>
          <t>COS - Heron View - P&amp;G</t>
        </is>
      </c>
      <c r="B1649" t="inlineStr">
        <is>
          <t>COS</t>
        </is>
      </c>
      <c r="C1649" t="inlineStr">
        <is>
          <t>CPC</t>
        </is>
      </c>
      <c r="D1649" t="inlineStr">
        <is>
          <t>Heron View</t>
        </is>
      </c>
      <c r="E1649" s="1" t="inlineStr">
        <is>
          <t>2024-05-31</t>
        </is>
      </c>
      <c r="F1649" t="n">
        <v>0</v>
      </c>
      <c r="G1649" t="n">
        <v>61021.92</v>
      </c>
      <c r="H1649" s="2">
        <f>IF(F1649=0, G1649, F1649)</f>
        <v/>
      </c>
      <c r="I1649" s="1">
        <f>E1649+0</f>
        <v/>
      </c>
    </row>
    <row r="1650">
      <c r="A1650" t="inlineStr">
        <is>
          <t>COS - Heron View - Printing &amp; Stationary</t>
        </is>
      </c>
      <c r="B1650" t="inlineStr">
        <is>
          <t>COS</t>
        </is>
      </c>
      <c r="C1650" t="inlineStr">
        <is>
          <t>CPC</t>
        </is>
      </c>
      <c r="D1650" t="inlineStr">
        <is>
          <t>Heron View</t>
        </is>
      </c>
      <c r="E1650" s="1" t="inlineStr">
        <is>
          <t>2024-05-31</t>
        </is>
      </c>
      <c r="F1650" t="n">
        <v>0</v>
      </c>
      <c r="G1650" t="n">
        <v>2170.45</v>
      </c>
      <c r="H1650" s="2">
        <f>IF(F1650=0, G1650, F1650)</f>
        <v/>
      </c>
      <c r="I1650" s="1">
        <f>E1650+0</f>
        <v/>
      </c>
    </row>
    <row r="1651">
      <c r="A1651" t="inlineStr">
        <is>
          <t>COS - Legal Fees</t>
        </is>
      </c>
      <c r="B1651" t="inlineStr">
        <is>
          <t>COS</t>
        </is>
      </c>
      <c r="C1651" t="inlineStr">
        <is>
          <t>Heron View</t>
        </is>
      </c>
      <c r="D1651" t="inlineStr">
        <is>
          <t>Heron View</t>
        </is>
      </c>
      <c r="E1651" s="1" t="inlineStr">
        <is>
          <t>2024-05-31</t>
        </is>
      </c>
      <c r="F1651" t="n">
        <v>0</v>
      </c>
      <c r="G1651" t="n">
        <v>361504.98</v>
      </c>
      <c r="H1651" s="2">
        <f>IF(F1651=0, G1651, F1651)</f>
        <v/>
      </c>
      <c r="I1651" s="1">
        <f>E1651+0</f>
        <v/>
      </c>
    </row>
    <row r="1652">
      <c r="A1652" t="inlineStr">
        <is>
          <t>CPSD</t>
        </is>
      </c>
      <c r="B1652" t="inlineStr">
        <is>
          <t>COS</t>
        </is>
      </c>
      <c r="C1652" t="inlineStr">
        <is>
          <t>Heron View</t>
        </is>
      </c>
      <c r="D1652" t="inlineStr">
        <is>
          <t>Heron View</t>
        </is>
      </c>
      <c r="E1652" s="1" t="inlineStr">
        <is>
          <t>2024-05-31</t>
        </is>
      </c>
      <c r="F1652" t="n">
        <v>0</v>
      </c>
      <c r="G1652" t="n">
        <v>314037.881</v>
      </c>
      <c r="H1652" s="2">
        <f>IF(F1652=0, G1652, F1652)</f>
        <v/>
      </c>
      <c r="I1652" s="1">
        <f>E1652+0</f>
        <v/>
      </c>
    </row>
    <row r="1653">
      <c r="A1653" t="inlineStr">
        <is>
          <t>Consulting Fees - Admin and Finance</t>
        </is>
      </c>
      <c r="B1653" t="inlineStr">
        <is>
          <t>Ignore per Deric</t>
        </is>
      </c>
      <c r="C1653" t="inlineStr">
        <is>
          <t>Heron View</t>
        </is>
      </c>
      <c r="D1653" t="inlineStr">
        <is>
          <t>Heron View</t>
        </is>
      </c>
      <c r="E1653" s="1" t="inlineStr">
        <is>
          <t>2024-05-31</t>
        </is>
      </c>
      <c r="F1653" t="n">
        <v>0</v>
      </c>
      <c r="G1653" t="n">
        <v>121658</v>
      </c>
      <c r="H1653" s="2">
        <f>IF(F1653=0, G1653, F1653)</f>
        <v/>
      </c>
      <c r="I1653" s="1">
        <f>E1653+0</f>
        <v/>
      </c>
    </row>
    <row r="1654">
      <c r="A1654" t="inlineStr">
        <is>
          <t>Consulting fees - Trustee</t>
        </is>
      </c>
      <c r="B1654" t="inlineStr">
        <is>
          <t>Operating Expenses</t>
        </is>
      </c>
      <c r="C1654" t="inlineStr">
        <is>
          <t>Heron View</t>
        </is>
      </c>
      <c r="D1654" t="inlineStr">
        <is>
          <t>Heron View</t>
        </is>
      </c>
      <c r="E1654" s="1" t="inlineStr">
        <is>
          <t>2024-05-31</t>
        </is>
      </c>
      <c r="F1654" t="n">
        <v>0</v>
      </c>
      <c r="G1654" t="n">
        <v>4000</v>
      </c>
      <c r="H1654" s="2">
        <f>IF(F1654=0, G1654, F1654)</f>
        <v/>
      </c>
      <c r="I1654" s="1">
        <f>E1654+0</f>
        <v/>
      </c>
    </row>
    <row r="1655">
      <c r="A1655" t="inlineStr">
        <is>
          <t>Insurance</t>
        </is>
      </c>
      <c r="B1655" t="inlineStr">
        <is>
          <t>Operating Expenses</t>
        </is>
      </c>
      <c r="C1655" t="inlineStr">
        <is>
          <t>Heron View</t>
        </is>
      </c>
      <c r="D1655" t="inlineStr">
        <is>
          <t>Heron View</t>
        </is>
      </c>
      <c r="E1655" s="1" t="inlineStr">
        <is>
          <t>2024-05-31</t>
        </is>
      </c>
      <c r="F1655" t="n">
        <v>0</v>
      </c>
      <c r="G1655" t="n">
        <v>8823.9</v>
      </c>
      <c r="H1655" s="2">
        <f>IF(F1655=0, G1655, F1655)</f>
        <v/>
      </c>
      <c r="I1655" s="1">
        <f>E1655+0</f>
        <v/>
      </c>
    </row>
    <row r="1656">
      <c r="A1656" t="inlineStr">
        <is>
          <t>Interest Paid - Investors @ 14%</t>
        </is>
      </c>
      <c r="B1656" t="inlineStr">
        <is>
          <t>Operating Expenses</t>
        </is>
      </c>
      <c r="C1656" t="inlineStr">
        <is>
          <t>Heron View</t>
        </is>
      </c>
      <c r="D1656" t="inlineStr">
        <is>
          <t>Heron View</t>
        </is>
      </c>
      <c r="E1656" s="1" t="inlineStr">
        <is>
          <t>2024-05-31</t>
        </is>
      </c>
      <c r="F1656" t="n">
        <v>0</v>
      </c>
      <c r="G1656" t="n">
        <v>2840503.05</v>
      </c>
      <c r="H1656" s="2">
        <f>IF(F1656=0, G1656, F1656)</f>
        <v/>
      </c>
      <c r="I1656" s="1">
        <f>E1656+0</f>
        <v/>
      </c>
    </row>
    <row r="1657">
      <c r="A1657" t="inlineStr">
        <is>
          <t>Interest Paid - Investors @ 15%</t>
        </is>
      </c>
      <c r="B1657" t="inlineStr">
        <is>
          <t>Operating Expenses</t>
        </is>
      </c>
      <c r="C1657" t="inlineStr">
        <is>
          <t>Heron View</t>
        </is>
      </c>
      <c r="D1657" t="inlineStr">
        <is>
          <t>Heron View</t>
        </is>
      </c>
      <c r="E1657" s="1" t="inlineStr">
        <is>
          <t>2024-05-31</t>
        </is>
      </c>
      <c r="F1657" t="n">
        <v>0</v>
      </c>
      <c r="G1657" t="n">
        <v>117904.12</v>
      </c>
      <c r="H1657" s="2">
        <f>IF(F1657=0, G1657, F1657)</f>
        <v/>
      </c>
      <c r="I1657" s="1">
        <f>E1657+0</f>
        <v/>
      </c>
    </row>
    <row r="1658">
      <c r="A1658" t="inlineStr">
        <is>
          <t>Interest Paid - Investors @ 16%</t>
        </is>
      </c>
      <c r="B1658" t="inlineStr">
        <is>
          <t>Operating Expenses</t>
        </is>
      </c>
      <c r="C1658" t="inlineStr">
        <is>
          <t>Heron View</t>
        </is>
      </c>
      <c r="D1658" t="inlineStr">
        <is>
          <t>Heron View</t>
        </is>
      </c>
      <c r="E1658" s="1" t="inlineStr">
        <is>
          <t>2024-05-31</t>
        </is>
      </c>
      <c r="F1658" t="n">
        <v>0</v>
      </c>
      <c r="G1658" t="n">
        <v>33052.06</v>
      </c>
      <c r="H1658" s="2">
        <f>IF(F1658=0, G1658, F1658)</f>
        <v/>
      </c>
      <c r="I1658" s="1">
        <f>E1658+0</f>
        <v/>
      </c>
    </row>
    <row r="1659">
      <c r="A1659" t="inlineStr">
        <is>
          <t>Interest Paid - Investors @ 18%</t>
        </is>
      </c>
      <c r="B1659" t="inlineStr">
        <is>
          <t>Operating Expenses</t>
        </is>
      </c>
      <c r="C1659" t="inlineStr">
        <is>
          <t>Heron View</t>
        </is>
      </c>
      <c r="D1659" t="inlineStr">
        <is>
          <t>Heron View</t>
        </is>
      </c>
      <c r="E1659" s="1" t="inlineStr">
        <is>
          <t>2024-05-31</t>
        </is>
      </c>
      <c r="F1659" t="n">
        <v>0</v>
      </c>
      <c r="G1659" t="n">
        <v>214964.38</v>
      </c>
      <c r="H1659" s="2">
        <f>IF(F1659=0, G1659, F1659)</f>
        <v/>
      </c>
      <c r="I1659" s="1">
        <f>E1659+0</f>
        <v/>
      </c>
    </row>
    <row r="1660">
      <c r="A1660" t="inlineStr">
        <is>
          <t>Interest Paid - Investors @ 6.25%</t>
        </is>
      </c>
      <c r="B1660" t="inlineStr">
        <is>
          <t>Operating Expenses</t>
        </is>
      </c>
      <c r="C1660" t="inlineStr">
        <is>
          <t>Heron View</t>
        </is>
      </c>
      <c r="D1660" t="inlineStr">
        <is>
          <t>Heron View</t>
        </is>
      </c>
      <c r="E1660" s="1" t="inlineStr">
        <is>
          <t>2024-05-31</t>
        </is>
      </c>
      <c r="F1660" t="n">
        <v>0</v>
      </c>
      <c r="G1660" t="n">
        <v>22371.58</v>
      </c>
      <c r="H1660" s="2">
        <f>IF(F1660=0, G1660, F1660)</f>
        <v/>
      </c>
      <c r="I1660" s="1">
        <f>E1660+0</f>
        <v/>
      </c>
    </row>
    <row r="1661">
      <c r="A1661" t="inlineStr">
        <is>
          <t>Interest Paid - Investors @ 6.5%</t>
        </is>
      </c>
      <c r="B1661" t="inlineStr">
        <is>
          <t>Operating Expenses</t>
        </is>
      </c>
      <c r="C1661" t="inlineStr">
        <is>
          <t>Heron View</t>
        </is>
      </c>
      <c r="D1661" t="inlineStr">
        <is>
          <t>Heron View</t>
        </is>
      </c>
      <c r="E1661" s="1" t="inlineStr">
        <is>
          <t>2024-05-31</t>
        </is>
      </c>
      <c r="F1661" t="n">
        <v>0</v>
      </c>
      <c r="G1661" t="n">
        <v>15457.54</v>
      </c>
      <c r="H1661" s="2">
        <f>IF(F1661=0, G1661, F1661)</f>
        <v/>
      </c>
      <c r="I1661" s="1">
        <f>E1661+0</f>
        <v/>
      </c>
    </row>
    <row r="1662">
      <c r="A1662" t="inlineStr">
        <is>
          <t>Interest Paid - Investors @ 6.75%</t>
        </is>
      </c>
      <c r="B1662" t="inlineStr">
        <is>
          <t>Operating Expenses</t>
        </is>
      </c>
      <c r="C1662" t="inlineStr">
        <is>
          <t>Heron View</t>
        </is>
      </c>
      <c r="D1662" t="inlineStr">
        <is>
          <t>Heron View</t>
        </is>
      </c>
      <c r="E1662" s="1" t="inlineStr">
        <is>
          <t>2024-05-31</t>
        </is>
      </c>
      <c r="F1662" t="n">
        <v>0</v>
      </c>
      <c r="G1662" t="n">
        <v>13389.04</v>
      </c>
      <c r="H1662" s="2">
        <f>IF(F1662=0, G1662, F1662)</f>
        <v/>
      </c>
      <c r="I1662" s="1">
        <f>E1662+0</f>
        <v/>
      </c>
    </row>
    <row r="1663">
      <c r="A1663" t="inlineStr">
        <is>
          <t>Interest Paid - Investors @ 7%</t>
        </is>
      </c>
      <c r="B1663" t="inlineStr">
        <is>
          <t>Operating Expenses</t>
        </is>
      </c>
      <c r="C1663" t="inlineStr">
        <is>
          <t>Heron View</t>
        </is>
      </c>
      <c r="D1663" t="inlineStr">
        <is>
          <t>Heron View</t>
        </is>
      </c>
      <c r="E1663" s="1" t="inlineStr">
        <is>
          <t>2024-05-31</t>
        </is>
      </c>
      <c r="F1663" t="n">
        <v>0</v>
      </c>
      <c r="G1663" t="n">
        <v>100000</v>
      </c>
      <c r="H1663" s="2">
        <f>IF(F1663=0, G1663, F1663)</f>
        <v/>
      </c>
      <c r="I1663" s="1">
        <f>E1663+0</f>
        <v/>
      </c>
    </row>
    <row r="1664">
      <c r="A1664" t="inlineStr">
        <is>
          <t>Interest Paid - Investors @ 7.5%</t>
        </is>
      </c>
      <c r="B1664" t="inlineStr">
        <is>
          <t>Operating Expenses</t>
        </is>
      </c>
      <c r="C1664" t="inlineStr">
        <is>
          <t>Heron View</t>
        </is>
      </c>
      <c r="D1664" t="inlineStr">
        <is>
          <t>Heron View</t>
        </is>
      </c>
      <c r="E1664" s="1" t="inlineStr">
        <is>
          <t>2024-05-31</t>
        </is>
      </c>
      <c r="F1664" t="n">
        <v>0</v>
      </c>
      <c r="G1664" t="n">
        <v>100000</v>
      </c>
      <c r="H1664" s="2">
        <f>IF(F1664=0, G1664, F1664)</f>
        <v/>
      </c>
      <c r="I1664" s="1">
        <f>E1664+0</f>
        <v/>
      </c>
    </row>
    <row r="1665">
      <c r="A1665" t="inlineStr">
        <is>
          <t>Interest Received - Momentum</t>
        </is>
      </c>
      <c r="B1665" t="inlineStr">
        <is>
          <t>Other Income</t>
        </is>
      </c>
      <c r="C1665" t="inlineStr">
        <is>
          <t>Heron View</t>
        </is>
      </c>
      <c r="D1665" t="inlineStr">
        <is>
          <t>Heron View</t>
        </is>
      </c>
      <c r="E1665" s="1" t="inlineStr">
        <is>
          <t>2024-05-31</t>
        </is>
      </c>
      <c r="F1665" t="n">
        <v>0</v>
      </c>
      <c r="G1665" t="n">
        <v>222525.45</v>
      </c>
      <c r="H1665" s="2">
        <f>IF(F1665=0, G1665, F1665)</f>
        <v/>
      </c>
      <c r="I1665" s="1">
        <f>E1665+0</f>
        <v/>
      </c>
    </row>
    <row r="1666">
      <c r="A1666" t="inlineStr">
        <is>
          <t>Momentum Admin Fee</t>
        </is>
      </c>
      <c r="B1666" t="inlineStr">
        <is>
          <t>Operating Expenses</t>
        </is>
      </c>
      <c r="C1666" t="inlineStr">
        <is>
          <t>Heron View</t>
        </is>
      </c>
      <c r="D1666" t="inlineStr">
        <is>
          <t>Heron View</t>
        </is>
      </c>
      <c r="E1666" s="1" t="inlineStr">
        <is>
          <t>2024-05-31</t>
        </is>
      </c>
      <c r="F1666" t="n">
        <v>0</v>
      </c>
      <c r="G1666" t="n">
        <v>5264.82</v>
      </c>
      <c r="H1666" s="2">
        <f>IF(F1666=0, G1666, F1666)</f>
        <v/>
      </c>
      <c r="I1666" s="1">
        <f>E1666+0</f>
        <v/>
      </c>
    </row>
    <row r="1667">
      <c r="A1667" t="inlineStr">
        <is>
          <t>Opp Invest</t>
        </is>
      </c>
      <c r="B1667" t="inlineStr">
        <is>
          <t>COS</t>
        </is>
      </c>
      <c r="C1667" t="inlineStr">
        <is>
          <t>Heron View</t>
        </is>
      </c>
      <c r="D1667" t="inlineStr">
        <is>
          <t>Heron View</t>
        </is>
      </c>
      <c r="E1667" s="1" t="inlineStr">
        <is>
          <t>2024-05-31</t>
        </is>
      </c>
      <c r="F1667" t="n">
        <v>0</v>
      </c>
      <c r="G1667" t="n">
        <v>392914.302</v>
      </c>
      <c r="H1667" s="2">
        <f>IF(F1667=0, G1667, F1667)</f>
        <v/>
      </c>
      <c r="I1667" s="1">
        <f>E1667+0</f>
        <v/>
      </c>
    </row>
    <row r="1668">
      <c r="A1668" t="inlineStr">
        <is>
          <t>Rent Salaries and Wages</t>
        </is>
      </c>
      <c r="B1668" t="inlineStr">
        <is>
          <t>COS</t>
        </is>
      </c>
      <c r="C1668" t="inlineStr">
        <is>
          <t>Heron View</t>
        </is>
      </c>
      <c r="D1668" t="inlineStr">
        <is>
          <t>Heron View</t>
        </is>
      </c>
      <c r="E1668" s="1" t="inlineStr">
        <is>
          <t>2024-05-31</t>
        </is>
      </c>
      <c r="F1668" t="n">
        <v>0</v>
      </c>
      <c r="G1668" t="n">
        <v>800000</v>
      </c>
      <c r="H1668" s="2">
        <f>IF(F1668=0, G1668, F1668)</f>
        <v/>
      </c>
      <c r="I1668" s="1">
        <f>E1668+0</f>
        <v/>
      </c>
    </row>
    <row r="1669">
      <c r="A1669" t="inlineStr">
        <is>
          <t>Sales - Heron View Sales</t>
        </is>
      </c>
      <c r="B1669" t="inlineStr">
        <is>
          <t>Trading Income</t>
        </is>
      </c>
      <c r="C1669" t="inlineStr">
        <is>
          <t>Heron View</t>
        </is>
      </c>
      <c r="D1669" t="inlineStr">
        <is>
          <t>Heron View</t>
        </is>
      </c>
      <c r="E1669" s="1" t="inlineStr">
        <is>
          <t>2024-05-31</t>
        </is>
      </c>
      <c r="F1669" t="n">
        <v>0</v>
      </c>
      <c r="G1669" t="n">
        <v>11300000</v>
      </c>
      <c r="H1669" s="2">
        <f>IF(F1669=0, G1669, F1669)</f>
        <v/>
      </c>
      <c r="I1669" s="1">
        <f>E1669+0</f>
        <v/>
      </c>
    </row>
    <row r="1670">
      <c r="A1670" t="inlineStr">
        <is>
          <t>Security - ADT</t>
        </is>
      </c>
      <c r="B1670" t="inlineStr">
        <is>
          <t>Operating Expenses</t>
        </is>
      </c>
      <c r="C1670" t="inlineStr">
        <is>
          <t>Heron View</t>
        </is>
      </c>
      <c r="D1670" t="inlineStr">
        <is>
          <t>Heron View</t>
        </is>
      </c>
      <c r="E1670" s="1" t="inlineStr">
        <is>
          <t>2024-05-31</t>
        </is>
      </c>
      <c r="F1670" t="n">
        <v>0</v>
      </c>
      <c r="G1670" t="n">
        <v>328.38</v>
      </c>
      <c r="H1670" s="2">
        <f>IF(F1670=0, G1670, F1670)</f>
        <v/>
      </c>
      <c r="I1670" s="1">
        <f>E1670+0</f>
        <v/>
      </c>
    </row>
    <row r="1671">
      <c r="A1671" t="inlineStr">
        <is>
          <t>Subscriptions - Xero</t>
        </is>
      </c>
      <c r="B1671" t="inlineStr">
        <is>
          <t>Operating Expenses</t>
        </is>
      </c>
      <c r="C1671" t="inlineStr">
        <is>
          <t>Heron View</t>
        </is>
      </c>
      <c r="D1671" t="inlineStr">
        <is>
          <t>Heron View</t>
        </is>
      </c>
      <c r="E1671" s="1" t="inlineStr">
        <is>
          <t>2024-05-31</t>
        </is>
      </c>
      <c r="F1671" t="n">
        <v>0</v>
      </c>
      <c r="G1671" t="n">
        <v>600</v>
      </c>
      <c r="H1671" s="2">
        <f>IF(F1671=0, G1671, F1671)</f>
        <v/>
      </c>
      <c r="I1671" s="1">
        <f>E1671+0</f>
        <v/>
      </c>
    </row>
    <row r="1672">
      <c r="A1672" t="inlineStr">
        <is>
          <t>Advertising _AND_ Promotions</t>
        </is>
      </c>
      <c r="B1672" t="inlineStr">
        <is>
          <t>Operating Expenses</t>
        </is>
      </c>
      <c r="C1672" t="inlineStr">
        <is>
          <t>Heron Fields</t>
        </is>
      </c>
      <c r="D1672" t="inlineStr">
        <is>
          <t>Heron Fields</t>
        </is>
      </c>
      <c r="E1672" s="1" t="inlineStr">
        <is>
          <t>2024-06-30</t>
        </is>
      </c>
      <c r="F1672" t="n">
        <v>0</v>
      </c>
      <c r="G1672" t="n">
        <v>39589.13</v>
      </c>
      <c r="H1672" s="2">
        <f>IF(F1672=0, G1672, F1672)</f>
        <v/>
      </c>
      <c r="I1672" s="1">
        <f>E1672+0</f>
        <v/>
      </c>
    </row>
    <row r="1673">
      <c r="A1673" t="inlineStr">
        <is>
          <t>Bank Charges</t>
        </is>
      </c>
      <c r="B1673" t="inlineStr">
        <is>
          <t>Operating Expenses</t>
        </is>
      </c>
      <c r="C1673" t="inlineStr">
        <is>
          <t>Heron Fields</t>
        </is>
      </c>
      <c r="D1673" t="inlineStr">
        <is>
          <t>Heron Fields</t>
        </is>
      </c>
      <c r="E1673" s="1" t="inlineStr">
        <is>
          <t>2024-06-30</t>
        </is>
      </c>
      <c r="F1673" t="n">
        <v>0</v>
      </c>
      <c r="G1673" t="n">
        <v>516.95</v>
      </c>
      <c r="H1673" s="2">
        <f>IF(F1673=0, G1673, F1673)</f>
        <v/>
      </c>
      <c r="I1673" s="1">
        <f>E1673+0</f>
        <v/>
      </c>
    </row>
    <row r="1674">
      <c r="A1674" t="inlineStr">
        <is>
          <t>COS - Levies</t>
        </is>
      </c>
      <c r="B1674" t="inlineStr">
        <is>
          <t>COS</t>
        </is>
      </c>
      <c r="C1674" t="inlineStr">
        <is>
          <t>Heron Fields</t>
        </is>
      </c>
      <c r="D1674" t="inlineStr">
        <is>
          <t>Heron Fields</t>
        </is>
      </c>
      <c r="E1674" s="1" t="inlineStr">
        <is>
          <t>2024-06-30</t>
        </is>
      </c>
      <c r="F1674" t="n">
        <v>0</v>
      </c>
      <c r="G1674" t="n">
        <v>2071583.15</v>
      </c>
      <c r="H1674" s="2">
        <f>IF(F1674=0, G1674, F1674)</f>
        <v/>
      </c>
      <c r="I1674" s="1">
        <f>E1674+0</f>
        <v/>
      </c>
    </row>
    <row r="1675">
      <c r="A1675" t="inlineStr">
        <is>
          <t>Consulting Fees - Admin and Finance</t>
        </is>
      </c>
      <c r="B1675" t="inlineStr">
        <is>
          <t>Ignore per Deric</t>
        </is>
      </c>
      <c r="C1675" t="inlineStr">
        <is>
          <t>Heron Fields</t>
        </is>
      </c>
      <c r="D1675" t="inlineStr">
        <is>
          <t>Heron Fields</t>
        </is>
      </c>
      <c r="E1675" s="1" t="inlineStr">
        <is>
          <t>2024-06-30</t>
        </is>
      </c>
      <c r="F1675" t="n">
        <v>0</v>
      </c>
      <c r="G1675" t="n">
        <v>121658</v>
      </c>
      <c r="H1675" s="2">
        <f>IF(F1675=0, G1675, F1675)</f>
        <v/>
      </c>
      <c r="I1675" s="1">
        <f>E1675+0</f>
        <v/>
      </c>
    </row>
    <row r="1676">
      <c r="A1676" t="inlineStr">
        <is>
          <t>Consulting fees - Trustee</t>
        </is>
      </c>
      <c r="B1676" t="inlineStr">
        <is>
          <t>Operating Expenses</t>
        </is>
      </c>
      <c r="C1676" t="inlineStr">
        <is>
          <t>Heron Fields</t>
        </is>
      </c>
      <c r="D1676" t="inlineStr">
        <is>
          <t>Heron Fields</t>
        </is>
      </c>
      <c r="E1676" s="1" t="inlineStr">
        <is>
          <t>2024-06-30</t>
        </is>
      </c>
      <c r="F1676" t="n">
        <v>0</v>
      </c>
      <c r="G1676" t="n">
        <v>4200</v>
      </c>
      <c r="H1676" s="2">
        <f>IF(F1676=0, G1676, F1676)</f>
        <v/>
      </c>
      <c r="I1676" s="1">
        <f>E1676+0</f>
        <v/>
      </c>
    </row>
    <row r="1677">
      <c r="A1677" t="inlineStr">
        <is>
          <t>Insurance</t>
        </is>
      </c>
      <c r="B1677" t="inlineStr">
        <is>
          <t>Operating Expenses</t>
        </is>
      </c>
      <c r="C1677" t="inlineStr">
        <is>
          <t>Heron Fields</t>
        </is>
      </c>
      <c r="D1677" t="inlineStr">
        <is>
          <t>Heron Fields</t>
        </is>
      </c>
      <c r="E1677" s="1" t="inlineStr">
        <is>
          <t>2024-06-30</t>
        </is>
      </c>
      <c r="F1677" t="n">
        <v>0</v>
      </c>
      <c r="G1677" t="n">
        <v>10741.66</v>
      </c>
      <c r="H1677" s="2">
        <f>IF(F1677=0, G1677, F1677)</f>
        <v/>
      </c>
      <c r="I1677" s="1">
        <f>E1677+0</f>
        <v/>
      </c>
    </row>
    <row r="1678">
      <c r="A1678" t="inlineStr">
        <is>
          <t>Interest Paid - Investors @ 14%</t>
        </is>
      </c>
      <c r="B1678" t="inlineStr">
        <is>
          <t>Operating Expenses</t>
        </is>
      </c>
      <c r="C1678" t="inlineStr">
        <is>
          <t>Heron Fields</t>
        </is>
      </c>
      <c r="D1678" t="inlineStr">
        <is>
          <t>Heron Fields</t>
        </is>
      </c>
      <c r="E1678" s="1" t="inlineStr">
        <is>
          <t>2024-06-30</t>
        </is>
      </c>
      <c r="F1678" t="n">
        <v>0</v>
      </c>
      <c r="G1678" t="n">
        <v>-116691.87</v>
      </c>
      <c r="H1678" s="2">
        <f>IF(F1678=0, G1678, F1678)</f>
        <v/>
      </c>
      <c r="I1678" s="1">
        <f>E1678+0</f>
        <v/>
      </c>
    </row>
    <row r="1679">
      <c r="A1679" t="inlineStr">
        <is>
          <t>Interest Paid - Investors @ 6.25%</t>
        </is>
      </c>
      <c r="B1679" t="inlineStr">
        <is>
          <t>Operating Expenses</t>
        </is>
      </c>
      <c r="C1679" t="inlineStr">
        <is>
          <t>Heron Fields</t>
        </is>
      </c>
      <c r="D1679" t="inlineStr">
        <is>
          <t>Heron Fields</t>
        </is>
      </c>
      <c r="E1679" s="1" t="inlineStr">
        <is>
          <t>2024-06-30</t>
        </is>
      </c>
      <c r="F1679" t="n">
        <v>0</v>
      </c>
      <c r="G1679" t="n">
        <v>4041.1</v>
      </c>
      <c r="H1679" s="2">
        <f>IF(F1679=0, G1679, F1679)</f>
        <v/>
      </c>
      <c r="I1679" s="1">
        <f>E1679+0</f>
        <v/>
      </c>
    </row>
    <row r="1680">
      <c r="A1680" t="inlineStr">
        <is>
          <t>Interest Paid - Investors @ 6.5%</t>
        </is>
      </c>
      <c r="B1680" t="inlineStr">
        <is>
          <t>Operating Expenses</t>
        </is>
      </c>
      <c r="C1680" t="inlineStr">
        <is>
          <t>Heron Fields</t>
        </is>
      </c>
      <c r="D1680" t="inlineStr">
        <is>
          <t>Heron Fields</t>
        </is>
      </c>
      <c r="E1680" s="1" t="inlineStr">
        <is>
          <t>2024-06-30</t>
        </is>
      </c>
      <c r="F1680" t="n">
        <v>0</v>
      </c>
      <c r="G1680" t="n">
        <v>5520.55</v>
      </c>
      <c r="H1680" s="2">
        <f>IF(F1680=0, G1680, F1680)</f>
        <v/>
      </c>
      <c r="I1680" s="1">
        <f>E1680+0</f>
        <v/>
      </c>
    </row>
    <row r="1681">
      <c r="A1681" t="inlineStr">
        <is>
          <t>Interest Paid - Investors @ 6.75%</t>
        </is>
      </c>
      <c r="B1681" t="inlineStr">
        <is>
          <t>Operating Expenses</t>
        </is>
      </c>
      <c r="C1681" t="inlineStr">
        <is>
          <t>Heron Fields</t>
        </is>
      </c>
      <c r="D1681" t="inlineStr">
        <is>
          <t>Heron Fields</t>
        </is>
      </c>
      <c r="E1681" s="1" t="inlineStr">
        <is>
          <t>2024-06-30</t>
        </is>
      </c>
      <c r="F1681" t="n">
        <v>0</v>
      </c>
      <c r="G1681" t="n">
        <v>3014.39</v>
      </c>
      <c r="H1681" s="2">
        <f>IF(F1681=0, G1681, F1681)</f>
        <v/>
      </c>
      <c r="I1681" s="1">
        <f>E1681+0</f>
        <v/>
      </c>
    </row>
    <row r="1682">
      <c r="A1682" t="inlineStr">
        <is>
          <t>Interest Paid - Investors @ 7%</t>
        </is>
      </c>
      <c r="B1682" t="inlineStr">
        <is>
          <t>Operating Expenses</t>
        </is>
      </c>
      <c r="C1682" t="inlineStr">
        <is>
          <t>Heron Fields</t>
        </is>
      </c>
      <c r="D1682" t="inlineStr">
        <is>
          <t>Heron Fields</t>
        </is>
      </c>
      <c r="E1682" s="1" t="inlineStr">
        <is>
          <t>2024-06-30</t>
        </is>
      </c>
      <c r="F1682" t="n">
        <v>0</v>
      </c>
      <c r="G1682" t="n">
        <v>650.9400000000001</v>
      </c>
      <c r="H1682" s="2">
        <f>IF(F1682=0, G1682, F1682)</f>
        <v/>
      </c>
      <c r="I1682" s="1">
        <f>E1682+0</f>
        <v/>
      </c>
    </row>
    <row r="1683">
      <c r="A1683" t="inlineStr">
        <is>
          <t>Interest Paid - Investors @ 7.5%</t>
        </is>
      </c>
      <c r="B1683" t="inlineStr">
        <is>
          <t>Operating Expenses</t>
        </is>
      </c>
      <c r="C1683" t="inlineStr">
        <is>
          <t>Heron Fields</t>
        </is>
      </c>
      <c r="D1683" t="inlineStr">
        <is>
          <t>Heron Fields</t>
        </is>
      </c>
      <c r="E1683" s="1" t="inlineStr">
        <is>
          <t>2024-06-30</t>
        </is>
      </c>
      <c r="F1683" t="n">
        <v>0</v>
      </c>
      <c r="G1683" t="n">
        <v>430.32</v>
      </c>
      <c r="H1683" s="2">
        <f>IF(F1683=0, G1683, F1683)</f>
        <v/>
      </c>
      <c r="I1683" s="1">
        <f>E1683+0</f>
        <v/>
      </c>
    </row>
    <row r="1684">
      <c r="A1684" t="inlineStr">
        <is>
          <t>Interest Received - Momentum</t>
        </is>
      </c>
      <c r="B1684" t="inlineStr">
        <is>
          <t>Other Income</t>
        </is>
      </c>
      <c r="C1684" t="inlineStr">
        <is>
          <t>Heron Fields</t>
        </is>
      </c>
      <c r="D1684" t="inlineStr">
        <is>
          <t>Heron Fields</t>
        </is>
      </c>
      <c r="E1684" s="1" t="inlineStr">
        <is>
          <t>2024-06-30</t>
        </is>
      </c>
      <c r="F1684" t="n">
        <v>0</v>
      </c>
      <c r="G1684" t="n">
        <v>393902.07</v>
      </c>
      <c r="H1684" s="2">
        <f>IF(F1684=0, G1684, F1684)</f>
        <v/>
      </c>
      <c r="I1684" s="1">
        <f>E1684+0</f>
        <v/>
      </c>
    </row>
    <row r="1685">
      <c r="A1685" t="inlineStr">
        <is>
          <t>Momentum Admin Fee</t>
        </is>
      </c>
      <c r="B1685" t="inlineStr">
        <is>
          <t>Operating Expenses</t>
        </is>
      </c>
      <c r="C1685" t="inlineStr">
        <is>
          <t>Heron Fields</t>
        </is>
      </c>
      <c r="D1685" t="inlineStr">
        <is>
          <t>Heron Fields</t>
        </is>
      </c>
      <c r="E1685" s="1" t="inlineStr">
        <is>
          <t>2024-06-30</t>
        </is>
      </c>
      <c r="F1685" t="n">
        <v>0</v>
      </c>
      <c r="G1685" t="n">
        <v>10523.82</v>
      </c>
      <c r="H1685" s="2">
        <f>IF(F1685=0, G1685, F1685)</f>
        <v/>
      </c>
      <c r="I1685" s="1">
        <f>E1685+0</f>
        <v/>
      </c>
    </row>
    <row r="1686">
      <c r="A1686" t="inlineStr">
        <is>
          <t>Security - ADT</t>
        </is>
      </c>
      <c r="B1686" t="inlineStr">
        <is>
          <t>Operating Expenses</t>
        </is>
      </c>
      <c r="C1686" t="inlineStr">
        <is>
          <t>Heron Fields</t>
        </is>
      </c>
      <c r="D1686" t="inlineStr">
        <is>
          <t>Heron Fields</t>
        </is>
      </c>
      <c r="E1686" s="1" t="inlineStr">
        <is>
          <t>2024-06-30</t>
        </is>
      </c>
      <c r="F1686" t="n">
        <v>0</v>
      </c>
      <c r="G1686" t="n">
        <v>366.14</v>
      </c>
      <c r="H1686" s="2">
        <f>IF(F1686=0, G1686, F1686)</f>
        <v/>
      </c>
      <c r="I1686" s="1">
        <f>E1686+0</f>
        <v/>
      </c>
    </row>
    <row r="1687">
      <c r="A1687" t="inlineStr">
        <is>
          <t>Subscriptions - Xero</t>
        </is>
      </c>
      <c r="B1687" t="inlineStr">
        <is>
          <t>Operating Expenses</t>
        </is>
      </c>
      <c r="C1687" t="inlineStr">
        <is>
          <t>Heron Fields</t>
        </is>
      </c>
      <c r="D1687" t="inlineStr">
        <is>
          <t>Heron Fields</t>
        </is>
      </c>
      <c r="E1687" s="1" t="inlineStr">
        <is>
          <t>2024-06-30</t>
        </is>
      </c>
      <c r="F1687" t="n">
        <v>0</v>
      </c>
      <c r="G1687" t="n">
        <v>600</v>
      </c>
      <c r="H1687" s="2">
        <f>IF(F1687=0, G1687, F1687)</f>
        <v/>
      </c>
      <c r="I1687" s="1">
        <f>E1687+0</f>
        <v/>
      </c>
    </row>
    <row r="1688">
      <c r="A1688" t="inlineStr">
        <is>
          <t>Advertising _AND_ Promotions</t>
        </is>
      </c>
      <c r="B1688" t="inlineStr">
        <is>
          <t>Operating Expenses</t>
        </is>
      </c>
      <c r="C1688" t="inlineStr">
        <is>
          <t>Heron View</t>
        </is>
      </c>
      <c r="D1688" t="inlineStr">
        <is>
          <t>Heron View</t>
        </is>
      </c>
      <c r="E1688" s="1" t="inlineStr">
        <is>
          <t>2024-06-30</t>
        </is>
      </c>
      <c r="F1688" t="n">
        <v>0</v>
      </c>
      <c r="G1688" t="n">
        <v>39589.13</v>
      </c>
      <c r="H1688" s="2">
        <f>IF(F1688=0, G1688, F1688)</f>
        <v/>
      </c>
      <c r="I1688" s="1">
        <f>E1688+0</f>
        <v/>
      </c>
    </row>
    <row r="1689">
      <c r="A1689" t="inlineStr">
        <is>
          <t>COS - Commission HV Units</t>
        </is>
      </c>
      <c r="B1689" t="inlineStr">
        <is>
          <t>COS</t>
        </is>
      </c>
      <c r="C1689" t="inlineStr">
        <is>
          <t>Heron View</t>
        </is>
      </c>
      <c r="D1689" t="inlineStr">
        <is>
          <t>Heron View</t>
        </is>
      </c>
      <c r="E1689" s="1" t="inlineStr">
        <is>
          <t>2024-06-30</t>
        </is>
      </c>
      <c r="F1689" t="n">
        <v>0</v>
      </c>
      <c r="G1689" t="n">
        <v>1221743.85</v>
      </c>
      <c r="H1689" s="2">
        <f>IF(F1689=0, G1689, F1689)</f>
        <v/>
      </c>
      <c r="I1689" s="1">
        <f>E1689+0</f>
        <v/>
      </c>
    </row>
    <row r="1690">
      <c r="A1690" t="inlineStr">
        <is>
          <t>COS - Heron View - Construction</t>
        </is>
      </c>
      <c r="B1690" t="inlineStr">
        <is>
          <t>COS</t>
        </is>
      </c>
      <c r="C1690" t="inlineStr">
        <is>
          <t>CPC</t>
        </is>
      </c>
      <c r="D1690" t="inlineStr">
        <is>
          <t>Heron View</t>
        </is>
      </c>
      <c r="E1690" s="1" t="inlineStr">
        <is>
          <t>2024-06-30</t>
        </is>
      </c>
      <c r="F1690" t="n">
        <v>0</v>
      </c>
      <c r="G1690" t="n">
        <v>2688761.77</v>
      </c>
      <c r="H1690" s="2">
        <f>IF(F1690=0, G1690, F1690)</f>
        <v/>
      </c>
      <c r="I1690" s="1">
        <f>E1690+0</f>
        <v/>
      </c>
    </row>
    <row r="1691">
      <c r="A1691" t="inlineStr">
        <is>
          <t>COS - Heron View - P&amp;G</t>
        </is>
      </c>
      <c r="B1691" t="inlineStr">
        <is>
          <t>COS</t>
        </is>
      </c>
      <c r="C1691" t="inlineStr">
        <is>
          <t>CPC</t>
        </is>
      </c>
      <c r="D1691" t="inlineStr">
        <is>
          <t>Heron View</t>
        </is>
      </c>
      <c r="E1691" s="1" t="inlineStr">
        <is>
          <t>2024-06-30</t>
        </is>
      </c>
      <c r="F1691" t="n">
        <v>0</v>
      </c>
      <c r="G1691" t="n">
        <v>23254.56</v>
      </c>
      <c r="H1691" s="2">
        <f>IF(F1691=0, G1691, F1691)</f>
        <v/>
      </c>
      <c r="I1691" s="1">
        <f>E1691+0</f>
        <v/>
      </c>
    </row>
    <row r="1692">
      <c r="A1692" t="inlineStr">
        <is>
          <t>COS - Heron View - Printing &amp; Stationary</t>
        </is>
      </c>
      <c r="B1692" t="inlineStr">
        <is>
          <t>COS</t>
        </is>
      </c>
      <c r="C1692" t="inlineStr">
        <is>
          <t>CPC</t>
        </is>
      </c>
      <c r="D1692" t="inlineStr">
        <is>
          <t>Heron View</t>
        </is>
      </c>
      <c r="E1692" s="1" t="inlineStr">
        <is>
          <t>2024-06-30</t>
        </is>
      </c>
      <c r="F1692" t="n">
        <v>0</v>
      </c>
      <c r="G1692" t="n">
        <v>8882.139999999999</v>
      </c>
      <c r="H1692" s="2">
        <f>IF(F1692=0, G1692, F1692)</f>
        <v/>
      </c>
      <c r="I1692" s="1">
        <f>E1692+0</f>
        <v/>
      </c>
    </row>
    <row r="1693">
      <c r="A1693" t="inlineStr">
        <is>
          <t>COS - Legal Fees</t>
        </is>
      </c>
      <c r="B1693" t="inlineStr">
        <is>
          <t>COS</t>
        </is>
      </c>
      <c r="C1693" t="inlineStr">
        <is>
          <t>Heron View</t>
        </is>
      </c>
      <c r="D1693" t="inlineStr">
        <is>
          <t>Heron View</t>
        </is>
      </c>
      <c r="E1693" s="1" t="inlineStr">
        <is>
          <t>2024-06-30</t>
        </is>
      </c>
      <c r="F1693" t="n">
        <v>0</v>
      </c>
      <c r="G1693" t="n">
        <v>601504.98</v>
      </c>
      <c r="H1693" s="2">
        <f>IF(F1693=0, G1693, F1693)</f>
        <v/>
      </c>
      <c r="I1693" s="1">
        <f>E1693+0</f>
        <v/>
      </c>
    </row>
    <row r="1694">
      <c r="A1694" t="inlineStr">
        <is>
          <t>CPSD</t>
        </is>
      </c>
      <c r="B1694" t="inlineStr">
        <is>
          <t>COS</t>
        </is>
      </c>
      <c r="C1694" t="inlineStr">
        <is>
          <t>Heron View</t>
        </is>
      </c>
      <c r="D1694" t="inlineStr">
        <is>
          <t>Heron View</t>
        </is>
      </c>
      <c r="E1694" s="1" t="inlineStr">
        <is>
          <t>2024-06-30</t>
        </is>
      </c>
      <c r="F1694" t="n">
        <v>0</v>
      </c>
      <c r="G1694" t="n">
        <v>314037.881</v>
      </c>
      <c r="H1694" s="2">
        <f>IF(F1694=0, G1694, F1694)</f>
        <v/>
      </c>
      <c r="I1694" s="1">
        <f>E1694+0</f>
        <v/>
      </c>
    </row>
    <row r="1695">
      <c r="A1695" t="inlineStr">
        <is>
          <t>Consulting Fees - Admin and Finance</t>
        </is>
      </c>
      <c r="B1695" t="inlineStr">
        <is>
          <t>Ignore per Deric</t>
        </is>
      </c>
      <c r="C1695" t="inlineStr">
        <is>
          <t>Heron View</t>
        </is>
      </c>
      <c r="D1695" t="inlineStr">
        <is>
          <t>Heron View</t>
        </is>
      </c>
      <c r="E1695" s="1" t="inlineStr">
        <is>
          <t>2024-06-30</t>
        </is>
      </c>
      <c r="F1695" t="n">
        <v>0</v>
      </c>
      <c r="G1695" t="n">
        <v>121658</v>
      </c>
      <c r="H1695" s="2">
        <f>IF(F1695=0, G1695, F1695)</f>
        <v/>
      </c>
      <c r="I1695" s="1">
        <f>E1695+0</f>
        <v/>
      </c>
    </row>
    <row r="1696">
      <c r="A1696" t="inlineStr">
        <is>
          <t>Consulting fees - Trustee</t>
        </is>
      </c>
      <c r="B1696" t="inlineStr">
        <is>
          <t>Operating Expenses</t>
        </is>
      </c>
      <c r="C1696" t="inlineStr">
        <is>
          <t>Heron View</t>
        </is>
      </c>
      <c r="D1696" t="inlineStr">
        <is>
          <t>Heron View</t>
        </is>
      </c>
      <c r="E1696" s="1" t="inlineStr">
        <is>
          <t>2024-06-30</t>
        </is>
      </c>
      <c r="F1696" t="n">
        <v>0</v>
      </c>
      <c r="G1696" t="n">
        <v>4200</v>
      </c>
      <c r="H1696" s="2">
        <f>IF(F1696=0, G1696, F1696)</f>
        <v/>
      </c>
      <c r="I1696" s="1">
        <f>E1696+0</f>
        <v/>
      </c>
    </row>
    <row r="1697">
      <c r="A1697" t="inlineStr">
        <is>
          <t>Insurance</t>
        </is>
      </c>
      <c r="B1697" t="inlineStr">
        <is>
          <t>Operating Expenses</t>
        </is>
      </c>
      <c r="C1697" t="inlineStr">
        <is>
          <t>Heron View</t>
        </is>
      </c>
      <c r="D1697" t="inlineStr">
        <is>
          <t>Heron View</t>
        </is>
      </c>
      <c r="E1697" s="1" t="inlineStr">
        <is>
          <t>2024-06-30</t>
        </is>
      </c>
      <c r="F1697" t="n">
        <v>0</v>
      </c>
      <c r="G1697" t="n">
        <v>10741.66</v>
      </c>
      <c r="H1697" s="2">
        <f>IF(F1697=0, G1697, F1697)</f>
        <v/>
      </c>
      <c r="I1697" s="1">
        <f>E1697+0</f>
        <v/>
      </c>
    </row>
    <row r="1698">
      <c r="A1698" t="inlineStr">
        <is>
          <t>Interest Paid - Investors @ 14%</t>
        </is>
      </c>
      <c r="B1698" t="inlineStr">
        <is>
          <t>Operating Expenses</t>
        </is>
      </c>
      <c r="C1698" t="inlineStr">
        <is>
          <t>Heron View</t>
        </is>
      </c>
      <c r="D1698" t="inlineStr">
        <is>
          <t>Heron View</t>
        </is>
      </c>
      <c r="E1698" s="1" t="inlineStr">
        <is>
          <t>2024-06-30</t>
        </is>
      </c>
      <c r="F1698" t="n">
        <v>0</v>
      </c>
      <c r="G1698" t="n">
        <v>2905055.04</v>
      </c>
      <c r="H1698" s="2">
        <f>IF(F1698=0, G1698, F1698)</f>
        <v/>
      </c>
      <c r="I1698" s="1">
        <f>E1698+0</f>
        <v/>
      </c>
    </row>
    <row r="1699">
      <c r="A1699" t="inlineStr">
        <is>
          <t>Interest Paid - Investors @ 15%</t>
        </is>
      </c>
      <c r="B1699" t="inlineStr">
        <is>
          <t>Operating Expenses</t>
        </is>
      </c>
      <c r="C1699" t="inlineStr">
        <is>
          <t>Heron View</t>
        </is>
      </c>
      <c r="D1699" t="inlineStr">
        <is>
          <t>Heron View</t>
        </is>
      </c>
      <c r="E1699" s="1" t="inlineStr">
        <is>
          <t>2024-06-30</t>
        </is>
      </c>
      <c r="F1699" t="n">
        <v>0</v>
      </c>
      <c r="G1699" t="n">
        <v>100000</v>
      </c>
      <c r="H1699" s="2">
        <f>IF(F1699=0, G1699, F1699)</f>
        <v/>
      </c>
      <c r="I1699" s="1">
        <f>E1699+0</f>
        <v/>
      </c>
    </row>
    <row r="1700">
      <c r="A1700" t="inlineStr">
        <is>
          <t>Interest Paid - Investors @ 16%</t>
        </is>
      </c>
      <c r="B1700" t="inlineStr">
        <is>
          <t>Operating Expenses</t>
        </is>
      </c>
      <c r="C1700" t="inlineStr">
        <is>
          <t>Heron View</t>
        </is>
      </c>
      <c r="D1700" t="inlineStr">
        <is>
          <t>Heron View</t>
        </is>
      </c>
      <c r="E1700" s="1" t="inlineStr">
        <is>
          <t>2024-06-30</t>
        </is>
      </c>
      <c r="F1700" t="n">
        <v>0</v>
      </c>
      <c r="G1700" t="n">
        <v>100000</v>
      </c>
      <c r="H1700" s="2">
        <f>IF(F1700=0, G1700, F1700)</f>
        <v/>
      </c>
      <c r="I1700" s="1">
        <f>E1700+0</f>
        <v/>
      </c>
    </row>
    <row r="1701">
      <c r="A1701" t="inlineStr">
        <is>
          <t>Interest Paid - Investors @ 18%</t>
        </is>
      </c>
      <c r="B1701" t="inlineStr">
        <is>
          <t>Operating Expenses</t>
        </is>
      </c>
      <c r="C1701" t="inlineStr">
        <is>
          <t>Heron View</t>
        </is>
      </c>
      <c r="D1701" t="inlineStr">
        <is>
          <t>Heron View</t>
        </is>
      </c>
      <c r="E1701" s="1" t="inlineStr">
        <is>
          <t>2024-06-30</t>
        </is>
      </c>
      <c r="F1701" t="n">
        <v>0</v>
      </c>
      <c r="G1701" t="n">
        <v>100000</v>
      </c>
      <c r="H1701" s="2">
        <f>IF(F1701=0, G1701, F1701)</f>
        <v/>
      </c>
      <c r="I1701" s="1">
        <f>E1701+0</f>
        <v/>
      </c>
    </row>
    <row r="1702">
      <c r="A1702" t="inlineStr">
        <is>
          <t>Interest Paid - Investors @ 6.25%</t>
        </is>
      </c>
      <c r="B1702" t="inlineStr">
        <is>
          <t>Operating Expenses</t>
        </is>
      </c>
      <c r="C1702" t="inlineStr">
        <is>
          <t>Heron View</t>
        </is>
      </c>
      <c r="D1702" t="inlineStr">
        <is>
          <t>Heron View</t>
        </is>
      </c>
      <c r="E1702" s="1" t="inlineStr">
        <is>
          <t>2024-06-30</t>
        </is>
      </c>
      <c r="F1702" t="n">
        <v>0</v>
      </c>
      <c r="G1702" t="n">
        <v>4041.1</v>
      </c>
      <c r="H1702" s="2">
        <f>IF(F1702=0, G1702, F1702)</f>
        <v/>
      </c>
      <c r="I1702" s="1">
        <f>E1702+0</f>
        <v/>
      </c>
    </row>
    <row r="1703">
      <c r="A1703" t="inlineStr">
        <is>
          <t>Interest Paid - Investors @ 6.5%</t>
        </is>
      </c>
      <c r="B1703" t="inlineStr">
        <is>
          <t>Operating Expenses</t>
        </is>
      </c>
      <c r="C1703" t="inlineStr">
        <is>
          <t>Heron View</t>
        </is>
      </c>
      <c r="D1703" t="inlineStr">
        <is>
          <t>Heron View</t>
        </is>
      </c>
      <c r="E1703" s="1" t="inlineStr">
        <is>
          <t>2024-06-30</t>
        </is>
      </c>
      <c r="F1703" t="n">
        <v>0</v>
      </c>
      <c r="G1703" t="n">
        <v>5520.55</v>
      </c>
      <c r="H1703" s="2">
        <f>IF(F1703=0, G1703, F1703)</f>
        <v/>
      </c>
      <c r="I1703" s="1">
        <f>E1703+0</f>
        <v/>
      </c>
    </row>
    <row r="1704">
      <c r="A1704" t="inlineStr">
        <is>
          <t>Interest Paid - Investors @ 6.75%</t>
        </is>
      </c>
      <c r="B1704" t="inlineStr">
        <is>
          <t>Operating Expenses</t>
        </is>
      </c>
      <c r="C1704" t="inlineStr">
        <is>
          <t>Heron View</t>
        </is>
      </c>
      <c r="D1704" t="inlineStr">
        <is>
          <t>Heron View</t>
        </is>
      </c>
      <c r="E1704" s="1" t="inlineStr">
        <is>
          <t>2024-06-30</t>
        </is>
      </c>
      <c r="F1704" t="n">
        <v>0</v>
      </c>
      <c r="G1704" t="n">
        <v>3014.39</v>
      </c>
      <c r="H1704" s="2">
        <f>IF(F1704=0, G1704, F1704)</f>
        <v/>
      </c>
      <c r="I1704" s="1">
        <f>E1704+0</f>
        <v/>
      </c>
    </row>
    <row r="1705">
      <c r="A1705" t="inlineStr">
        <is>
          <t>Interest Paid - Investors @ 7%</t>
        </is>
      </c>
      <c r="B1705" t="inlineStr">
        <is>
          <t>Operating Expenses</t>
        </is>
      </c>
      <c r="C1705" t="inlineStr">
        <is>
          <t>Heron View</t>
        </is>
      </c>
      <c r="D1705" t="inlineStr">
        <is>
          <t>Heron View</t>
        </is>
      </c>
      <c r="E1705" s="1" t="inlineStr">
        <is>
          <t>2024-06-30</t>
        </is>
      </c>
      <c r="F1705" t="n">
        <v>0</v>
      </c>
      <c r="G1705" t="n">
        <v>650.9400000000001</v>
      </c>
      <c r="H1705" s="2">
        <f>IF(F1705=0, G1705, F1705)</f>
        <v/>
      </c>
      <c r="I1705" s="1">
        <f>E1705+0</f>
        <v/>
      </c>
    </row>
    <row r="1706">
      <c r="A1706" t="inlineStr">
        <is>
          <t>Interest Paid - Investors @ 7.5%</t>
        </is>
      </c>
      <c r="B1706" t="inlineStr">
        <is>
          <t>Operating Expenses</t>
        </is>
      </c>
      <c r="C1706" t="inlineStr">
        <is>
          <t>Heron View</t>
        </is>
      </c>
      <c r="D1706" t="inlineStr">
        <is>
          <t>Heron View</t>
        </is>
      </c>
      <c r="E1706" s="1" t="inlineStr">
        <is>
          <t>2024-06-30</t>
        </is>
      </c>
      <c r="F1706" t="n">
        <v>0</v>
      </c>
      <c r="G1706" t="n">
        <v>430.32</v>
      </c>
      <c r="H1706" s="2">
        <f>IF(F1706=0, G1706, F1706)</f>
        <v/>
      </c>
      <c r="I1706" s="1">
        <f>E1706+0</f>
        <v/>
      </c>
    </row>
    <row r="1707">
      <c r="A1707" t="inlineStr">
        <is>
          <t>Interest Received - Momentum</t>
        </is>
      </c>
      <c r="B1707" t="inlineStr">
        <is>
          <t>Other Income</t>
        </is>
      </c>
      <c r="C1707" t="inlineStr">
        <is>
          <t>Heron View</t>
        </is>
      </c>
      <c r="D1707" t="inlineStr">
        <is>
          <t>Heron View</t>
        </is>
      </c>
      <c r="E1707" s="1" t="inlineStr">
        <is>
          <t>2024-06-30</t>
        </is>
      </c>
      <c r="F1707" t="n">
        <v>0</v>
      </c>
      <c r="G1707" t="n">
        <v>-395892.26</v>
      </c>
      <c r="H1707" s="2">
        <f>IF(F1707=0, G1707, F1707)</f>
        <v/>
      </c>
      <c r="I1707" s="1">
        <f>E1707+0</f>
        <v/>
      </c>
    </row>
    <row r="1708">
      <c r="A1708" t="inlineStr">
        <is>
          <t>Levies</t>
        </is>
      </c>
      <c r="B1708" t="inlineStr">
        <is>
          <t>Operating Expenses</t>
        </is>
      </c>
      <c r="C1708" t="inlineStr">
        <is>
          <t>Heron View</t>
        </is>
      </c>
      <c r="D1708" t="inlineStr">
        <is>
          <t>Heron View</t>
        </is>
      </c>
      <c r="E1708" s="1" t="inlineStr">
        <is>
          <t>2024-06-30</t>
        </is>
      </c>
      <c r="F1708" t="n">
        <v>0</v>
      </c>
      <c r="G1708" t="n">
        <v>71583.14999999999</v>
      </c>
      <c r="H1708" s="2">
        <f>IF(F1708=0, G1708, F1708)</f>
        <v/>
      </c>
      <c r="I1708" s="1">
        <f>E1708+0</f>
        <v/>
      </c>
    </row>
    <row r="1709">
      <c r="A1709" t="inlineStr">
        <is>
          <t>Momentum Admin Fee</t>
        </is>
      </c>
      <c r="B1709" t="inlineStr">
        <is>
          <t>Operating Expenses</t>
        </is>
      </c>
      <c r="C1709" t="inlineStr">
        <is>
          <t>Heron View</t>
        </is>
      </c>
      <c r="D1709" t="inlineStr">
        <is>
          <t>Heron View</t>
        </is>
      </c>
      <c r="E1709" s="1" t="inlineStr">
        <is>
          <t>2024-06-30</t>
        </is>
      </c>
      <c r="F1709" t="n">
        <v>0</v>
      </c>
      <c r="G1709" t="n">
        <v>10523.82</v>
      </c>
      <c r="H1709" s="2">
        <f>IF(F1709=0, G1709, F1709)</f>
        <v/>
      </c>
      <c r="I1709" s="1">
        <f>E1709+0</f>
        <v/>
      </c>
    </row>
    <row r="1710">
      <c r="A1710" t="inlineStr">
        <is>
          <t>Opp Invest</t>
        </is>
      </c>
      <c r="B1710" t="inlineStr">
        <is>
          <t>COS</t>
        </is>
      </c>
      <c r="C1710" t="inlineStr">
        <is>
          <t>Heron View</t>
        </is>
      </c>
      <c r="D1710" t="inlineStr">
        <is>
          <t>Heron View</t>
        </is>
      </c>
      <c r="E1710" s="1" t="inlineStr">
        <is>
          <t>2024-06-30</t>
        </is>
      </c>
      <c r="F1710" t="n">
        <v>0</v>
      </c>
      <c r="G1710" t="n">
        <v>392914.302</v>
      </c>
      <c r="H1710" s="2">
        <f>IF(F1710=0, G1710, F1710)</f>
        <v/>
      </c>
      <c r="I1710" s="1">
        <f>E1710+0</f>
        <v/>
      </c>
    </row>
    <row r="1711">
      <c r="A1711" t="inlineStr">
        <is>
          <t>Rent Salaries and Wages</t>
        </is>
      </c>
      <c r="B1711" t="inlineStr">
        <is>
          <t>COS</t>
        </is>
      </c>
      <c r="C1711" t="inlineStr">
        <is>
          <t>Heron View</t>
        </is>
      </c>
      <c r="D1711" t="inlineStr">
        <is>
          <t>Heron View</t>
        </is>
      </c>
      <c r="E1711" s="1" t="inlineStr">
        <is>
          <t>2024-06-30</t>
        </is>
      </c>
      <c r="F1711" t="n">
        <v>0</v>
      </c>
      <c r="G1711" t="n">
        <v>800000</v>
      </c>
      <c r="H1711" s="2">
        <f>IF(F1711=0, G1711, F1711)</f>
        <v/>
      </c>
      <c r="I1711" s="1">
        <f>E1711+0</f>
        <v/>
      </c>
    </row>
    <row r="1712">
      <c r="A1712" t="inlineStr">
        <is>
          <t>Sales - Heron View Sales</t>
        </is>
      </c>
      <c r="B1712" t="inlineStr">
        <is>
          <t>Trading Income</t>
        </is>
      </c>
      <c r="C1712" t="inlineStr">
        <is>
          <t>Heron View</t>
        </is>
      </c>
      <c r="D1712" t="inlineStr">
        <is>
          <t>Heron View</t>
        </is>
      </c>
      <c r="E1712" s="1" t="inlineStr">
        <is>
          <t>2024-06-30</t>
        </is>
      </c>
      <c r="F1712" t="n">
        <v>0</v>
      </c>
      <c r="G1712" t="n">
        <v>22100000</v>
      </c>
      <c r="H1712" s="2">
        <f>IF(F1712=0, G1712, F1712)</f>
        <v/>
      </c>
      <c r="I1712" s="1">
        <f>E1712+0</f>
        <v/>
      </c>
    </row>
    <row r="1713">
      <c r="A1713" t="inlineStr">
        <is>
          <t>Security - ADT</t>
        </is>
      </c>
      <c r="B1713" t="inlineStr">
        <is>
          <t>Operating Expenses</t>
        </is>
      </c>
      <c r="C1713" t="inlineStr">
        <is>
          <t>Heron View</t>
        </is>
      </c>
      <c r="D1713" t="inlineStr">
        <is>
          <t>Heron View</t>
        </is>
      </c>
      <c r="E1713" s="1" t="inlineStr">
        <is>
          <t>2024-06-30</t>
        </is>
      </c>
      <c r="F1713" t="n">
        <v>0</v>
      </c>
      <c r="G1713" t="n">
        <v>366.14</v>
      </c>
      <c r="H1713" s="2">
        <f>IF(F1713=0, G1713, F1713)</f>
        <v/>
      </c>
      <c r="I1713" s="1">
        <f>E1713+0</f>
        <v/>
      </c>
    </row>
    <row r="1714">
      <c r="A1714" t="inlineStr">
        <is>
          <t>Subscriptions - Xero</t>
        </is>
      </c>
      <c r="B1714" t="inlineStr">
        <is>
          <t>Operating Expenses</t>
        </is>
      </c>
      <c r="C1714" t="inlineStr">
        <is>
          <t>Heron View</t>
        </is>
      </c>
      <c r="D1714" t="inlineStr">
        <is>
          <t>Heron View</t>
        </is>
      </c>
      <c r="E1714" s="1" t="inlineStr">
        <is>
          <t>2024-06-30</t>
        </is>
      </c>
      <c r="F1714" t="n">
        <v>0</v>
      </c>
      <c r="G1714" t="n">
        <v>600</v>
      </c>
      <c r="H1714" s="2">
        <f>IF(F1714=0, G1714, F1714)</f>
        <v/>
      </c>
      <c r="I1714" s="1">
        <f>E1714+0</f>
        <v/>
      </c>
    </row>
    <row r="1715">
      <c r="A1715" t="inlineStr">
        <is>
          <t>COS - Commission HV Units</t>
        </is>
      </c>
      <c r="B1715" t="inlineStr">
        <is>
          <t>COS</t>
        </is>
      </c>
      <c r="C1715" t="inlineStr">
        <is>
          <t>Heron View</t>
        </is>
      </c>
      <c r="D1715" t="inlineStr">
        <is>
          <t>Heron View</t>
        </is>
      </c>
      <c r="E1715" s="1" t="inlineStr">
        <is>
          <t>2024-07-31</t>
        </is>
      </c>
      <c r="F1715" t="n">
        <v>0</v>
      </c>
      <c r="G1715" t="n">
        <v>438786.89</v>
      </c>
      <c r="H1715" s="2">
        <f>IF(F1715=0, G1715, F1715)</f>
        <v/>
      </c>
      <c r="I1715" s="1">
        <f>E1715+0</f>
        <v/>
      </c>
    </row>
    <row r="1716">
      <c r="A1716" t="inlineStr">
        <is>
          <t>COS - Heron View - Construction</t>
        </is>
      </c>
      <c r="B1716" t="inlineStr">
        <is>
          <t>COS</t>
        </is>
      </c>
      <c r="C1716" t="inlineStr">
        <is>
          <t>CPC</t>
        </is>
      </c>
      <c r="D1716" t="inlineStr">
        <is>
          <t>Heron View</t>
        </is>
      </c>
      <c r="E1716" s="1" t="inlineStr">
        <is>
          <t>2024-07-31</t>
        </is>
      </c>
      <c r="F1716" t="n">
        <v>0</v>
      </c>
      <c r="G1716" t="n">
        <v>3132854.19</v>
      </c>
      <c r="H1716" s="2">
        <f>IF(F1716=0, G1716, F1716)</f>
        <v/>
      </c>
      <c r="I1716" s="1">
        <f>E1716+0</f>
        <v/>
      </c>
    </row>
    <row r="1717">
      <c r="A1717" t="inlineStr">
        <is>
          <t>COS - Heron View - P&amp;G</t>
        </is>
      </c>
      <c r="B1717" t="inlineStr">
        <is>
          <t>COS</t>
        </is>
      </c>
      <c r="C1717" t="inlineStr">
        <is>
          <t>CPC</t>
        </is>
      </c>
      <c r="D1717" t="inlineStr">
        <is>
          <t>Heron View</t>
        </is>
      </c>
      <c r="E1717" s="1" t="inlineStr">
        <is>
          <t>2024-07-31</t>
        </is>
      </c>
      <c r="F1717" t="n">
        <v>0</v>
      </c>
      <c r="G1717" t="n">
        <v>25090</v>
      </c>
      <c r="H1717" s="2">
        <f>IF(F1717=0, G1717, F1717)</f>
        <v/>
      </c>
      <c r="I1717" s="1">
        <f>E1717+0</f>
        <v/>
      </c>
    </row>
    <row r="1718">
      <c r="A1718" t="inlineStr">
        <is>
          <t>COS - Heron View - Printing &amp; Stationary</t>
        </is>
      </c>
      <c r="B1718" t="inlineStr">
        <is>
          <t>COS</t>
        </is>
      </c>
      <c r="C1718" t="inlineStr">
        <is>
          <t>CPC</t>
        </is>
      </c>
      <c r="D1718" t="inlineStr">
        <is>
          <t>Heron View</t>
        </is>
      </c>
      <c r="E1718" s="1" t="inlineStr">
        <is>
          <t>2024-07-31</t>
        </is>
      </c>
      <c r="F1718" t="n">
        <v>0</v>
      </c>
      <c r="G1718" t="n">
        <v>107.39</v>
      </c>
      <c r="H1718" s="2">
        <f>IF(F1718=0, G1718, F1718)</f>
        <v/>
      </c>
      <c r="I1718" s="1">
        <f>E1718+0</f>
        <v/>
      </c>
    </row>
    <row r="1719">
      <c r="A1719" t="inlineStr">
        <is>
          <t>COS - Legal Fees</t>
        </is>
      </c>
      <c r="B1719" t="inlineStr">
        <is>
          <t>COS</t>
        </is>
      </c>
      <c r="C1719" t="inlineStr">
        <is>
          <t>Heron View</t>
        </is>
      </c>
      <c r="D1719" t="inlineStr">
        <is>
          <t>Heron View</t>
        </is>
      </c>
      <c r="E1719" s="1" t="inlineStr">
        <is>
          <t>2024-07-31</t>
        </is>
      </c>
      <c r="F1719" t="n">
        <v>0</v>
      </c>
      <c r="G1719" t="n">
        <v>225909.58</v>
      </c>
      <c r="H1719" s="2">
        <f>IF(F1719=0, G1719, F1719)</f>
        <v/>
      </c>
      <c r="I1719" s="1">
        <f>E1719+0</f>
        <v/>
      </c>
    </row>
    <row r="1720">
      <c r="A1720" t="inlineStr">
        <is>
          <t>CPSD</t>
        </is>
      </c>
      <c r="B1720" t="inlineStr">
        <is>
          <t>COS</t>
        </is>
      </c>
      <c r="C1720" t="inlineStr">
        <is>
          <t>Heron View</t>
        </is>
      </c>
      <c r="D1720" t="inlineStr">
        <is>
          <t>Heron View</t>
        </is>
      </c>
      <c r="E1720" s="1" t="inlineStr">
        <is>
          <t>2024-07-31</t>
        </is>
      </c>
      <c r="F1720" t="n">
        <v>0</v>
      </c>
      <c r="G1720" t="n">
        <v>314037.881</v>
      </c>
      <c r="H1720" s="2">
        <f>IF(F1720=0, G1720, F1720)</f>
        <v/>
      </c>
      <c r="I1720" s="1">
        <f>E1720+0</f>
        <v/>
      </c>
    </row>
    <row r="1721">
      <c r="A1721" t="inlineStr">
        <is>
          <t>Interest Paid - Investors @ 14%</t>
        </is>
      </c>
      <c r="B1721" t="inlineStr">
        <is>
          <t>Operating Expenses</t>
        </is>
      </c>
      <c r="C1721" t="inlineStr">
        <is>
          <t>Heron View</t>
        </is>
      </c>
      <c r="D1721" t="inlineStr">
        <is>
          <t>Heron View</t>
        </is>
      </c>
      <c r="E1721" s="1" t="inlineStr">
        <is>
          <t>2024-07-31</t>
        </is>
      </c>
      <c r="F1721" t="n">
        <v>0</v>
      </c>
      <c r="G1721" t="n">
        <v>2874952.38</v>
      </c>
      <c r="H1721" s="2">
        <f>IF(F1721=0, G1721, F1721)</f>
        <v/>
      </c>
      <c r="I1721" s="1">
        <f>E1721+0</f>
        <v/>
      </c>
    </row>
    <row r="1722">
      <c r="A1722" t="inlineStr">
        <is>
          <t>Interest Paid - Investors @ 15%</t>
        </is>
      </c>
      <c r="B1722" t="inlineStr">
        <is>
          <t>Operating Expenses</t>
        </is>
      </c>
      <c r="C1722" t="inlineStr">
        <is>
          <t>Heron View</t>
        </is>
      </c>
      <c r="D1722" t="inlineStr">
        <is>
          <t>Heron View</t>
        </is>
      </c>
      <c r="E1722" s="1" t="inlineStr">
        <is>
          <t>2024-07-31</t>
        </is>
      </c>
      <c r="F1722" t="n">
        <v>0</v>
      </c>
      <c r="G1722" t="n">
        <v>100000</v>
      </c>
      <c r="H1722" s="2">
        <f>IF(F1722=0, G1722, F1722)</f>
        <v/>
      </c>
      <c r="I1722" s="1">
        <f>E1722+0</f>
        <v/>
      </c>
    </row>
    <row r="1723">
      <c r="A1723" t="inlineStr">
        <is>
          <t>Interest Paid - Investors @ 16%</t>
        </is>
      </c>
      <c r="B1723" t="inlineStr">
        <is>
          <t>Operating Expenses</t>
        </is>
      </c>
      <c r="C1723" t="inlineStr">
        <is>
          <t>Heron View</t>
        </is>
      </c>
      <c r="D1723" t="inlineStr">
        <is>
          <t>Heron View</t>
        </is>
      </c>
      <c r="E1723" s="1" t="inlineStr">
        <is>
          <t>2024-07-31</t>
        </is>
      </c>
      <c r="F1723" t="n">
        <v>0</v>
      </c>
      <c r="G1723" t="n">
        <v>100000</v>
      </c>
      <c r="H1723" s="2">
        <f>IF(F1723=0, G1723, F1723)</f>
        <v/>
      </c>
      <c r="I1723" s="1">
        <f>E1723+0</f>
        <v/>
      </c>
    </row>
    <row r="1724">
      <c r="A1724" t="inlineStr">
        <is>
          <t>Interest Paid - Investors @ 18%</t>
        </is>
      </c>
      <c r="B1724" t="inlineStr">
        <is>
          <t>Operating Expenses</t>
        </is>
      </c>
      <c r="C1724" t="inlineStr">
        <is>
          <t>Heron View</t>
        </is>
      </c>
      <c r="D1724" t="inlineStr">
        <is>
          <t>Heron View</t>
        </is>
      </c>
      <c r="E1724" s="1" t="inlineStr">
        <is>
          <t>2024-07-31</t>
        </is>
      </c>
      <c r="F1724" t="n">
        <v>0</v>
      </c>
      <c r="G1724" t="n">
        <v>100000</v>
      </c>
      <c r="H1724" s="2">
        <f>IF(F1724=0, G1724, F1724)</f>
        <v/>
      </c>
      <c r="I1724" s="1">
        <f>E1724+0</f>
        <v/>
      </c>
    </row>
    <row r="1725">
      <c r="A1725" t="inlineStr">
        <is>
          <t>Interest Paid - Investors @ 6.25%</t>
        </is>
      </c>
      <c r="B1725" t="inlineStr">
        <is>
          <t>Operating Expenses</t>
        </is>
      </c>
      <c r="C1725" t="inlineStr">
        <is>
          <t>Heron View</t>
        </is>
      </c>
      <c r="D1725" t="inlineStr">
        <is>
          <t>Heron View</t>
        </is>
      </c>
      <c r="E1725" s="1" t="inlineStr">
        <is>
          <t>2024-07-31</t>
        </is>
      </c>
      <c r="F1725" t="n">
        <v>0</v>
      </c>
      <c r="G1725" t="n">
        <v>100000</v>
      </c>
      <c r="H1725" s="2">
        <f>IF(F1725=0, G1725, F1725)</f>
        <v/>
      </c>
      <c r="I1725" s="1">
        <f>E1725+0</f>
        <v/>
      </c>
    </row>
    <row r="1726">
      <c r="A1726" t="inlineStr">
        <is>
          <t>Interest Paid - Investors @ 6.5%</t>
        </is>
      </c>
      <c r="B1726" t="inlineStr">
        <is>
          <t>Operating Expenses</t>
        </is>
      </c>
      <c r="C1726" t="inlineStr">
        <is>
          <t>Heron View</t>
        </is>
      </c>
      <c r="D1726" t="inlineStr">
        <is>
          <t>Heron View</t>
        </is>
      </c>
      <c r="E1726" s="1" t="inlineStr">
        <is>
          <t>2024-07-31</t>
        </is>
      </c>
      <c r="F1726" t="n">
        <v>0</v>
      </c>
      <c r="G1726" t="n">
        <v>100000</v>
      </c>
      <c r="H1726" s="2">
        <f>IF(F1726=0, G1726, F1726)</f>
        <v/>
      </c>
      <c r="I1726" s="1">
        <f>E1726+0</f>
        <v/>
      </c>
    </row>
    <row r="1727">
      <c r="A1727" t="inlineStr">
        <is>
          <t>Interest Paid - Investors @ 6.75%</t>
        </is>
      </c>
      <c r="B1727" t="inlineStr">
        <is>
          <t>Operating Expenses</t>
        </is>
      </c>
      <c r="C1727" t="inlineStr">
        <is>
          <t>Heron View</t>
        </is>
      </c>
      <c r="D1727" t="inlineStr">
        <is>
          <t>Heron View</t>
        </is>
      </c>
      <c r="E1727" s="1" t="inlineStr">
        <is>
          <t>2024-07-31</t>
        </is>
      </c>
      <c r="F1727" t="n">
        <v>0</v>
      </c>
      <c r="G1727" t="n">
        <v>100000</v>
      </c>
      <c r="H1727" s="2">
        <f>IF(F1727=0, G1727, F1727)</f>
        <v/>
      </c>
      <c r="I1727" s="1">
        <f>E1727+0</f>
        <v/>
      </c>
    </row>
    <row r="1728">
      <c r="A1728" t="inlineStr">
        <is>
          <t>Interest Paid - Investors @ 7%</t>
        </is>
      </c>
      <c r="B1728" t="inlineStr">
        <is>
          <t>Operating Expenses</t>
        </is>
      </c>
      <c r="C1728" t="inlineStr">
        <is>
          <t>Heron View</t>
        </is>
      </c>
      <c r="D1728" t="inlineStr">
        <is>
          <t>Heron View</t>
        </is>
      </c>
      <c r="E1728" s="1" t="inlineStr">
        <is>
          <t>2024-07-31</t>
        </is>
      </c>
      <c r="F1728" t="n">
        <v>0</v>
      </c>
      <c r="G1728" t="n">
        <v>100000</v>
      </c>
      <c r="H1728" s="2">
        <f>IF(F1728=0, G1728, F1728)</f>
        <v/>
      </c>
      <c r="I1728" s="1">
        <f>E1728+0</f>
        <v/>
      </c>
    </row>
    <row r="1729">
      <c r="A1729" t="inlineStr">
        <is>
          <t>Interest Paid - Investors @ 7.5%</t>
        </is>
      </c>
      <c r="B1729" t="inlineStr">
        <is>
          <t>Operating Expenses</t>
        </is>
      </c>
      <c r="C1729" t="inlineStr">
        <is>
          <t>Heron View</t>
        </is>
      </c>
      <c r="D1729" t="inlineStr">
        <is>
          <t>Heron View</t>
        </is>
      </c>
      <c r="E1729" s="1" t="inlineStr">
        <is>
          <t>2024-07-31</t>
        </is>
      </c>
      <c r="F1729" t="n">
        <v>0</v>
      </c>
      <c r="G1729" t="n">
        <v>100000</v>
      </c>
      <c r="H1729" s="2">
        <f>IF(F1729=0, G1729, F1729)</f>
        <v/>
      </c>
      <c r="I1729" s="1">
        <f>E1729+0</f>
        <v/>
      </c>
    </row>
    <row r="1730">
      <c r="A1730" t="inlineStr">
        <is>
          <t>Opp Invest</t>
        </is>
      </c>
      <c r="B1730" t="inlineStr">
        <is>
          <t>COS</t>
        </is>
      </c>
      <c r="C1730" t="inlineStr">
        <is>
          <t>Heron View</t>
        </is>
      </c>
      <c r="D1730" t="inlineStr">
        <is>
          <t>Heron View</t>
        </is>
      </c>
      <c r="E1730" s="1" t="inlineStr">
        <is>
          <t>2024-07-31</t>
        </is>
      </c>
      <c r="F1730" t="n">
        <v>0</v>
      </c>
      <c r="G1730" t="n">
        <v>392914.302</v>
      </c>
      <c r="H1730" s="2">
        <f>IF(F1730=0, G1730, F1730)</f>
        <v/>
      </c>
      <c r="I1730" s="1">
        <f>E1730+0</f>
        <v/>
      </c>
    </row>
    <row r="1731">
      <c r="A1731" t="inlineStr">
        <is>
          <t>Rent Salaries and Wages</t>
        </is>
      </c>
      <c r="B1731" t="inlineStr">
        <is>
          <t>COS</t>
        </is>
      </c>
      <c r="C1731" t="inlineStr">
        <is>
          <t>Heron View</t>
        </is>
      </c>
      <c r="D1731" t="inlineStr">
        <is>
          <t>Heron View</t>
        </is>
      </c>
      <c r="E1731" s="1" t="inlineStr">
        <is>
          <t>2024-07-31</t>
        </is>
      </c>
      <c r="F1731" t="n">
        <v>0</v>
      </c>
      <c r="G1731" t="n">
        <v>800000</v>
      </c>
      <c r="H1731" s="2">
        <f>IF(F1731=0, G1731, F1731)</f>
        <v/>
      </c>
      <c r="I1731" s="1">
        <f>E1731+0</f>
        <v/>
      </c>
    </row>
    <row r="1732">
      <c r="A1732" t="inlineStr">
        <is>
          <t>Sales - Heron View Sales</t>
        </is>
      </c>
      <c r="B1732" t="inlineStr">
        <is>
          <t>Trading Income</t>
        </is>
      </c>
      <c r="C1732" t="inlineStr">
        <is>
          <t>Heron View</t>
        </is>
      </c>
      <c r="D1732" t="inlineStr">
        <is>
          <t>Heron View</t>
        </is>
      </c>
      <c r="E1732" s="1" t="inlineStr">
        <is>
          <t>2024-07-31</t>
        </is>
      </c>
      <c r="F1732" t="n">
        <v>0</v>
      </c>
      <c r="G1732" t="n">
        <v>43700000</v>
      </c>
      <c r="H1732" s="2">
        <f>IF(F1732=0, G1732, F1732)</f>
        <v/>
      </c>
      <c r="I1732" s="1">
        <f>E1732+0</f>
        <v/>
      </c>
    </row>
    <row r="1733">
      <c r="A1733" t="inlineStr">
        <is>
          <t>COS - Commission HV Units</t>
        </is>
      </c>
      <c r="B1733" t="inlineStr">
        <is>
          <t>COS</t>
        </is>
      </c>
      <c r="C1733" t="inlineStr">
        <is>
          <t>Heron View</t>
        </is>
      </c>
      <c r="D1733" t="inlineStr">
        <is>
          <t>Heron View</t>
        </is>
      </c>
      <c r="E1733" s="1" t="inlineStr">
        <is>
          <t>2024-08-31</t>
        </is>
      </c>
      <c r="F1733" t="n">
        <v>0</v>
      </c>
      <c r="G1733" t="n">
        <v>1461743.8</v>
      </c>
      <c r="H1733" s="2">
        <f>IF(F1733=0, G1733, F1733)</f>
        <v/>
      </c>
      <c r="I1733" s="1">
        <f>E1733+0</f>
        <v/>
      </c>
    </row>
    <row r="1734">
      <c r="A1734" t="inlineStr">
        <is>
          <t>COS - Heron View - Construction</t>
        </is>
      </c>
      <c r="B1734" t="inlineStr">
        <is>
          <t>COS</t>
        </is>
      </c>
      <c r="C1734" t="inlineStr">
        <is>
          <t>CPC</t>
        </is>
      </c>
      <c r="D1734" t="inlineStr">
        <is>
          <t>Heron View</t>
        </is>
      </c>
      <c r="E1734" s="1" t="inlineStr">
        <is>
          <t>2024-08-31</t>
        </is>
      </c>
      <c r="F1734" t="n">
        <v>0</v>
      </c>
      <c r="G1734" t="n">
        <v>61177902.15</v>
      </c>
      <c r="H1734" s="2">
        <f>IF(F1734=0, G1734, F1734)</f>
        <v/>
      </c>
      <c r="I1734" s="1">
        <f>E1734+0</f>
        <v/>
      </c>
    </row>
    <row r="1735">
      <c r="A1735" t="inlineStr">
        <is>
          <t>COS - Legal Fees</t>
        </is>
      </c>
      <c r="B1735" t="inlineStr">
        <is>
          <t>COS</t>
        </is>
      </c>
      <c r="C1735" t="inlineStr">
        <is>
          <t>Heron View</t>
        </is>
      </c>
      <c r="D1735" t="inlineStr">
        <is>
          <t>Heron View</t>
        </is>
      </c>
      <c r="E1735" s="1" t="inlineStr">
        <is>
          <t>2024-08-31</t>
        </is>
      </c>
      <c r="F1735" t="n">
        <v>0</v>
      </c>
      <c r="G1735" t="n">
        <v>721504.9399999999</v>
      </c>
      <c r="H1735" s="2">
        <f>IF(F1735=0, G1735, F1735)</f>
        <v/>
      </c>
      <c r="I1735" s="1">
        <f>E1735+0</f>
        <v/>
      </c>
    </row>
    <row r="1736">
      <c r="A1736" t="inlineStr">
        <is>
          <t>CPSD</t>
        </is>
      </c>
      <c r="B1736" t="inlineStr">
        <is>
          <t>COS</t>
        </is>
      </c>
      <c r="C1736" t="inlineStr">
        <is>
          <t>Heron View</t>
        </is>
      </c>
      <c r="D1736" t="inlineStr">
        <is>
          <t>Heron View</t>
        </is>
      </c>
      <c r="E1736" s="1" t="inlineStr">
        <is>
          <t>2024-08-31</t>
        </is>
      </c>
      <c r="F1736" t="n">
        <v>0</v>
      </c>
      <c r="G1736" t="n">
        <v>314037.881</v>
      </c>
      <c r="H1736" s="2">
        <f>IF(F1736=0, G1736, F1736)</f>
        <v/>
      </c>
      <c r="I1736" s="1">
        <f>E1736+0</f>
        <v/>
      </c>
    </row>
    <row r="1737">
      <c r="A1737" t="inlineStr">
        <is>
          <t>Early Exit Loan</t>
        </is>
      </c>
      <c r="B1737" t="inlineStr">
        <is>
          <t>Early Exit Loan</t>
        </is>
      </c>
      <c r="C1737" t="inlineStr">
        <is>
          <t>Heron View</t>
        </is>
      </c>
      <c r="D1737" t="inlineStr">
        <is>
          <t>Heron View</t>
        </is>
      </c>
      <c r="E1737" s="1" t="inlineStr">
        <is>
          <t>2024-08-31</t>
        </is>
      </c>
      <c r="F1737" t="n">
        <v>0</v>
      </c>
      <c r="G1737" t="n">
        <v>16771234.67</v>
      </c>
      <c r="H1737" s="2">
        <f>IF(F1737=0, G1737, F1737)</f>
        <v/>
      </c>
      <c r="I1737" s="1">
        <f>E1737+0</f>
        <v/>
      </c>
    </row>
    <row r="1738">
      <c r="A1738" t="inlineStr">
        <is>
          <t>Interest Paid - Investors @ 14%</t>
        </is>
      </c>
      <c r="B1738" t="inlineStr">
        <is>
          <t>Operating Expenses</t>
        </is>
      </c>
      <c r="C1738" t="inlineStr">
        <is>
          <t>Heron View</t>
        </is>
      </c>
      <c r="D1738" t="inlineStr">
        <is>
          <t>Heron View</t>
        </is>
      </c>
      <c r="E1738" s="1" t="inlineStr">
        <is>
          <t>2024-08-31</t>
        </is>
      </c>
      <c r="F1738" t="n">
        <v>0</v>
      </c>
      <c r="G1738" t="n">
        <v>2874952.75</v>
      </c>
      <c r="H1738" s="2">
        <f>IF(F1738=0, G1738, F1738)</f>
        <v/>
      </c>
      <c r="I1738" s="1">
        <f>E1738+0</f>
        <v/>
      </c>
    </row>
    <row r="1739">
      <c r="A1739" t="inlineStr">
        <is>
          <t>Interest Paid - Investors @ 15%</t>
        </is>
      </c>
      <c r="B1739" t="inlineStr">
        <is>
          <t>Operating Expenses</t>
        </is>
      </c>
      <c r="C1739" t="inlineStr">
        <is>
          <t>Heron View</t>
        </is>
      </c>
      <c r="D1739" t="inlineStr">
        <is>
          <t>Heron View</t>
        </is>
      </c>
      <c r="E1739" s="1" t="inlineStr">
        <is>
          <t>2024-08-31</t>
        </is>
      </c>
      <c r="F1739" t="n">
        <v>0</v>
      </c>
      <c r="G1739" t="n">
        <v>100000</v>
      </c>
      <c r="H1739" s="2">
        <f>IF(F1739=0, G1739, F1739)</f>
        <v/>
      </c>
      <c r="I1739" s="1">
        <f>E1739+0</f>
        <v/>
      </c>
    </row>
    <row r="1740">
      <c r="A1740" t="inlineStr">
        <is>
          <t>Interest Paid - Investors @ 16%</t>
        </is>
      </c>
      <c r="B1740" t="inlineStr">
        <is>
          <t>Operating Expenses</t>
        </is>
      </c>
      <c r="C1740" t="inlineStr">
        <is>
          <t>Heron View</t>
        </is>
      </c>
      <c r="D1740" t="inlineStr">
        <is>
          <t>Heron View</t>
        </is>
      </c>
      <c r="E1740" s="1" t="inlineStr">
        <is>
          <t>2024-08-31</t>
        </is>
      </c>
      <c r="F1740" t="n">
        <v>0</v>
      </c>
      <c r="G1740" t="n">
        <v>100000</v>
      </c>
      <c r="H1740" s="2">
        <f>IF(F1740=0, G1740, F1740)</f>
        <v/>
      </c>
      <c r="I1740" s="1">
        <f>E1740+0</f>
        <v/>
      </c>
    </row>
    <row r="1741">
      <c r="A1741" t="inlineStr">
        <is>
          <t>Interest Paid - Investors @ 18%</t>
        </is>
      </c>
      <c r="B1741" t="inlineStr">
        <is>
          <t>Operating Expenses</t>
        </is>
      </c>
      <c r="C1741" t="inlineStr">
        <is>
          <t>Heron View</t>
        </is>
      </c>
      <c r="D1741" t="inlineStr">
        <is>
          <t>Heron View</t>
        </is>
      </c>
      <c r="E1741" s="1" t="inlineStr">
        <is>
          <t>2024-08-31</t>
        </is>
      </c>
      <c r="F1741" t="n">
        <v>0</v>
      </c>
      <c r="G1741" t="n">
        <v>100000</v>
      </c>
      <c r="H1741" s="2">
        <f>IF(F1741=0, G1741, F1741)</f>
        <v/>
      </c>
      <c r="I1741" s="1">
        <f>E1741+0</f>
        <v/>
      </c>
    </row>
    <row r="1742">
      <c r="A1742" t="inlineStr">
        <is>
          <t>Interest Paid - Investors @ 6.25%</t>
        </is>
      </c>
      <c r="B1742" t="inlineStr">
        <is>
          <t>Operating Expenses</t>
        </is>
      </c>
      <c r="C1742" t="inlineStr">
        <is>
          <t>Heron View</t>
        </is>
      </c>
      <c r="D1742" t="inlineStr">
        <is>
          <t>Heron View</t>
        </is>
      </c>
      <c r="E1742" s="1" t="inlineStr">
        <is>
          <t>2024-08-31</t>
        </is>
      </c>
      <c r="F1742" t="n">
        <v>0</v>
      </c>
      <c r="G1742" t="n">
        <v>100000</v>
      </c>
      <c r="H1742" s="2">
        <f>IF(F1742=0, G1742, F1742)</f>
        <v/>
      </c>
      <c r="I1742" s="1">
        <f>E1742+0</f>
        <v/>
      </c>
    </row>
    <row r="1743">
      <c r="A1743" t="inlineStr">
        <is>
          <t>Interest Paid - Investors @ 6.5%</t>
        </is>
      </c>
      <c r="B1743" t="inlineStr">
        <is>
          <t>Operating Expenses</t>
        </is>
      </c>
      <c r="C1743" t="inlineStr">
        <is>
          <t>Heron View</t>
        </is>
      </c>
      <c r="D1743" t="inlineStr">
        <is>
          <t>Heron View</t>
        </is>
      </c>
      <c r="E1743" s="1" t="inlineStr">
        <is>
          <t>2024-08-31</t>
        </is>
      </c>
      <c r="F1743" t="n">
        <v>0</v>
      </c>
      <c r="G1743" t="n">
        <v>100000</v>
      </c>
      <c r="H1743" s="2">
        <f>IF(F1743=0, G1743, F1743)</f>
        <v/>
      </c>
      <c r="I1743" s="1">
        <f>E1743+0</f>
        <v/>
      </c>
    </row>
    <row r="1744">
      <c r="A1744" t="inlineStr">
        <is>
          <t>Interest Paid - Investors @ 6.75%</t>
        </is>
      </c>
      <c r="B1744" t="inlineStr">
        <is>
          <t>Operating Expenses</t>
        </is>
      </c>
      <c r="C1744" t="inlineStr">
        <is>
          <t>Heron View</t>
        </is>
      </c>
      <c r="D1744" t="inlineStr">
        <is>
          <t>Heron View</t>
        </is>
      </c>
      <c r="E1744" s="1" t="inlineStr">
        <is>
          <t>2024-08-31</t>
        </is>
      </c>
      <c r="F1744" t="n">
        <v>0</v>
      </c>
      <c r="G1744" t="n">
        <v>100000</v>
      </c>
      <c r="H1744" s="2">
        <f>IF(F1744=0, G1744, F1744)</f>
        <v/>
      </c>
      <c r="I1744" s="1">
        <f>E1744+0</f>
        <v/>
      </c>
    </row>
    <row r="1745">
      <c r="A1745" t="inlineStr">
        <is>
          <t>Interest Paid - Investors @ 7%</t>
        </is>
      </c>
      <c r="B1745" t="inlineStr">
        <is>
          <t>Operating Expenses</t>
        </is>
      </c>
      <c r="C1745" t="inlineStr">
        <is>
          <t>Heron View</t>
        </is>
      </c>
      <c r="D1745" t="inlineStr">
        <is>
          <t>Heron View</t>
        </is>
      </c>
      <c r="E1745" s="1" t="inlineStr">
        <is>
          <t>2024-08-31</t>
        </is>
      </c>
      <c r="F1745" t="n">
        <v>0</v>
      </c>
      <c r="G1745" t="n">
        <v>100000</v>
      </c>
      <c r="H1745" s="2">
        <f>IF(F1745=0, G1745, F1745)</f>
        <v/>
      </c>
      <c r="I1745" s="1">
        <f>E1745+0</f>
        <v/>
      </c>
    </row>
    <row r="1746">
      <c r="A1746" t="inlineStr">
        <is>
          <t>Interest Paid - Investors @ 7.5%</t>
        </is>
      </c>
      <c r="B1746" t="inlineStr">
        <is>
          <t>Operating Expenses</t>
        </is>
      </c>
      <c r="C1746" t="inlineStr">
        <is>
          <t>Heron View</t>
        </is>
      </c>
      <c r="D1746" t="inlineStr">
        <is>
          <t>Heron View</t>
        </is>
      </c>
      <c r="E1746" s="1" t="inlineStr">
        <is>
          <t>2024-08-31</t>
        </is>
      </c>
      <c r="F1746" t="n">
        <v>0</v>
      </c>
      <c r="G1746" t="n">
        <v>100000</v>
      </c>
      <c r="H1746" s="2">
        <f>IF(F1746=0, G1746, F1746)</f>
        <v/>
      </c>
      <c r="I1746" s="1">
        <f>E1746+0</f>
        <v/>
      </c>
    </row>
    <row r="1747">
      <c r="A1747" t="inlineStr">
        <is>
          <t>Opp Invest</t>
        </is>
      </c>
      <c r="B1747" t="inlineStr">
        <is>
          <t>COS</t>
        </is>
      </c>
      <c r="C1747" t="inlineStr">
        <is>
          <t>Heron View</t>
        </is>
      </c>
      <c r="D1747" t="inlineStr">
        <is>
          <t>Heron View</t>
        </is>
      </c>
      <c r="E1747" s="1" t="inlineStr">
        <is>
          <t>2024-08-31</t>
        </is>
      </c>
      <c r="F1747" t="n">
        <v>0</v>
      </c>
      <c r="G1747" t="n">
        <v>392914.302</v>
      </c>
      <c r="H1747" s="2">
        <f>IF(F1747=0, G1747, F1747)</f>
        <v/>
      </c>
      <c r="I1747" s="1">
        <f>E1747+0</f>
        <v/>
      </c>
    </row>
    <row r="1748">
      <c r="A1748" t="inlineStr">
        <is>
          <t>Rent Salaries and Wages</t>
        </is>
      </c>
      <c r="B1748" t="inlineStr">
        <is>
          <t>COS</t>
        </is>
      </c>
      <c r="C1748" t="inlineStr">
        <is>
          <t>Heron View</t>
        </is>
      </c>
      <c r="D1748" t="inlineStr">
        <is>
          <t>Heron View</t>
        </is>
      </c>
      <c r="E1748" s="1" t="inlineStr">
        <is>
          <t>2024-08-31</t>
        </is>
      </c>
      <c r="F1748" t="n">
        <v>0</v>
      </c>
      <c r="G1748" t="n">
        <v>800000</v>
      </c>
      <c r="H1748" s="2">
        <f>IF(F1748=0, G1748, F1748)</f>
        <v/>
      </c>
      <c r="I1748" s="1">
        <f>E1748+0</f>
        <v/>
      </c>
    </row>
    <row r="1749">
      <c r="A1749" t="inlineStr">
        <is>
          <t>Sales - Heron View Sales</t>
        </is>
      </c>
      <c r="B1749" t="inlineStr">
        <is>
          <t>Trading Income</t>
        </is>
      </c>
      <c r="C1749" t="inlineStr">
        <is>
          <t>Heron View</t>
        </is>
      </c>
      <c r="D1749" t="inlineStr">
        <is>
          <t>Heron View</t>
        </is>
      </c>
      <c r="E1749" s="1" t="inlineStr">
        <is>
          <t>2024-08-31</t>
        </is>
      </c>
      <c r="F1749" t="n">
        <v>0</v>
      </c>
      <c r="G1749" t="n">
        <v>27500000</v>
      </c>
      <c r="H1749" s="2">
        <f>IF(F1749=0, G1749, F1749)</f>
        <v/>
      </c>
      <c r="I1749" s="1">
        <f>E1749+0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A1" t="inlineStr">
        <is>
          <t>Profit and Loss</t>
        </is>
      </c>
    </row>
    <row r="2">
      <c r="A2" t="inlineStr">
        <is>
          <t>Heron Fields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SUMIFS(data!$H$1:$H$1749, data!$A$1:$A$1749, 'Heron Fields'!$A7, data!$D$1:$D$1749, 'Heron Fields'!$A$2, data!$E$1:$E$1749, 'Heron Fields'!C$5)</f>
        <v/>
      </c>
      <c r="D7" s="2">
        <f>C7+SUMIFS(data!$H$1:$H$1749, data!$A$1:$A$1749, 'Heron Fields'!$A7, data!$D$1:$D$1749, 'Heron Fields'!$A$2, data!$E$1:$E$1749, 'Heron Fields'!D$5)</f>
        <v/>
      </c>
      <c r="E7" s="2">
        <f>D7+SUMIFS(data!$H$1:$H$1749, data!$A$1:$A$1749, 'Heron Fields'!$A7, data!$D$1:$D$1749, 'Heron Fields'!$A$2, data!$E$1:$E$1749, 'Heron Fields'!E$5)</f>
        <v/>
      </c>
      <c r="F7" s="2">
        <f>E7+SUMIFS(data!$H$1:$H$1749, data!$A$1:$A$1749, 'Heron Fields'!$A7, data!$D$1:$D$1749, 'Heron Fields'!$A$2, data!$E$1:$E$1749, 'Heron Fields'!F$5)</f>
        <v/>
      </c>
      <c r="G7" s="2">
        <f>F7+SUMIFS(data!$H$1:$H$1749, data!$A$1:$A$1749, 'Heron Fields'!$A7, data!$D$1:$D$1749, 'Heron Fields'!$A$2, data!$E$1:$E$1749, 'Heron Fields'!G$5)</f>
        <v/>
      </c>
      <c r="H7" s="2">
        <f>G7+SUMIFS(data!$H$1:$H$1749, data!$A$1:$A$1749, 'Heron Fields'!$A7, data!$D$1:$D$1749, 'Heron Fields'!$A$2, data!$E$1:$E$1749, 'Heron Fields'!H$5)</f>
        <v/>
      </c>
      <c r="I7" s="2">
        <f>H7+SUMIFS(data!$H$1:$H$1749, data!$A$1:$A$1749, 'Heron Fields'!$A7, data!$D$1:$D$1749, 'Heron Fields'!$A$2, data!$E$1:$E$1749, 'Heron Fields'!I$5)</f>
        <v/>
      </c>
      <c r="J7" s="2">
        <f>I7+SUMIFS(data!$H$1:$H$1749, data!$A$1:$A$1749, 'Heron Fields'!$A7, data!$D$1:$D$1749, 'Heron Fields'!$A$2, data!$E$1:$E$1749, 'Heron Fields'!J$5)</f>
        <v/>
      </c>
      <c r="K7" s="2">
        <f>J7+SUMIFS(data!$H$1:$H$1749, data!$A$1:$A$1749, 'Heron Fields'!$A7, data!$D$1:$D$1749, 'Heron Fields'!$A$2, data!$E$1:$E$1749, 'Heron Fields'!K$5)</f>
        <v/>
      </c>
      <c r="L7" s="2">
        <f>K7+SUMIFS(data!$H$1:$H$1749, data!$A$1:$A$1749, 'Heron Fields'!$A7, data!$D$1:$D$1749, 'Heron Fields'!$A$2, data!$E$1:$E$1749, 'Heron Fields'!L$5)</f>
        <v/>
      </c>
      <c r="M7" s="2">
        <f>L7+SUMIFS(data!$H$1:$H$1749, data!$A$1:$A$1749, 'Heron Fields'!$A7, data!$D$1:$D$1749, 'Heron Fields'!$A$2, data!$E$1:$E$1749, 'Heron Fields'!M$5)</f>
        <v/>
      </c>
      <c r="N7" s="2">
        <f>M7+SUMIFS(data!$H$1:$H$1749, data!$A$1:$A$1749, 'Heron Fields'!$A7, data!$D$1:$D$1749, 'Heron Fields'!$A$2, data!$E$1:$E$1749, 'Heron Fields'!N$5)</f>
        <v/>
      </c>
      <c r="O7" s="2">
        <f>N7+SUMIFS(data!$H$1:$H$1749, data!$A$1:$A$1749, 'Heron Fields'!$A7, data!$D$1:$D$1749, 'Heron Fields'!$A$2, data!$E$1:$E$1749, 'Heron Fields'!O$5)</f>
        <v/>
      </c>
      <c r="P7" s="2">
        <f>O7+SUMIFS(data!$H$1:$H$1749, data!$A$1:$A$1749, 'Heron Fields'!$A7, data!$D$1:$D$1749, 'Heron Fields'!$A$2, data!$E$1:$E$1749, 'Heron Fields'!P$5)</f>
        <v/>
      </c>
      <c r="Q7" s="2">
        <f>P7+SUMIFS(data!$H$1:$H$1749, data!$A$1:$A$1749, 'Heron Fields'!$A7, data!$D$1:$D$1749, 'Heron Fields'!$A$2, data!$E$1:$E$1749, 'Heron Fields'!Q$5)</f>
        <v/>
      </c>
      <c r="R7" s="2">
        <f>Q7+SUMIFS(data!$H$1:$H$1749, data!$A$1:$A$1749, 'Heron Fields'!$A7, data!$D$1:$D$1749, 'Heron Fields'!$A$2, data!$E$1:$E$1749, 'Heron Fields'!R$5)</f>
        <v/>
      </c>
      <c r="S7" s="2">
        <f>R7+SUMIFS(data!$H$1:$H$1749, data!$A$1:$A$1749, 'Heron Fields'!$A7, data!$D$1:$D$1749, 'Heron Fields'!$A$2, data!$E$1:$E$1749, 'Heron Fields'!S$5)</f>
        <v/>
      </c>
      <c r="T7" s="2">
        <f>S7+SUMIFS(data!$H$1:$H$1749, data!$A$1:$A$1749, 'Heron Fields'!$A7, data!$D$1:$D$1749, 'Heron Fields'!$A$2, data!$E$1:$E$1749, 'Heron Fields'!T$5)</f>
        <v/>
      </c>
      <c r="U7" s="2">
        <f>T7+SUMIFS(data!$H$1:$H$1749, data!$A$1:$A$1749, 'Heron Fields'!$A7, data!$D$1:$D$1749, 'Heron Fields'!$A$2, data!$E$1:$E$1749, 'Heron Fields'!U$5)</f>
        <v/>
      </c>
      <c r="V7" s="2">
        <f>U7+SUMIFS(data!$H$1:$H$1749, data!$A$1:$A$1749, 'Heron Fields'!$A7, data!$D$1:$D$1749, 'Heron Fields'!$A$2, data!$E$1:$E$1749, 'Heron Fields'!V$5)</f>
        <v/>
      </c>
      <c r="W7" s="2">
        <f>V7+SUMIFS(data!$H$1:$H$1749, data!$A$1:$A$1749, 'Heron Fields'!$A7, data!$D$1:$D$1749, 'Heron Fields'!$A$2, data!$E$1:$E$1749, 'Heron Fields'!W$5)</f>
        <v/>
      </c>
      <c r="X7" s="2">
        <f>W7+SUMIFS(data!$H$1:$H$1749, data!$A$1:$A$1749, 'Heron Fields'!$A7, data!$D$1:$D$1749, 'Heron Fields'!$A$2, data!$E$1:$E$1749, 'Heron Fields'!X$5)</f>
        <v/>
      </c>
      <c r="Y7" s="2">
        <f>X7+SUMIFS(data!$H$1:$H$1749, data!$A$1:$A$1749, 'Heron Fields'!$A7, data!$D$1:$D$1749, 'Heron Fields'!$A$2, data!$E$1:$E$1749, 'Heron Fields'!Y$5)</f>
        <v/>
      </c>
      <c r="Z7" s="2">
        <f>Y7+SUMIFS(data!$H$1:$H$1749, data!$A$1:$A$1749, 'Heron Fields'!$A7, data!$D$1:$D$1749, 'Heron Fields'!$A$2, data!$E$1:$E$1749, 'Heron Fields'!Z$5)</f>
        <v/>
      </c>
      <c r="AA7" s="2">
        <f>Z7+SUMIFS(data!$H$1:$H$1749, data!$A$1:$A$1749, 'Heron Fields'!$A7, data!$D$1:$D$1749, 'Heron Fields'!$A$2, data!$E$1:$E$1749, 'Heron Fields'!AA$5)</f>
        <v/>
      </c>
      <c r="AB7" s="2">
        <f>AA7+SUMIFS(data!$H$1:$H$1749, data!$A$1:$A$1749, 'Heron Fields'!$A7, data!$D$1:$D$1749, 'Heron Fields'!$A$2, data!$E$1:$E$1749, 'Heron Fields'!AB$5)</f>
        <v/>
      </c>
      <c r="AC7" s="2">
        <f>AB7+SUMIFS(data!$H$1:$H$1749, data!$A$1:$A$1749, 'Heron Fields'!$A7, data!$D$1:$D$1749, 'Heron Fields'!$A$2, data!$E$1:$E$1749, 'Heron Fields'!AC$5)</f>
        <v/>
      </c>
      <c r="AD7" s="2">
        <f>AC7+SUMIFS(data!$H$1:$H$1749, data!$A$1:$A$1749, 'Heron Fields'!$A7, data!$D$1:$D$1749, 'Heron Fields'!$A$2, data!$E$1:$E$1749, 'Heron Fields'!AD$5)</f>
        <v/>
      </c>
    </row>
    <row r="8">
      <c r="A8" t="inlineStr">
        <is>
          <t>Sales - Heron Fields</t>
        </is>
      </c>
      <c r="C8" s="2">
        <f>SUMIFS(data!$H$1:$H$1749, data!$A$1:$A$1749, 'Heron Fields'!$A8, data!$D$1:$D$1749, 'Heron Fields'!$A$2, data!$E$1:$E$1749, 'Heron Fields'!C$5)</f>
        <v/>
      </c>
      <c r="D8" s="2">
        <f>C8+SUMIFS(data!$H$1:$H$1749, data!$A$1:$A$1749, 'Heron Fields'!$A8, data!$D$1:$D$1749, 'Heron Fields'!$A$2, data!$E$1:$E$1749, 'Heron Fields'!D$5)</f>
        <v/>
      </c>
      <c r="E8" s="2">
        <f>D8+SUMIFS(data!$H$1:$H$1749, data!$A$1:$A$1749, 'Heron Fields'!$A8, data!$D$1:$D$1749, 'Heron Fields'!$A$2, data!$E$1:$E$1749, 'Heron Fields'!E$5)</f>
        <v/>
      </c>
      <c r="F8" s="2">
        <f>E8+SUMIFS(data!$H$1:$H$1749, data!$A$1:$A$1749, 'Heron Fields'!$A8, data!$D$1:$D$1749, 'Heron Fields'!$A$2, data!$E$1:$E$1749, 'Heron Fields'!F$5)</f>
        <v/>
      </c>
      <c r="G8" s="2">
        <f>F8+SUMIFS(data!$H$1:$H$1749, data!$A$1:$A$1749, 'Heron Fields'!$A8, data!$D$1:$D$1749, 'Heron Fields'!$A$2, data!$E$1:$E$1749, 'Heron Fields'!G$5)</f>
        <v/>
      </c>
      <c r="H8" s="2">
        <f>G8+SUMIFS(data!$H$1:$H$1749, data!$A$1:$A$1749, 'Heron Fields'!$A8, data!$D$1:$D$1749, 'Heron Fields'!$A$2, data!$E$1:$E$1749, 'Heron Fields'!H$5)</f>
        <v/>
      </c>
      <c r="I8" s="2">
        <f>H8+SUMIFS(data!$H$1:$H$1749, data!$A$1:$A$1749, 'Heron Fields'!$A8, data!$D$1:$D$1749, 'Heron Fields'!$A$2, data!$E$1:$E$1749, 'Heron Fields'!I$5)</f>
        <v/>
      </c>
      <c r="J8" s="2">
        <f>I8+SUMIFS(data!$H$1:$H$1749, data!$A$1:$A$1749, 'Heron Fields'!$A8, data!$D$1:$D$1749, 'Heron Fields'!$A$2, data!$E$1:$E$1749, 'Heron Fields'!J$5)</f>
        <v/>
      </c>
      <c r="K8" s="2">
        <f>J8+SUMIFS(data!$H$1:$H$1749, data!$A$1:$A$1749, 'Heron Fields'!$A8, data!$D$1:$D$1749, 'Heron Fields'!$A$2, data!$E$1:$E$1749, 'Heron Fields'!K$5)</f>
        <v/>
      </c>
      <c r="L8" s="2">
        <f>K8+SUMIFS(data!$H$1:$H$1749, data!$A$1:$A$1749, 'Heron Fields'!$A8, data!$D$1:$D$1749, 'Heron Fields'!$A$2, data!$E$1:$E$1749, 'Heron Fields'!L$5)</f>
        <v/>
      </c>
      <c r="M8" s="2">
        <f>L8+SUMIFS(data!$H$1:$H$1749, data!$A$1:$A$1749, 'Heron Fields'!$A8, data!$D$1:$D$1749, 'Heron Fields'!$A$2, data!$E$1:$E$1749, 'Heron Fields'!M$5)</f>
        <v/>
      </c>
      <c r="N8" s="2">
        <f>M8+SUMIFS(data!$H$1:$H$1749, data!$A$1:$A$1749, 'Heron Fields'!$A8, data!$D$1:$D$1749, 'Heron Fields'!$A$2, data!$E$1:$E$1749, 'Heron Fields'!N$5)</f>
        <v/>
      </c>
      <c r="O8" s="2">
        <f>N8+SUMIFS(data!$H$1:$H$1749, data!$A$1:$A$1749, 'Heron Fields'!$A8, data!$D$1:$D$1749, 'Heron Fields'!$A$2, data!$E$1:$E$1749, 'Heron Fields'!O$5)</f>
        <v/>
      </c>
      <c r="P8" s="2">
        <f>O8+SUMIFS(data!$H$1:$H$1749, data!$A$1:$A$1749, 'Heron Fields'!$A8, data!$D$1:$D$1749, 'Heron Fields'!$A$2, data!$E$1:$E$1749, 'Heron Fields'!P$5)</f>
        <v/>
      </c>
      <c r="Q8" s="2">
        <f>P8+SUMIFS(data!$H$1:$H$1749, data!$A$1:$A$1749, 'Heron Fields'!$A8, data!$D$1:$D$1749, 'Heron Fields'!$A$2, data!$E$1:$E$1749, 'Heron Fields'!Q$5)</f>
        <v/>
      </c>
      <c r="R8" s="2">
        <f>Q8+SUMIFS(data!$H$1:$H$1749, data!$A$1:$A$1749, 'Heron Fields'!$A8, data!$D$1:$D$1749, 'Heron Fields'!$A$2, data!$E$1:$E$1749, 'Heron Fields'!R$5)</f>
        <v/>
      </c>
      <c r="S8" s="2">
        <f>R8+SUMIFS(data!$H$1:$H$1749, data!$A$1:$A$1749, 'Heron Fields'!$A8, data!$D$1:$D$1749, 'Heron Fields'!$A$2, data!$E$1:$E$1749, 'Heron Fields'!S$5)</f>
        <v/>
      </c>
      <c r="T8" s="2">
        <f>S8+SUMIFS(data!$H$1:$H$1749, data!$A$1:$A$1749, 'Heron Fields'!$A8, data!$D$1:$D$1749, 'Heron Fields'!$A$2, data!$E$1:$E$1749, 'Heron Fields'!T$5)</f>
        <v/>
      </c>
      <c r="U8" s="2">
        <f>T8+SUMIFS(data!$H$1:$H$1749, data!$A$1:$A$1749, 'Heron Fields'!$A8, data!$D$1:$D$1749, 'Heron Fields'!$A$2, data!$E$1:$E$1749, 'Heron Fields'!U$5)</f>
        <v/>
      </c>
      <c r="V8" s="2">
        <f>U8+SUMIFS(data!$H$1:$H$1749, data!$A$1:$A$1749, 'Heron Fields'!$A8, data!$D$1:$D$1749, 'Heron Fields'!$A$2, data!$E$1:$E$1749, 'Heron Fields'!V$5)</f>
        <v/>
      </c>
      <c r="W8" s="2">
        <f>V8+SUMIFS(data!$H$1:$H$1749, data!$A$1:$A$1749, 'Heron Fields'!$A8, data!$D$1:$D$1749, 'Heron Fields'!$A$2, data!$E$1:$E$1749, 'Heron Fields'!W$5)</f>
        <v/>
      </c>
      <c r="X8" s="2">
        <f>W8+SUMIFS(data!$H$1:$H$1749, data!$A$1:$A$1749, 'Heron Fields'!$A8, data!$D$1:$D$1749, 'Heron Fields'!$A$2, data!$E$1:$E$1749, 'Heron Fields'!X$5)</f>
        <v/>
      </c>
      <c r="Y8" s="2">
        <f>X8+SUMIFS(data!$H$1:$H$1749, data!$A$1:$A$1749, 'Heron Fields'!$A8, data!$D$1:$D$1749, 'Heron Fields'!$A$2, data!$E$1:$E$1749, 'Heron Fields'!Y$5)</f>
        <v/>
      </c>
      <c r="Z8" s="2">
        <f>Y8+SUMIFS(data!$H$1:$H$1749, data!$A$1:$A$1749, 'Heron Fields'!$A8, data!$D$1:$D$1749, 'Heron Fields'!$A$2, data!$E$1:$E$1749, 'Heron Fields'!Z$5)</f>
        <v/>
      </c>
      <c r="AA8" s="2">
        <f>Z8+SUMIFS(data!$H$1:$H$1749, data!$A$1:$A$1749, 'Heron Fields'!$A8, data!$D$1:$D$1749, 'Heron Fields'!$A$2, data!$E$1:$E$1749, 'Heron Fields'!AA$5)</f>
        <v/>
      </c>
      <c r="AB8" s="2">
        <f>AA8+SUMIFS(data!$H$1:$H$1749, data!$A$1:$A$1749, 'Heron Fields'!$A8, data!$D$1:$D$1749, 'Heron Fields'!$A$2, data!$E$1:$E$1749, 'Heron Fields'!AB$5)</f>
        <v/>
      </c>
      <c r="AC8" s="2">
        <f>AB8+SUMIFS(data!$H$1:$H$1749, data!$A$1:$A$1749, 'Heron Fields'!$A8, data!$D$1:$D$1749, 'Heron Fields'!$A$2, data!$E$1:$E$1749, 'Heron Fields'!AC$5)</f>
        <v/>
      </c>
      <c r="AD8" s="2">
        <f>AC8+SUMIFS(data!$H$1:$H$1749, data!$A$1:$A$1749, 'Heron Fields'!$A8, data!$D$1:$D$1749, 'Heron Fields'!$A$2, data!$E$1:$E$1749, 'Heron Fields'!AD$5)</f>
        <v/>
      </c>
    </row>
    <row r="9">
      <c r="A9" t="inlineStr">
        <is>
          <t>Sales - Heron Fields occupational rent</t>
        </is>
      </c>
      <c r="C9" s="2">
        <f>SUMIFS(data!$H$1:$H$1749, data!$A$1:$A$1749, 'Heron Fields'!$A9, data!$D$1:$D$1749, 'Heron Fields'!$A$2, data!$E$1:$E$1749, 'Heron Fields'!C$5)</f>
        <v/>
      </c>
      <c r="D9" s="2">
        <f>C9+SUMIFS(data!$H$1:$H$1749, data!$A$1:$A$1749, 'Heron Fields'!$A9, data!$D$1:$D$1749, 'Heron Fields'!$A$2, data!$E$1:$E$1749, 'Heron Fields'!D$5)</f>
        <v/>
      </c>
      <c r="E9" s="2">
        <f>D9+SUMIFS(data!$H$1:$H$1749, data!$A$1:$A$1749, 'Heron Fields'!$A9, data!$D$1:$D$1749, 'Heron Fields'!$A$2, data!$E$1:$E$1749, 'Heron Fields'!E$5)</f>
        <v/>
      </c>
      <c r="F9" s="2">
        <f>E9+SUMIFS(data!$H$1:$H$1749, data!$A$1:$A$1749, 'Heron Fields'!$A9, data!$D$1:$D$1749, 'Heron Fields'!$A$2, data!$E$1:$E$1749, 'Heron Fields'!F$5)</f>
        <v/>
      </c>
      <c r="G9" s="2">
        <f>F9+SUMIFS(data!$H$1:$H$1749, data!$A$1:$A$1749, 'Heron Fields'!$A9, data!$D$1:$D$1749, 'Heron Fields'!$A$2, data!$E$1:$E$1749, 'Heron Fields'!G$5)</f>
        <v/>
      </c>
      <c r="H9" s="2">
        <f>G9+SUMIFS(data!$H$1:$H$1749, data!$A$1:$A$1749, 'Heron Fields'!$A9, data!$D$1:$D$1749, 'Heron Fields'!$A$2, data!$E$1:$E$1749, 'Heron Fields'!H$5)</f>
        <v/>
      </c>
      <c r="I9" s="2">
        <f>H9+SUMIFS(data!$H$1:$H$1749, data!$A$1:$A$1749, 'Heron Fields'!$A9, data!$D$1:$D$1749, 'Heron Fields'!$A$2, data!$E$1:$E$1749, 'Heron Fields'!I$5)</f>
        <v/>
      </c>
      <c r="J9" s="2">
        <f>I9+SUMIFS(data!$H$1:$H$1749, data!$A$1:$A$1749, 'Heron Fields'!$A9, data!$D$1:$D$1749, 'Heron Fields'!$A$2, data!$E$1:$E$1749, 'Heron Fields'!J$5)</f>
        <v/>
      </c>
      <c r="K9" s="2">
        <f>J9+SUMIFS(data!$H$1:$H$1749, data!$A$1:$A$1749, 'Heron Fields'!$A9, data!$D$1:$D$1749, 'Heron Fields'!$A$2, data!$E$1:$E$1749, 'Heron Fields'!K$5)</f>
        <v/>
      </c>
      <c r="L9" s="2">
        <f>K9+SUMIFS(data!$H$1:$H$1749, data!$A$1:$A$1749, 'Heron Fields'!$A9, data!$D$1:$D$1749, 'Heron Fields'!$A$2, data!$E$1:$E$1749, 'Heron Fields'!L$5)</f>
        <v/>
      </c>
      <c r="M9" s="2">
        <f>L9+SUMIFS(data!$H$1:$H$1749, data!$A$1:$A$1749, 'Heron Fields'!$A9, data!$D$1:$D$1749, 'Heron Fields'!$A$2, data!$E$1:$E$1749, 'Heron Fields'!M$5)</f>
        <v/>
      </c>
      <c r="N9" s="2">
        <f>M9+SUMIFS(data!$H$1:$H$1749, data!$A$1:$A$1749, 'Heron Fields'!$A9, data!$D$1:$D$1749, 'Heron Fields'!$A$2, data!$E$1:$E$1749, 'Heron Fields'!N$5)</f>
        <v/>
      </c>
      <c r="O9" s="2">
        <f>N9+SUMIFS(data!$H$1:$H$1749, data!$A$1:$A$1749, 'Heron Fields'!$A9, data!$D$1:$D$1749, 'Heron Fields'!$A$2, data!$E$1:$E$1749, 'Heron Fields'!O$5)</f>
        <v/>
      </c>
      <c r="P9" s="2">
        <f>O9+SUMIFS(data!$H$1:$H$1749, data!$A$1:$A$1749, 'Heron Fields'!$A9, data!$D$1:$D$1749, 'Heron Fields'!$A$2, data!$E$1:$E$1749, 'Heron Fields'!P$5)</f>
        <v/>
      </c>
      <c r="Q9" s="2">
        <f>P9+SUMIFS(data!$H$1:$H$1749, data!$A$1:$A$1749, 'Heron Fields'!$A9, data!$D$1:$D$1749, 'Heron Fields'!$A$2, data!$E$1:$E$1749, 'Heron Fields'!Q$5)</f>
        <v/>
      </c>
      <c r="R9" s="2">
        <f>Q9+SUMIFS(data!$H$1:$H$1749, data!$A$1:$A$1749, 'Heron Fields'!$A9, data!$D$1:$D$1749, 'Heron Fields'!$A$2, data!$E$1:$E$1749, 'Heron Fields'!R$5)</f>
        <v/>
      </c>
      <c r="S9" s="2">
        <f>R9+SUMIFS(data!$H$1:$H$1749, data!$A$1:$A$1749, 'Heron Fields'!$A9, data!$D$1:$D$1749, 'Heron Fields'!$A$2, data!$E$1:$E$1749, 'Heron Fields'!S$5)</f>
        <v/>
      </c>
      <c r="T9" s="2">
        <f>S9+SUMIFS(data!$H$1:$H$1749, data!$A$1:$A$1749, 'Heron Fields'!$A9, data!$D$1:$D$1749, 'Heron Fields'!$A$2, data!$E$1:$E$1749, 'Heron Fields'!T$5)</f>
        <v/>
      </c>
      <c r="U9" s="2">
        <f>T9+SUMIFS(data!$H$1:$H$1749, data!$A$1:$A$1749, 'Heron Fields'!$A9, data!$D$1:$D$1749, 'Heron Fields'!$A$2, data!$E$1:$E$1749, 'Heron Fields'!U$5)</f>
        <v/>
      </c>
      <c r="V9" s="2">
        <f>U9+SUMIFS(data!$H$1:$H$1749, data!$A$1:$A$1749, 'Heron Fields'!$A9, data!$D$1:$D$1749, 'Heron Fields'!$A$2, data!$E$1:$E$1749, 'Heron Fields'!V$5)</f>
        <v/>
      </c>
      <c r="W9" s="2">
        <f>V9+SUMIFS(data!$H$1:$H$1749, data!$A$1:$A$1749, 'Heron Fields'!$A9, data!$D$1:$D$1749, 'Heron Fields'!$A$2, data!$E$1:$E$1749, 'Heron Fields'!W$5)</f>
        <v/>
      </c>
      <c r="X9" s="2">
        <f>W9+SUMIFS(data!$H$1:$H$1749, data!$A$1:$A$1749, 'Heron Fields'!$A9, data!$D$1:$D$1749, 'Heron Fields'!$A$2, data!$E$1:$E$1749, 'Heron Fields'!X$5)</f>
        <v/>
      </c>
      <c r="Y9" s="2">
        <f>X9+SUMIFS(data!$H$1:$H$1749, data!$A$1:$A$1749, 'Heron Fields'!$A9, data!$D$1:$D$1749, 'Heron Fields'!$A$2, data!$E$1:$E$1749, 'Heron Fields'!Y$5)</f>
        <v/>
      </c>
      <c r="Z9" s="2">
        <f>Y9+SUMIFS(data!$H$1:$H$1749, data!$A$1:$A$1749, 'Heron Fields'!$A9, data!$D$1:$D$1749, 'Heron Fields'!$A$2, data!$E$1:$E$1749, 'Heron Fields'!Z$5)</f>
        <v/>
      </c>
      <c r="AA9" s="2">
        <f>Z9+SUMIFS(data!$H$1:$H$1749, data!$A$1:$A$1749, 'Heron Fields'!$A9, data!$D$1:$D$1749, 'Heron Fields'!$A$2, data!$E$1:$E$1749, 'Heron Fields'!AA$5)</f>
        <v/>
      </c>
      <c r="AB9" s="2">
        <f>AA9+SUMIFS(data!$H$1:$H$1749, data!$A$1:$A$1749, 'Heron Fields'!$A9, data!$D$1:$D$1749, 'Heron Fields'!$A$2, data!$E$1:$E$1749, 'Heron Fields'!AB$5)</f>
        <v/>
      </c>
      <c r="AC9" s="2">
        <f>AB9+SUMIFS(data!$H$1:$H$1749, data!$A$1:$A$1749, 'Heron Fields'!$A9, data!$D$1:$D$1749, 'Heron Fields'!$A$2, data!$E$1:$E$1749, 'Heron Fields'!AC$5)</f>
        <v/>
      </c>
      <c r="AD9" s="2">
        <f>AC9+SUMIFS(data!$H$1:$H$1749, data!$A$1:$A$1749, 'Heron Fields'!$A9, data!$D$1:$D$1749, 'Heron Fields'!$A$2, data!$E$1:$E$1749, 'Heron Fields'!AD$5)</f>
        <v/>
      </c>
    </row>
    <row r="10">
      <c r="A10" s="5" t="inlineStr">
        <is>
          <t>Total Trading Income</t>
        </is>
      </c>
      <c r="C10" s="6">
        <f>SUM(C7:C9)</f>
        <v/>
      </c>
      <c r="D10" s="6">
        <f>SUM(D7:D9)</f>
        <v/>
      </c>
      <c r="E10" s="6">
        <f>SUM(E7:E9)</f>
        <v/>
      </c>
      <c r="F10" s="6">
        <f>SUM(F7:F9)</f>
        <v/>
      </c>
      <c r="G10" s="6">
        <f>SUM(G7:G9)</f>
        <v/>
      </c>
      <c r="H10" s="6">
        <f>SUM(H7:H9)</f>
        <v/>
      </c>
      <c r="I10" s="6">
        <f>SUM(I7:I9)</f>
        <v/>
      </c>
      <c r="J10" s="6">
        <f>SUM(J7:J9)</f>
        <v/>
      </c>
      <c r="K10" s="6">
        <f>SUM(K7:K9)</f>
        <v/>
      </c>
      <c r="L10" s="6">
        <f>SUM(L7:L9)</f>
        <v/>
      </c>
      <c r="M10" s="6">
        <f>SUM(M7:M9)</f>
        <v/>
      </c>
      <c r="N10" s="6">
        <f>SUM(N7:N9)</f>
        <v/>
      </c>
      <c r="O10" s="6">
        <f>SUM(O7:O9)</f>
        <v/>
      </c>
      <c r="P10" s="6">
        <f>SUM(P7:P9)</f>
        <v/>
      </c>
      <c r="Q10" s="6">
        <f>SUM(Q7:Q9)</f>
        <v/>
      </c>
      <c r="R10" s="6">
        <f>SUM(R7:R9)</f>
        <v/>
      </c>
      <c r="S10" s="6">
        <f>SUM(S7:S9)</f>
        <v/>
      </c>
      <c r="T10" s="6">
        <f>SUM(T7:T9)</f>
        <v/>
      </c>
      <c r="U10" s="6">
        <f>SUM(U7:U9)</f>
        <v/>
      </c>
      <c r="V10" s="6">
        <f>SUM(V7:V9)</f>
        <v/>
      </c>
      <c r="W10" s="6">
        <f>SUM(W7:W9)</f>
        <v/>
      </c>
      <c r="X10" s="6">
        <f>SUM(X7:X9)</f>
        <v/>
      </c>
      <c r="Y10" s="6">
        <f>SUM(Y7:Y9)</f>
        <v/>
      </c>
      <c r="Z10" s="6">
        <f>SUM(Z7:Z9)</f>
        <v/>
      </c>
      <c r="AA10" s="6">
        <f>SUM(AA7:AA9)</f>
        <v/>
      </c>
      <c r="AB10" s="6">
        <f>SUM(AB7:AB9)</f>
        <v/>
      </c>
      <c r="AC10" s="6">
        <f>SUM(AC7:AC9)</f>
        <v/>
      </c>
      <c r="AD10" s="6">
        <f>SUM(AD7:AD9)</f>
        <v/>
      </c>
    </row>
    <row r="11">
      <c r="A11" t="inlineStr"/>
    </row>
    <row r="12">
      <c r="A12" t="inlineStr"/>
    </row>
    <row r="13">
      <c r="A13" s="4" t="inlineStr">
        <is>
          <t>Other Income</t>
        </is>
      </c>
    </row>
    <row r="14">
      <c r="A14" t="inlineStr">
        <is>
          <t>Interest Received - Momentum</t>
        </is>
      </c>
      <c r="C14" s="2">
        <f>SUMIFS(data!$H$1:$H$1749, data!$A$1:$A$1749, 'Heron Fields'!$A14, data!$D$1:$D$1749, 'Heron Fields'!$A$2, data!$E$1:$E$1749, 'Heron Fields'!C$5)</f>
        <v/>
      </c>
      <c r="D14" s="2">
        <f>C14+SUMIFS(data!$H$1:$H$1749, data!$A$1:$A$1749, 'Heron Fields'!$A14, data!$D$1:$D$1749, 'Heron Fields'!$A$2, data!$E$1:$E$1749, 'Heron Fields'!D$5)</f>
        <v/>
      </c>
      <c r="E14" s="2">
        <f>D14+SUMIFS(data!$H$1:$H$1749, data!$A$1:$A$1749, 'Heron Fields'!$A14, data!$D$1:$D$1749, 'Heron Fields'!$A$2, data!$E$1:$E$1749, 'Heron Fields'!E$5)</f>
        <v/>
      </c>
      <c r="F14" s="2">
        <f>E14+SUMIFS(data!$H$1:$H$1749, data!$A$1:$A$1749, 'Heron Fields'!$A14, data!$D$1:$D$1749, 'Heron Fields'!$A$2, data!$E$1:$E$1749, 'Heron Fields'!F$5)</f>
        <v/>
      </c>
      <c r="G14" s="2">
        <f>F14+SUMIFS(data!$H$1:$H$1749, data!$A$1:$A$1749, 'Heron Fields'!$A14, data!$D$1:$D$1749, 'Heron Fields'!$A$2, data!$E$1:$E$1749, 'Heron Fields'!G$5)</f>
        <v/>
      </c>
      <c r="H14" s="2">
        <f>G14+SUMIFS(data!$H$1:$H$1749, data!$A$1:$A$1749, 'Heron Fields'!$A14, data!$D$1:$D$1749, 'Heron Fields'!$A$2, data!$E$1:$E$1749, 'Heron Fields'!H$5)</f>
        <v/>
      </c>
      <c r="I14" s="2">
        <f>H14+SUMIFS(data!$H$1:$H$1749, data!$A$1:$A$1749, 'Heron Fields'!$A14, data!$D$1:$D$1749, 'Heron Fields'!$A$2, data!$E$1:$E$1749, 'Heron Fields'!I$5)</f>
        <v/>
      </c>
      <c r="J14" s="2">
        <f>I14+SUMIFS(data!$H$1:$H$1749, data!$A$1:$A$1749, 'Heron Fields'!$A14, data!$D$1:$D$1749, 'Heron Fields'!$A$2, data!$E$1:$E$1749, 'Heron Fields'!J$5)</f>
        <v/>
      </c>
      <c r="K14" s="2">
        <f>J14+SUMIFS(data!$H$1:$H$1749, data!$A$1:$A$1749, 'Heron Fields'!$A14, data!$D$1:$D$1749, 'Heron Fields'!$A$2, data!$E$1:$E$1749, 'Heron Fields'!K$5)</f>
        <v/>
      </c>
      <c r="L14" s="2">
        <f>K14+SUMIFS(data!$H$1:$H$1749, data!$A$1:$A$1749, 'Heron Fields'!$A14, data!$D$1:$D$1749, 'Heron Fields'!$A$2, data!$E$1:$E$1749, 'Heron Fields'!L$5)</f>
        <v/>
      </c>
      <c r="M14" s="2">
        <f>L14+SUMIFS(data!$H$1:$H$1749, data!$A$1:$A$1749, 'Heron Fields'!$A14, data!$D$1:$D$1749, 'Heron Fields'!$A$2, data!$E$1:$E$1749, 'Heron Fields'!M$5)</f>
        <v/>
      </c>
      <c r="N14" s="2">
        <f>M14+SUMIFS(data!$H$1:$H$1749, data!$A$1:$A$1749, 'Heron Fields'!$A14, data!$D$1:$D$1749, 'Heron Fields'!$A$2, data!$E$1:$E$1749, 'Heron Fields'!N$5)</f>
        <v/>
      </c>
      <c r="O14" s="2">
        <f>N14+SUMIFS(data!$H$1:$H$1749, data!$A$1:$A$1749, 'Heron Fields'!$A14, data!$D$1:$D$1749, 'Heron Fields'!$A$2, data!$E$1:$E$1749, 'Heron Fields'!O$5)</f>
        <v/>
      </c>
      <c r="P14" s="2">
        <f>O14+SUMIFS(data!$H$1:$H$1749, data!$A$1:$A$1749, 'Heron Fields'!$A14, data!$D$1:$D$1749, 'Heron Fields'!$A$2, data!$E$1:$E$1749, 'Heron Fields'!P$5)</f>
        <v/>
      </c>
      <c r="Q14" s="2">
        <f>P14+SUMIFS(data!$H$1:$H$1749, data!$A$1:$A$1749, 'Heron Fields'!$A14, data!$D$1:$D$1749, 'Heron Fields'!$A$2, data!$E$1:$E$1749, 'Heron Fields'!Q$5)</f>
        <v/>
      </c>
      <c r="R14" s="2">
        <f>Q14+SUMIFS(data!$H$1:$H$1749, data!$A$1:$A$1749, 'Heron Fields'!$A14, data!$D$1:$D$1749, 'Heron Fields'!$A$2, data!$E$1:$E$1749, 'Heron Fields'!R$5)</f>
        <v/>
      </c>
      <c r="S14" s="2">
        <f>R14+SUMIFS(data!$H$1:$H$1749, data!$A$1:$A$1749, 'Heron Fields'!$A14, data!$D$1:$D$1749, 'Heron Fields'!$A$2, data!$E$1:$E$1749, 'Heron Fields'!S$5)</f>
        <v/>
      </c>
      <c r="T14" s="2">
        <f>S14+SUMIFS(data!$H$1:$H$1749, data!$A$1:$A$1749, 'Heron Fields'!$A14, data!$D$1:$D$1749, 'Heron Fields'!$A$2, data!$E$1:$E$1749, 'Heron Fields'!T$5)</f>
        <v/>
      </c>
      <c r="U14" s="2">
        <f>T14+SUMIFS(data!$H$1:$H$1749, data!$A$1:$A$1749, 'Heron Fields'!$A14, data!$D$1:$D$1749, 'Heron Fields'!$A$2, data!$E$1:$E$1749, 'Heron Fields'!U$5)</f>
        <v/>
      </c>
      <c r="V14" s="2">
        <f>U14+SUMIFS(data!$H$1:$H$1749, data!$A$1:$A$1749, 'Heron Fields'!$A14, data!$D$1:$D$1749, 'Heron Fields'!$A$2, data!$E$1:$E$1749, 'Heron Fields'!V$5)</f>
        <v/>
      </c>
      <c r="W14" s="2">
        <f>V14+SUMIFS(data!$H$1:$H$1749, data!$A$1:$A$1749, 'Heron Fields'!$A14, data!$D$1:$D$1749, 'Heron Fields'!$A$2, data!$E$1:$E$1749, 'Heron Fields'!W$5)</f>
        <v/>
      </c>
      <c r="X14" s="2">
        <f>W14+SUMIFS(data!$H$1:$H$1749, data!$A$1:$A$1749, 'Heron Fields'!$A14, data!$D$1:$D$1749, 'Heron Fields'!$A$2, data!$E$1:$E$1749, 'Heron Fields'!X$5)</f>
        <v/>
      </c>
      <c r="Y14" s="2">
        <f>X14+SUMIFS(data!$H$1:$H$1749, data!$A$1:$A$1749, 'Heron Fields'!$A14, data!$D$1:$D$1749, 'Heron Fields'!$A$2, data!$E$1:$E$1749, 'Heron Fields'!Y$5)</f>
        <v/>
      </c>
      <c r="Z14" s="2">
        <f>Y14+SUMIFS(data!$H$1:$H$1749, data!$A$1:$A$1749, 'Heron Fields'!$A14, data!$D$1:$D$1749, 'Heron Fields'!$A$2, data!$E$1:$E$1749, 'Heron Fields'!Z$5)</f>
        <v/>
      </c>
      <c r="AA14" s="2">
        <f>Z14+SUMIFS(data!$H$1:$H$1749, data!$A$1:$A$1749, 'Heron Fields'!$A14, data!$D$1:$D$1749, 'Heron Fields'!$A$2, data!$E$1:$E$1749, 'Heron Fields'!AA$5)</f>
        <v/>
      </c>
      <c r="AB14" s="2">
        <f>AA14+SUMIFS(data!$H$1:$H$1749, data!$A$1:$A$1749, 'Heron Fields'!$A14, data!$D$1:$D$1749, 'Heron Fields'!$A$2, data!$E$1:$E$1749, 'Heron Fields'!AB$5)</f>
        <v/>
      </c>
      <c r="AC14" s="2">
        <f>AB14+SUMIFS(data!$H$1:$H$1749, data!$A$1:$A$1749, 'Heron Fields'!$A14, data!$D$1:$D$1749, 'Heron Fields'!$A$2, data!$E$1:$E$1749, 'Heron Fields'!AC$5)</f>
        <v/>
      </c>
      <c r="AD14" s="2">
        <f>AC14+SUMIFS(data!$H$1:$H$1749, data!$A$1:$A$1749, 'Heron Fields'!$A14, data!$D$1:$D$1749, 'Heron Fields'!$A$2, data!$E$1:$E$1749, 'Heron Fields'!AD$5)</f>
        <v/>
      </c>
    </row>
    <row r="15">
      <c r="A15" t="inlineStr">
        <is>
          <t>Rental Income</t>
        </is>
      </c>
      <c r="C15" s="2">
        <f>SUMIFS(data!$H$1:$H$1749, data!$A$1:$A$1749, 'Heron Fields'!$A15, data!$D$1:$D$1749, 'Heron Fields'!$A$2, data!$E$1:$E$1749, 'Heron Fields'!C$5)</f>
        <v/>
      </c>
      <c r="D15" s="2">
        <f>C15+SUMIFS(data!$H$1:$H$1749, data!$A$1:$A$1749, 'Heron Fields'!$A15, data!$D$1:$D$1749, 'Heron Fields'!$A$2, data!$E$1:$E$1749, 'Heron Fields'!D$5)</f>
        <v/>
      </c>
      <c r="E15" s="2">
        <f>D15+SUMIFS(data!$H$1:$H$1749, data!$A$1:$A$1749, 'Heron Fields'!$A15, data!$D$1:$D$1749, 'Heron Fields'!$A$2, data!$E$1:$E$1749, 'Heron Fields'!E$5)</f>
        <v/>
      </c>
      <c r="F15" s="2">
        <f>E15+SUMIFS(data!$H$1:$H$1749, data!$A$1:$A$1749, 'Heron Fields'!$A15, data!$D$1:$D$1749, 'Heron Fields'!$A$2, data!$E$1:$E$1749, 'Heron Fields'!F$5)</f>
        <v/>
      </c>
      <c r="G15" s="2">
        <f>F15+SUMIFS(data!$H$1:$H$1749, data!$A$1:$A$1749, 'Heron Fields'!$A15, data!$D$1:$D$1749, 'Heron Fields'!$A$2, data!$E$1:$E$1749, 'Heron Fields'!G$5)</f>
        <v/>
      </c>
      <c r="H15" s="2">
        <f>G15+SUMIFS(data!$H$1:$H$1749, data!$A$1:$A$1749, 'Heron Fields'!$A15, data!$D$1:$D$1749, 'Heron Fields'!$A$2, data!$E$1:$E$1749, 'Heron Fields'!H$5)</f>
        <v/>
      </c>
      <c r="I15" s="2">
        <f>H15+SUMIFS(data!$H$1:$H$1749, data!$A$1:$A$1749, 'Heron Fields'!$A15, data!$D$1:$D$1749, 'Heron Fields'!$A$2, data!$E$1:$E$1749, 'Heron Fields'!I$5)</f>
        <v/>
      </c>
      <c r="J15" s="2">
        <f>I15+SUMIFS(data!$H$1:$H$1749, data!$A$1:$A$1749, 'Heron Fields'!$A15, data!$D$1:$D$1749, 'Heron Fields'!$A$2, data!$E$1:$E$1749, 'Heron Fields'!J$5)</f>
        <v/>
      </c>
      <c r="K15" s="2">
        <f>J15+SUMIFS(data!$H$1:$H$1749, data!$A$1:$A$1749, 'Heron Fields'!$A15, data!$D$1:$D$1749, 'Heron Fields'!$A$2, data!$E$1:$E$1749, 'Heron Fields'!K$5)</f>
        <v/>
      </c>
      <c r="L15" s="2">
        <f>K15+SUMIFS(data!$H$1:$H$1749, data!$A$1:$A$1749, 'Heron Fields'!$A15, data!$D$1:$D$1749, 'Heron Fields'!$A$2, data!$E$1:$E$1749, 'Heron Fields'!L$5)</f>
        <v/>
      </c>
      <c r="M15" s="2">
        <f>L15+SUMIFS(data!$H$1:$H$1749, data!$A$1:$A$1749, 'Heron Fields'!$A15, data!$D$1:$D$1749, 'Heron Fields'!$A$2, data!$E$1:$E$1749, 'Heron Fields'!M$5)</f>
        <v/>
      </c>
      <c r="N15" s="2">
        <f>M15+SUMIFS(data!$H$1:$H$1749, data!$A$1:$A$1749, 'Heron Fields'!$A15, data!$D$1:$D$1749, 'Heron Fields'!$A$2, data!$E$1:$E$1749, 'Heron Fields'!N$5)</f>
        <v/>
      </c>
      <c r="O15" s="2">
        <f>N15+SUMIFS(data!$H$1:$H$1749, data!$A$1:$A$1749, 'Heron Fields'!$A15, data!$D$1:$D$1749, 'Heron Fields'!$A$2, data!$E$1:$E$1749, 'Heron Fields'!O$5)</f>
        <v/>
      </c>
      <c r="P15" s="2">
        <f>O15+SUMIFS(data!$H$1:$H$1749, data!$A$1:$A$1749, 'Heron Fields'!$A15, data!$D$1:$D$1749, 'Heron Fields'!$A$2, data!$E$1:$E$1749, 'Heron Fields'!P$5)</f>
        <v/>
      </c>
      <c r="Q15" s="2">
        <f>P15+SUMIFS(data!$H$1:$H$1749, data!$A$1:$A$1749, 'Heron Fields'!$A15, data!$D$1:$D$1749, 'Heron Fields'!$A$2, data!$E$1:$E$1749, 'Heron Fields'!Q$5)</f>
        <v/>
      </c>
      <c r="R15" s="2">
        <f>Q15+SUMIFS(data!$H$1:$H$1749, data!$A$1:$A$1749, 'Heron Fields'!$A15, data!$D$1:$D$1749, 'Heron Fields'!$A$2, data!$E$1:$E$1749, 'Heron Fields'!R$5)</f>
        <v/>
      </c>
      <c r="S15" s="2">
        <f>R15+SUMIFS(data!$H$1:$H$1749, data!$A$1:$A$1749, 'Heron Fields'!$A15, data!$D$1:$D$1749, 'Heron Fields'!$A$2, data!$E$1:$E$1749, 'Heron Fields'!S$5)</f>
        <v/>
      </c>
      <c r="T15" s="2">
        <f>S15+SUMIFS(data!$H$1:$H$1749, data!$A$1:$A$1749, 'Heron Fields'!$A15, data!$D$1:$D$1749, 'Heron Fields'!$A$2, data!$E$1:$E$1749, 'Heron Fields'!T$5)</f>
        <v/>
      </c>
      <c r="U15" s="2">
        <f>T15+SUMIFS(data!$H$1:$H$1749, data!$A$1:$A$1749, 'Heron Fields'!$A15, data!$D$1:$D$1749, 'Heron Fields'!$A$2, data!$E$1:$E$1749, 'Heron Fields'!U$5)</f>
        <v/>
      </c>
      <c r="V15" s="2">
        <f>U15+SUMIFS(data!$H$1:$H$1749, data!$A$1:$A$1749, 'Heron Fields'!$A15, data!$D$1:$D$1749, 'Heron Fields'!$A$2, data!$E$1:$E$1749, 'Heron Fields'!V$5)</f>
        <v/>
      </c>
      <c r="W15" s="2">
        <f>V15+SUMIFS(data!$H$1:$H$1749, data!$A$1:$A$1749, 'Heron Fields'!$A15, data!$D$1:$D$1749, 'Heron Fields'!$A$2, data!$E$1:$E$1749, 'Heron Fields'!W$5)</f>
        <v/>
      </c>
      <c r="X15" s="2">
        <f>W15+SUMIFS(data!$H$1:$H$1749, data!$A$1:$A$1749, 'Heron Fields'!$A15, data!$D$1:$D$1749, 'Heron Fields'!$A$2, data!$E$1:$E$1749, 'Heron Fields'!X$5)</f>
        <v/>
      </c>
      <c r="Y15" s="2">
        <f>X15+SUMIFS(data!$H$1:$H$1749, data!$A$1:$A$1749, 'Heron Fields'!$A15, data!$D$1:$D$1749, 'Heron Fields'!$A$2, data!$E$1:$E$1749, 'Heron Fields'!Y$5)</f>
        <v/>
      </c>
      <c r="Z15" s="2">
        <f>Y15+SUMIFS(data!$H$1:$H$1749, data!$A$1:$A$1749, 'Heron Fields'!$A15, data!$D$1:$D$1749, 'Heron Fields'!$A$2, data!$E$1:$E$1749, 'Heron Fields'!Z$5)</f>
        <v/>
      </c>
      <c r="AA15" s="2">
        <f>Z15+SUMIFS(data!$H$1:$H$1749, data!$A$1:$A$1749, 'Heron Fields'!$A15, data!$D$1:$D$1749, 'Heron Fields'!$A$2, data!$E$1:$E$1749, 'Heron Fields'!AA$5)</f>
        <v/>
      </c>
      <c r="AB15" s="2">
        <f>AA15+SUMIFS(data!$H$1:$H$1749, data!$A$1:$A$1749, 'Heron Fields'!$A15, data!$D$1:$D$1749, 'Heron Fields'!$A$2, data!$E$1:$E$1749, 'Heron Fields'!AB$5)</f>
        <v/>
      </c>
      <c r="AC15" s="2">
        <f>AB15+SUMIFS(data!$H$1:$H$1749, data!$A$1:$A$1749, 'Heron Fields'!$A15, data!$D$1:$D$1749, 'Heron Fields'!$A$2, data!$E$1:$E$1749, 'Heron Fields'!AC$5)</f>
        <v/>
      </c>
      <c r="AD15" s="2">
        <f>AC15+SUMIFS(data!$H$1:$H$1749, data!$A$1:$A$1749, 'Heron Fields'!$A15, data!$D$1:$D$1749, 'Heron Fields'!$A$2, data!$E$1:$E$1749, 'Heron Fields'!AD$5)</f>
        <v/>
      </c>
    </row>
    <row r="16">
      <c r="A16" s="5" t="inlineStr">
        <is>
          <t>Total Other Income</t>
        </is>
      </c>
      <c r="C16" s="6">
        <f>SUM(C14:C15)</f>
        <v/>
      </c>
      <c r="D16" s="6">
        <f>SUM(D14:D15)</f>
        <v/>
      </c>
      <c r="E16" s="6">
        <f>SUM(E14:E15)</f>
        <v/>
      </c>
      <c r="F16" s="6">
        <f>SUM(F14:F15)</f>
        <v/>
      </c>
      <c r="G16" s="6">
        <f>SUM(G14:G15)</f>
        <v/>
      </c>
      <c r="H16" s="6">
        <f>SUM(H14:H15)</f>
        <v/>
      </c>
      <c r="I16" s="6">
        <f>SUM(I14:I15)</f>
        <v/>
      </c>
      <c r="J16" s="6">
        <f>SUM(J14:J15)</f>
        <v/>
      </c>
      <c r="K16" s="6">
        <f>SUM(K14:K15)</f>
        <v/>
      </c>
      <c r="L16" s="6">
        <f>SUM(L14:L15)</f>
        <v/>
      </c>
      <c r="M16" s="6">
        <f>SUM(M14:M15)</f>
        <v/>
      </c>
      <c r="N16" s="6">
        <f>SUM(N14:N15)</f>
        <v/>
      </c>
      <c r="O16" s="6">
        <f>SUM(O14:O15)</f>
        <v/>
      </c>
      <c r="P16" s="6">
        <f>SUM(P14:P15)</f>
        <v/>
      </c>
      <c r="Q16" s="6">
        <f>SUM(Q14:Q15)</f>
        <v/>
      </c>
      <c r="R16" s="6">
        <f>SUM(R14:R15)</f>
        <v/>
      </c>
      <c r="S16" s="6">
        <f>SUM(S14:S15)</f>
        <v/>
      </c>
      <c r="T16" s="6">
        <f>SUM(T14:T15)</f>
        <v/>
      </c>
      <c r="U16" s="6">
        <f>SUM(U14:U15)</f>
        <v/>
      </c>
      <c r="V16" s="6">
        <f>SUM(V14:V15)</f>
        <v/>
      </c>
      <c r="W16" s="6">
        <f>SUM(W14:W15)</f>
        <v/>
      </c>
      <c r="X16" s="6">
        <f>SUM(X14:X15)</f>
        <v/>
      </c>
      <c r="Y16" s="6">
        <f>SUM(Y14:Y15)</f>
        <v/>
      </c>
      <c r="Z16" s="6">
        <f>SUM(Z14:Z15)</f>
        <v/>
      </c>
      <c r="AA16" s="6">
        <f>SUM(AA14:AA15)</f>
        <v/>
      </c>
      <c r="AB16" s="6">
        <f>SUM(AB14:AB15)</f>
        <v/>
      </c>
      <c r="AC16" s="6">
        <f>SUM(AC14:AC15)</f>
        <v/>
      </c>
      <c r="AD16" s="6">
        <f>SUM(AD14:AD15)</f>
        <v/>
      </c>
    </row>
    <row r="17">
      <c r="A17" t="inlineStr"/>
    </row>
    <row r="18">
      <c r="A18" t="inlineStr"/>
    </row>
    <row r="19">
      <c r="A19" s="4" t="inlineStr">
        <is>
          <t>COS</t>
        </is>
      </c>
    </row>
    <row r="20">
      <c r="A20" t="inlineStr">
        <is>
          <t>COCT Bulk Levy</t>
        </is>
      </c>
      <c r="C20" s="2">
        <f>SUMIFS(data!$H$1:$H$1749, data!$A$1:$A$1749, 'Heron Fields'!$A20, data!$D$1:$D$1749, 'Heron Fields'!$A$2, data!$E$1:$E$1749, 'Heron Fields'!C$5)</f>
        <v/>
      </c>
      <c r="D20" s="2">
        <f>C20+SUMIFS(data!$H$1:$H$1749, data!$A$1:$A$1749, 'Heron Fields'!$A20, data!$D$1:$D$1749, 'Heron Fields'!$A$2, data!$E$1:$E$1749, 'Heron Fields'!D$5)</f>
        <v/>
      </c>
      <c r="E20" s="2">
        <f>D20+SUMIFS(data!$H$1:$H$1749, data!$A$1:$A$1749, 'Heron Fields'!$A20, data!$D$1:$D$1749, 'Heron Fields'!$A$2, data!$E$1:$E$1749, 'Heron Fields'!E$5)</f>
        <v/>
      </c>
      <c r="F20" s="2">
        <f>E20+SUMIFS(data!$H$1:$H$1749, data!$A$1:$A$1749, 'Heron Fields'!$A20, data!$D$1:$D$1749, 'Heron Fields'!$A$2, data!$E$1:$E$1749, 'Heron Fields'!F$5)</f>
        <v/>
      </c>
      <c r="G20" s="2">
        <f>F20+SUMIFS(data!$H$1:$H$1749, data!$A$1:$A$1749, 'Heron Fields'!$A20, data!$D$1:$D$1749, 'Heron Fields'!$A$2, data!$E$1:$E$1749, 'Heron Fields'!G$5)</f>
        <v/>
      </c>
      <c r="H20" s="2">
        <f>G20+SUMIFS(data!$H$1:$H$1749, data!$A$1:$A$1749, 'Heron Fields'!$A20, data!$D$1:$D$1749, 'Heron Fields'!$A$2, data!$E$1:$E$1749, 'Heron Fields'!H$5)</f>
        <v/>
      </c>
      <c r="I20" s="2">
        <f>H20+SUMIFS(data!$H$1:$H$1749, data!$A$1:$A$1749, 'Heron Fields'!$A20, data!$D$1:$D$1749, 'Heron Fields'!$A$2, data!$E$1:$E$1749, 'Heron Fields'!I$5)</f>
        <v/>
      </c>
      <c r="J20" s="2">
        <f>I20+SUMIFS(data!$H$1:$H$1749, data!$A$1:$A$1749, 'Heron Fields'!$A20, data!$D$1:$D$1749, 'Heron Fields'!$A$2, data!$E$1:$E$1749, 'Heron Fields'!J$5)</f>
        <v/>
      </c>
      <c r="K20" s="2">
        <f>J20+SUMIFS(data!$H$1:$H$1749, data!$A$1:$A$1749, 'Heron Fields'!$A20, data!$D$1:$D$1749, 'Heron Fields'!$A$2, data!$E$1:$E$1749, 'Heron Fields'!K$5)</f>
        <v/>
      </c>
      <c r="L20" s="2">
        <f>K20+SUMIFS(data!$H$1:$H$1749, data!$A$1:$A$1749, 'Heron Fields'!$A20, data!$D$1:$D$1749, 'Heron Fields'!$A$2, data!$E$1:$E$1749, 'Heron Fields'!L$5)</f>
        <v/>
      </c>
      <c r="M20" s="2">
        <f>L20+SUMIFS(data!$H$1:$H$1749, data!$A$1:$A$1749, 'Heron Fields'!$A20, data!$D$1:$D$1749, 'Heron Fields'!$A$2, data!$E$1:$E$1749, 'Heron Fields'!M$5)</f>
        <v/>
      </c>
      <c r="N20" s="2">
        <f>M20+SUMIFS(data!$H$1:$H$1749, data!$A$1:$A$1749, 'Heron Fields'!$A20, data!$D$1:$D$1749, 'Heron Fields'!$A$2, data!$E$1:$E$1749, 'Heron Fields'!N$5)</f>
        <v/>
      </c>
      <c r="O20" s="2">
        <f>N20+SUMIFS(data!$H$1:$H$1749, data!$A$1:$A$1749, 'Heron Fields'!$A20, data!$D$1:$D$1749, 'Heron Fields'!$A$2, data!$E$1:$E$1749, 'Heron Fields'!O$5)</f>
        <v/>
      </c>
      <c r="P20" s="2">
        <f>O20+SUMIFS(data!$H$1:$H$1749, data!$A$1:$A$1749, 'Heron Fields'!$A20, data!$D$1:$D$1749, 'Heron Fields'!$A$2, data!$E$1:$E$1749, 'Heron Fields'!P$5)</f>
        <v/>
      </c>
      <c r="Q20" s="2">
        <f>P20+SUMIFS(data!$H$1:$H$1749, data!$A$1:$A$1749, 'Heron Fields'!$A20, data!$D$1:$D$1749, 'Heron Fields'!$A$2, data!$E$1:$E$1749, 'Heron Fields'!Q$5)</f>
        <v/>
      </c>
      <c r="R20" s="2">
        <f>Q20+SUMIFS(data!$H$1:$H$1749, data!$A$1:$A$1749, 'Heron Fields'!$A20, data!$D$1:$D$1749, 'Heron Fields'!$A$2, data!$E$1:$E$1749, 'Heron Fields'!R$5)</f>
        <v/>
      </c>
      <c r="S20" s="2">
        <f>R20+SUMIFS(data!$H$1:$H$1749, data!$A$1:$A$1749, 'Heron Fields'!$A20, data!$D$1:$D$1749, 'Heron Fields'!$A$2, data!$E$1:$E$1749, 'Heron Fields'!S$5)</f>
        <v/>
      </c>
      <c r="T20" s="2">
        <f>S20+SUMIFS(data!$H$1:$H$1749, data!$A$1:$A$1749, 'Heron Fields'!$A20, data!$D$1:$D$1749, 'Heron Fields'!$A$2, data!$E$1:$E$1749, 'Heron Fields'!T$5)</f>
        <v/>
      </c>
      <c r="U20" s="2">
        <f>T20+SUMIFS(data!$H$1:$H$1749, data!$A$1:$A$1749, 'Heron Fields'!$A20, data!$D$1:$D$1749, 'Heron Fields'!$A$2, data!$E$1:$E$1749, 'Heron Fields'!U$5)</f>
        <v/>
      </c>
      <c r="V20" s="2">
        <f>U20+SUMIFS(data!$H$1:$H$1749, data!$A$1:$A$1749, 'Heron Fields'!$A20, data!$D$1:$D$1749, 'Heron Fields'!$A$2, data!$E$1:$E$1749, 'Heron Fields'!V$5)</f>
        <v/>
      </c>
      <c r="W20" s="2">
        <f>V20+SUMIFS(data!$H$1:$H$1749, data!$A$1:$A$1749, 'Heron Fields'!$A20, data!$D$1:$D$1749, 'Heron Fields'!$A$2, data!$E$1:$E$1749, 'Heron Fields'!W$5)</f>
        <v/>
      </c>
      <c r="X20" s="2">
        <f>W20+SUMIFS(data!$H$1:$H$1749, data!$A$1:$A$1749, 'Heron Fields'!$A20, data!$D$1:$D$1749, 'Heron Fields'!$A$2, data!$E$1:$E$1749, 'Heron Fields'!X$5)</f>
        <v/>
      </c>
      <c r="Y20" s="2">
        <f>X20+SUMIFS(data!$H$1:$H$1749, data!$A$1:$A$1749, 'Heron Fields'!$A20, data!$D$1:$D$1749, 'Heron Fields'!$A$2, data!$E$1:$E$1749, 'Heron Fields'!Y$5)</f>
        <v/>
      </c>
      <c r="Z20" s="2">
        <f>Y20+SUMIFS(data!$H$1:$H$1749, data!$A$1:$A$1749, 'Heron Fields'!$A20, data!$D$1:$D$1749, 'Heron Fields'!$A$2, data!$E$1:$E$1749, 'Heron Fields'!Z$5)</f>
        <v/>
      </c>
      <c r="AA20" s="2">
        <f>Z20+SUMIFS(data!$H$1:$H$1749, data!$A$1:$A$1749, 'Heron Fields'!$A20, data!$D$1:$D$1749, 'Heron Fields'!$A$2, data!$E$1:$E$1749, 'Heron Fields'!AA$5)</f>
        <v/>
      </c>
      <c r="AB20" s="2">
        <f>AA20+SUMIFS(data!$H$1:$H$1749, data!$A$1:$A$1749, 'Heron Fields'!$A20, data!$D$1:$D$1749, 'Heron Fields'!$A$2, data!$E$1:$E$1749, 'Heron Fields'!AB$5)</f>
        <v/>
      </c>
      <c r="AC20" s="2">
        <f>AB20+SUMIFS(data!$H$1:$H$1749, data!$A$1:$A$1749, 'Heron Fields'!$A20, data!$D$1:$D$1749, 'Heron Fields'!$A$2, data!$E$1:$E$1749, 'Heron Fields'!AC$5)</f>
        <v/>
      </c>
      <c r="AD20" s="2">
        <f>AC20+SUMIFS(data!$H$1:$H$1749, data!$A$1:$A$1749, 'Heron Fields'!$A20, data!$D$1:$D$1749, 'Heron Fields'!$A$2, data!$E$1:$E$1749, 'Heron Fields'!AD$5)</f>
        <v/>
      </c>
    </row>
    <row r="21">
      <c r="A21" t="inlineStr">
        <is>
          <t>COS - Commission HF Units</t>
        </is>
      </c>
      <c r="C21" s="2">
        <f>SUMIFS(data!$H$1:$H$1749, data!$A$1:$A$1749, 'Heron Fields'!$A21, data!$D$1:$D$1749, 'Heron Fields'!$A$2, data!$E$1:$E$1749, 'Heron Fields'!C$5)</f>
        <v/>
      </c>
      <c r="D21" s="2">
        <f>C21+SUMIFS(data!$H$1:$H$1749, data!$A$1:$A$1749, 'Heron Fields'!$A21, data!$D$1:$D$1749, 'Heron Fields'!$A$2, data!$E$1:$E$1749, 'Heron Fields'!D$5)</f>
        <v/>
      </c>
      <c r="E21" s="2">
        <f>D21+SUMIFS(data!$H$1:$H$1749, data!$A$1:$A$1749, 'Heron Fields'!$A21, data!$D$1:$D$1749, 'Heron Fields'!$A$2, data!$E$1:$E$1749, 'Heron Fields'!E$5)</f>
        <v/>
      </c>
      <c r="F21" s="2">
        <f>E21+SUMIFS(data!$H$1:$H$1749, data!$A$1:$A$1749, 'Heron Fields'!$A21, data!$D$1:$D$1749, 'Heron Fields'!$A$2, data!$E$1:$E$1749, 'Heron Fields'!F$5)</f>
        <v/>
      </c>
      <c r="G21" s="2">
        <f>F21+SUMIFS(data!$H$1:$H$1749, data!$A$1:$A$1749, 'Heron Fields'!$A21, data!$D$1:$D$1749, 'Heron Fields'!$A$2, data!$E$1:$E$1749, 'Heron Fields'!G$5)</f>
        <v/>
      </c>
      <c r="H21" s="2">
        <f>G21+SUMIFS(data!$H$1:$H$1749, data!$A$1:$A$1749, 'Heron Fields'!$A21, data!$D$1:$D$1749, 'Heron Fields'!$A$2, data!$E$1:$E$1749, 'Heron Fields'!H$5)</f>
        <v/>
      </c>
      <c r="I21" s="2">
        <f>H21+SUMIFS(data!$H$1:$H$1749, data!$A$1:$A$1749, 'Heron Fields'!$A21, data!$D$1:$D$1749, 'Heron Fields'!$A$2, data!$E$1:$E$1749, 'Heron Fields'!I$5)</f>
        <v/>
      </c>
      <c r="J21" s="2">
        <f>I21+SUMIFS(data!$H$1:$H$1749, data!$A$1:$A$1749, 'Heron Fields'!$A21, data!$D$1:$D$1749, 'Heron Fields'!$A$2, data!$E$1:$E$1749, 'Heron Fields'!J$5)</f>
        <v/>
      </c>
      <c r="K21" s="2">
        <f>J21+SUMIFS(data!$H$1:$H$1749, data!$A$1:$A$1749, 'Heron Fields'!$A21, data!$D$1:$D$1749, 'Heron Fields'!$A$2, data!$E$1:$E$1749, 'Heron Fields'!K$5)</f>
        <v/>
      </c>
      <c r="L21" s="2">
        <f>K21+SUMIFS(data!$H$1:$H$1749, data!$A$1:$A$1749, 'Heron Fields'!$A21, data!$D$1:$D$1749, 'Heron Fields'!$A$2, data!$E$1:$E$1749, 'Heron Fields'!L$5)</f>
        <v/>
      </c>
      <c r="M21" s="2">
        <f>L21+SUMIFS(data!$H$1:$H$1749, data!$A$1:$A$1749, 'Heron Fields'!$A21, data!$D$1:$D$1749, 'Heron Fields'!$A$2, data!$E$1:$E$1749, 'Heron Fields'!M$5)</f>
        <v/>
      </c>
      <c r="N21" s="2">
        <f>M21+SUMIFS(data!$H$1:$H$1749, data!$A$1:$A$1749, 'Heron Fields'!$A21, data!$D$1:$D$1749, 'Heron Fields'!$A$2, data!$E$1:$E$1749, 'Heron Fields'!N$5)</f>
        <v/>
      </c>
      <c r="O21" s="2">
        <f>N21+SUMIFS(data!$H$1:$H$1749, data!$A$1:$A$1749, 'Heron Fields'!$A21, data!$D$1:$D$1749, 'Heron Fields'!$A$2, data!$E$1:$E$1749, 'Heron Fields'!O$5)</f>
        <v/>
      </c>
      <c r="P21" s="2">
        <f>O21+SUMIFS(data!$H$1:$H$1749, data!$A$1:$A$1749, 'Heron Fields'!$A21, data!$D$1:$D$1749, 'Heron Fields'!$A$2, data!$E$1:$E$1749, 'Heron Fields'!P$5)</f>
        <v/>
      </c>
      <c r="Q21" s="2">
        <f>P21+SUMIFS(data!$H$1:$H$1749, data!$A$1:$A$1749, 'Heron Fields'!$A21, data!$D$1:$D$1749, 'Heron Fields'!$A$2, data!$E$1:$E$1749, 'Heron Fields'!Q$5)</f>
        <v/>
      </c>
      <c r="R21" s="2">
        <f>Q21+SUMIFS(data!$H$1:$H$1749, data!$A$1:$A$1749, 'Heron Fields'!$A21, data!$D$1:$D$1749, 'Heron Fields'!$A$2, data!$E$1:$E$1749, 'Heron Fields'!R$5)</f>
        <v/>
      </c>
      <c r="S21" s="2">
        <f>R21+SUMIFS(data!$H$1:$H$1749, data!$A$1:$A$1749, 'Heron Fields'!$A21, data!$D$1:$D$1749, 'Heron Fields'!$A$2, data!$E$1:$E$1749, 'Heron Fields'!S$5)</f>
        <v/>
      </c>
      <c r="T21" s="2">
        <f>S21+SUMIFS(data!$H$1:$H$1749, data!$A$1:$A$1749, 'Heron Fields'!$A21, data!$D$1:$D$1749, 'Heron Fields'!$A$2, data!$E$1:$E$1749, 'Heron Fields'!T$5)</f>
        <v/>
      </c>
      <c r="U21" s="2">
        <f>T21+SUMIFS(data!$H$1:$H$1749, data!$A$1:$A$1749, 'Heron Fields'!$A21, data!$D$1:$D$1749, 'Heron Fields'!$A$2, data!$E$1:$E$1749, 'Heron Fields'!U$5)</f>
        <v/>
      </c>
      <c r="V21" s="2">
        <f>U21+SUMIFS(data!$H$1:$H$1749, data!$A$1:$A$1749, 'Heron Fields'!$A21, data!$D$1:$D$1749, 'Heron Fields'!$A$2, data!$E$1:$E$1749, 'Heron Fields'!V$5)</f>
        <v/>
      </c>
      <c r="W21" s="2">
        <f>V21+SUMIFS(data!$H$1:$H$1749, data!$A$1:$A$1749, 'Heron Fields'!$A21, data!$D$1:$D$1749, 'Heron Fields'!$A$2, data!$E$1:$E$1749, 'Heron Fields'!W$5)</f>
        <v/>
      </c>
      <c r="X21" s="2">
        <f>W21+SUMIFS(data!$H$1:$H$1749, data!$A$1:$A$1749, 'Heron Fields'!$A21, data!$D$1:$D$1749, 'Heron Fields'!$A$2, data!$E$1:$E$1749, 'Heron Fields'!X$5)</f>
        <v/>
      </c>
      <c r="Y21" s="2">
        <f>X21+SUMIFS(data!$H$1:$H$1749, data!$A$1:$A$1749, 'Heron Fields'!$A21, data!$D$1:$D$1749, 'Heron Fields'!$A$2, data!$E$1:$E$1749, 'Heron Fields'!Y$5)</f>
        <v/>
      </c>
      <c r="Z21" s="2">
        <f>Y21+SUMIFS(data!$H$1:$H$1749, data!$A$1:$A$1749, 'Heron Fields'!$A21, data!$D$1:$D$1749, 'Heron Fields'!$A$2, data!$E$1:$E$1749, 'Heron Fields'!Z$5)</f>
        <v/>
      </c>
      <c r="AA21" s="2">
        <f>Z21+SUMIFS(data!$H$1:$H$1749, data!$A$1:$A$1749, 'Heron Fields'!$A21, data!$D$1:$D$1749, 'Heron Fields'!$A$2, data!$E$1:$E$1749, 'Heron Fields'!AA$5)</f>
        <v/>
      </c>
      <c r="AB21" s="2">
        <f>AA21+SUMIFS(data!$H$1:$H$1749, data!$A$1:$A$1749, 'Heron Fields'!$A21, data!$D$1:$D$1749, 'Heron Fields'!$A$2, data!$E$1:$E$1749, 'Heron Fields'!AB$5)</f>
        <v/>
      </c>
      <c r="AC21" s="2">
        <f>AB21+SUMIFS(data!$H$1:$H$1749, data!$A$1:$A$1749, 'Heron Fields'!$A21, data!$D$1:$D$1749, 'Heron Fields'!$A$2, data!$E$1:$E$1749, 'Heron Fields'!AC$5)</f>
        <v/>
      </c>
      <c r="AD21" s="2">
        <f>AC21+SUMIFS(data!$H$1:$H$1749, data!$A$1:$A$1749, 'Heron Fields'!$A21, data!$D$1:$D$1749, 'Heron Fields'!$A$2, data!$E$1:$E$1749, 'Heron Fields'!AD$5)</f>
        <v/>
      </c>
    </row>
    <row r="22">
      <c r="A22" t="inlineStr">
        <is>
          <t>COS - Commission Heron Fields investors</t>
        </is>
      </c>
      <c r="C22" s="2">
        <f>SUMIFS(data!$H$1:$H$1749, data!$A$1:$A$1749, 'Heron Fields'!$A22, data!$D$1:$D$1749, 'Heron Fields'!$A$2, data!$E$1:$E$1749, 'Heron Fields'!C$5)</f>
        <v/>
      </c>
      <c r="D22" s="2">
        <f>C22+SUMIFS(data!$H$1:$H$1749, data!$A$1:$A$1749, 'Heron Fields'!$A22, data!$D$1:$D$1749, 'Heron Fields'!$A$2, data!$E$1:$E$1749, 'Heron Fields'!D$5)</f>
        <v/>
      </c>
      <c r="E22" s="2">
        <f>D22+SUMIFS(data!$H$1:$H$1749, data!$A$1:$A$1749, 'Heron Fields'!$A22, data!$D$1:$D$1749, 'Heron Fields'!$A$2, data!$E$1:$E$1749, 'Heron Fields'!E$5)</f>
        <v/>
      </c>
      <c r="F22" s="2">
        <f>E22+SUMIFS(data!$H$1:$H$1749, data!$A$1:$A$1749, 'Heron Fields'!$A22, data!$D$1:$D$1749, 'Heron Fields'!$A$2, data!$E$1:$E$1749, 'Heron Fields'!F$5)</f>
        <v/>
      </c>
      <c r="G22" s="2">
        <f>F22+SUMIFS(data!$H$1:$H$1749, data!$A$1:$A$1749, 'Heron Fields'!$A22, data!$D$1:$D$1749, 'Heron Fields'!$A$2, data!$E$1:$E$1749, 'Heron Fields'!G$5)</f>
        <v/>
      </c>
      <c r="H22" s="2">
        <f>G22+SUMIFS(data!$H$1:$H$1749, data!$A$1:$A$1749, 'Heron Fields'!$A22, data!$D$1:$D$1749, 'Heron Fields'!$A$2, data!$E$1:$E$1749, 'Heron Fields'!H$5)</f>
        <v/>
      </c>
      <c r="I22" s="2">
        <f>H22+SUMIFS(data!$H$1:$H$1749, data!$A$1:$A$1749, 'Heron Fields'!$A22, data!$D$1:$D$1749, 'Heron Fields'!$A$2, data!$E$1:$E$1749, 'Heron Fields'!I$5)</f>
        <v/>
      </c>
      <c r="J22" s="2">
        <f>I22+SUMIFS(data!$H$1:$H$1749, data!$A$1:$A$1749, 'Heron Fields'!$A22, data!$D$1:$D$1749, 'Heron Fields'!$A$2, data!$E$1:$E$1749, 'Heron Fields'!J$5)</f>
        <v/>
      </c>
      <c r="K22" s="2">
        <f>J22+SUMIFS(data!$H$1:$H$1749, data!$A$1:$A$1749, 'Heron Fields'!$A22, data!$D$1:$D$1749, 'Heron Fields'!$A$2, data!$E$1:$E$1749, 'Heron Fields'!K$5)</f>
        <v/>
      </c>
      <c r="L22" s="2">
        <f>K22+SUMIFS(data!$H$1:$H$1749, data!$A$1:$A$1749, 'Heron Fields'!$A22, data!$D$1:$D$1749, 'Heron Fields'!$A$2, data!$E$1:$E$1749, 'Heron Fields'!L$5)</f>
        <v/>
      </c>
      <c r="M22" s="2">
        <f>L22+SUMIFS(data!$H$1:$H$1749, data!$A$1:$A$1749, 'Heron Fields'!$A22, data!$D$1:$D$1749, 'Heron Fields'!$A$2, data!$E$1:$E$1749, 'Heron Fields'!M$5)</f>
        <v/>
      </c>
      <c r="N22" s="2">
        <f>M22+SUMIFS(data!$H$1:$H$1749, data!$A$1:$A$1749, 'Heron Fields'!$A22, data!$D$1:$D$1749, 'Heron Fields'!$A$2, data!$E$1:$E$1749, 'Heron Fields'!N$5)</f>
        <v/>
      </c>
      <c r="O22" s="2">
        <f>N22+SUMIFS(data!$H$1:$H$1749, data!$A$1:$A$1749, 'Heron Fields'!$A22, data!$D$1:$D$1749, 'Heron Fields'!$A$2, data!$E$1:$E$1749, 'Heron Fields'!O$5)</f>
        <v/>
      </c>
      <c r="P22" s="2">
        <f>O22+SUMIFS(data!$H$1:$H$1749, data!$A$1:$A$1749, 'Heron Fields'!$A22, data!$D$1:$D$1749, 'Heron Fields'!$A$2, data!$E$1:$E$1749, 'Heron Fields'!P$5)</f>
        <v/>
      </c>
      <c r="Q22" s="2">
        <f>P22+SUMIFS(data!$H$1:$H$1749, data!$A$1:$A$1749, 'Heron Fields'!$A22, data!$D$1:$D$1749, 'Heron Fields'!$A$2, data!$E$1:$E$1749, 'Heron Fields'!Q$5)</f>
        <v/>
      </c>
      <c r="R22" s="2">
        <f>Q22+SUMIFS(data!$H$1:$H$1749, data!$A$1:$A$1749, 'Heron Fields'!$A22, data!$D$1:$D$1749, 'Heron Fields'!$A$2, data!$E$1:$E$1749, 'Heron Fields'!R$5)</f>
        <v/>
      </c>
      <c r="S22" s="2">
        <f>R22+SUMIFS(data!$H$1:$H$1749, data!$A$1:$A$1749, 'Heron Fields'!$A22, data!$D$1:$D$1749, 'Heron Fields'!$A$2, data!$E$1:$E$1749, 'Heron Fields'!S$5)</f>
        <v/>
      </c>
      <c r="T22" s="2">
        <f>S22+SUMIFS(data!$H$1:$H$1749, data!$A$1:$A$1749, 'Heron Fields'!$A22, data!$D$1:$D$1749, 'Heron Fields'!$A$2, data!$E$1:$E$1749, 'Heron Fields'!T$5)</f>
        <v/>
      </c>
      <c r="U22" s="2">
        <f>T22+SUMIFS(data!$H$1:$H$1749, data!$A$1:$A$1749, 'Heron Fields'!$A22, data!$D$1:$D$1749, 'Heron Fields'!$A$2, data!$E$1:$E$1749, 'Heron Fields'!U$5)</f>
        <v/>
      </c>
      <c r="V22" s="2">
        <f>U22+SUMIFS(data!$H$1:$H$1749, data!$A$1:$A$1749, 'Heron Fields'!$A22, data!$D$1:$D$1749, 'Heron Fields'!$A$2, data!$E$1:$E$1749, 'Heron Fields'!V$5)</f>
        <v/>
      </c>
      <c r="W22" s="2">
        <f>V22+SUMIFS(data!$H$1:$H$1749, data!$A$1:$A$1749, 'Heron Fields'!$A22, data!$D$1:$D$1749, 'Heron Fields'!$A$2, data!$E$1:$E$1749, 'Heron Fields'!W$5)</f>
        <v/>
      </c>
      <c r="X22" s="2">
        <f>W22+SUMIFS(data!$H$1:$H$1749, data!$A$1:$A$1749, 'Heron Fields'!$A22, data!$D$1:$D$1749, 'Heron Fields'!$A$2, data!$E$1:$E$1749, 'Heron Fields'!X$5)</f>
        <v/>
      </c>
      <c r="Y22" s="2">
        <f>X22+SUMIFS(data!$H$1:$H$1749, data!$A$1:$A$1749, 'Heron Fields'!$A22, data!$D$1:$D$1749, 'Heron Fields'!$A$2, data!$E$1:$E$1749, 'Heron Fields'!Y$5)</f>
        <v/>
      </c>
      <c r="Z22" s="2">
        <f>Y22+SUMIFS(data!$H$1:$H$1749, data!$A$1:$A$1749, 'Heron Fields'!$A22, data!$D$1:$D$1749, 'Heron Fields'!$A$2, data!$E$1:$E$1749, 'Heron Fields'!Z$5)</f>
        <v/>
      </c>
      <c r="AA22" s="2">
        <f>Z22+SUMIFS(data!$H$1:$H$1749, data!$A$1:$A$1749, 'Heron Fields'!$A22, data!$D$1:$D$1749, 'Heron Fields'!$A$2, data!$E$1:$E$1749, 'Heron Fields'!AA$5)</f>
        <v/>
      </c>
      <c r="AB22" s="2">
        <f>AA22+SUMIFS(data!$H$1:$H$1749, data!$A$1:$A$1749, 'Heron Fields'!$A22, data!$D$1:$D$1749, 'Heron Fields'!$A$2, data!$E$1:$E$1749, 'Heron Fields'!AB$5)</f>
        <v/>
      </c>
      <c r="AC22" s="2">
        <f>AB22+SUMIFS(data!$H$1:$H$1749, data!$A$1:$A$1749, 'Heron Fields'!$A22, data!$D$1:$D$1749, 'Heron Fields'!$A$2, data!$E$1:$E$1749, 'Heron Fields'!AC$5)</f>
        <v/>
      </c>
      <c r="AD22" s="2">
        <f>AC22+SUMIFS(data!$H$1:$H$1749, data!$A$1:$A$1749, 'Heron Fields'!$A22, data!$D$1:$D$1749, 'Heron Fields'!$A$2, data!$E$1:$E$1749, 'Heron Fields'!AD$5)</f>
        <v/>
      </c>
    </row>
    <row r="23">
      <c r="A23" t="inlineStr">
        <is>
          <t>COS - Construction</t>
        </is>
      </c>
      <c r="C23" s="2">
        <f>SUMIFS(data!$H$1:$H$1749, data!$A$1:$A$1749, 'Heron Fields'!$A23, data!$D$1:$D$1749, 'Heron Fields'!$A$2, data!$E$1:$E$1749, 'Heron Fields'!C$5)</f>
        <v/>
      </c>
      <c r="D23" s="2">
        <f>C23+SUMIFS(data!$H$1:$H$1749, data!$A$1:$A$1749, 'Heron Fields'!$A23, data!$D$1:$D$1749, 'Heron Fields'!$A$2, data!$E$1:$E$1749, 'Heron Fields'!D$5)</f>
        <v/>
      </c>
      <c r="E23" s="2">
        <f>D23+SUMIFS(data!$H$1:$H$1749, data!$A$1:$A$1749, 'Heron Fields'!$A23, data!$D$1:$D$1749, 'Heron Fields'!$A$2, data!$E$1:$E$1749, 'Heron Fields'!E$5)</f>
        <v/>
      </c>
      <c r="F23" s="2">
        <f>E23+SUMIFS(data!$H$1:$H$1749, data!$A$1:$A$1749, 'Heron Fields'!$A23, data!$D$1:$D$1749, 'Heron Fields'!$A$2, data!$E$1:$E$1749, 'Heron Fields'!F$5)</f>
        <v/>
      </c>
      <c r="G23" s="2">
        <f>F23+SUMIFS(data!$H$1:$H$1749, data!$A$1:$A$1749, 'Heron Fields'!$A23, data!$D$1:$D$1749, 'Heron Fields'!$A$2, data!$E$1:$E$1749, 'Heron Fields'!G$5)</f>
        <v/>
      </c>
      <c r="H23" s="2">
        <f>G23+SUMIFS(data!$H$1:$H$1749, data!$A$1:$A$1749, 'Heron Fields'!$A23, data!$D$1:$D$1749, 'Heron Fields'!$A$2, data!$E$1:$E$1749, 'Heron Fields'!H$5)</f>
        <v/>
      </c>
      <c r="I23" s="2">
        <f>H23+SUMIFS(data!$H$1:$H$1749, data!$A$1:$A$1749, 'Heron Fields'!$A23, data!$D$1:$D$1749, 'Heron Fields'!$A$2, data!$E$1:$E$1749, 'Heron Fields'!I$5)</f>
        <v/>
      </c>
      <c r="J23" s="2">
        <f>I23+SUMIFS(data!$H$1:$H$1749, data!$A$1:$A$1749, 'Heron Fields'!$A23, data!$D$1:$D$1749, 'Heron Fields'!$A$2, data!$E$1:$E$1749, 'Heron Fields'!J$5)</f>
        <v/>
      </c>
      <c r="K23" s="2">
        <f>J23+SUMIFS(data!$H$1:$H$1749, data!$A$1:$A$1749, 'Heron Fields'!$A23, data!$D$1:$D$1749, 'Heron Fields'!$A$2, data!$E$1:$E$1749, 'Heron Fields'!K$5)</f>
        <v/>
      </c>
      <c r="L23" s="2">
        <f>K23+SUMIFS(data!$H$1:$H$1749, data!$A$1:$A$1749, 'Heron Fields'!$A23, data!$D$1:$D$1749, 'Heron Fields'!$A$2, data!$E$1:$E$1749, 'Heron Fields'!L$5)</f>
        <v/>
      </c>
      <c r="M23" s="2">
        <f>L23+SUMIFS(data!$H$1:$H$1749, data!$A$1:$A$1749, 'Heron Fields'!$A23, data!$D$1:$D$1749, 'Heron Fields'!$A$2, data!$E$1:$E$1749, 'Heron Fields'!M$5)</f>
        <v/>
      </c>
      <c r="N23" s="2">
        <f>M23+SUMIFS(data!$H$1:$H$1749, data!$A$1:$A$1749, 'Heron Fields'!$A23, data!$D$1:$D$1749, 'Heron Fields'!$A$2, data!$E$1:$E$1749, 'Heron Fields'!N$5)</f>
        <v/>
      </c>
      <c r="O23" s="2">
        <f>N23+SUMIFS(data!$H$1:$H$1749, data!$A$1:$A$1749, 'Heron Fields'!$A23, data!$D$1:$D$1749, 'Heron Fields'!$A$2, data!$E$1:$E$1749, 'Heron Fields'!O$5)</f>
        <v/>
      </c>
      <c r="P23" s="2">
        <f>O23+SUMIFS(data!$H$1:$H$1749, data!$A$1:$A$1749, 'Heron Fields'!$A23, data!$D$1:$D$1749, 'Heron Fields'!$A$2, data!$E$1:$E$1749, 'Heron Fields'!P$5)</f>
        <v/>
      </c>
      <c r="Q23" s="2">
        <f>P23+SUMIFS(data!$H$1:$H$1749, data!$A$1:$A$1749, 'Heron Fields'!$A23, data!$D$1:$D$1749, 'Heron Fields'!$A$2, data!$E$1:$E$1749, 'Heron Fields'!Q$5)</f>
        <v/>
      </c>
      <c r="R23" s="2">
        <f>Q23+SUMIFS(data!$H$1:$H$1749, data!$A$1:$A$1749, 'Heron Fields'!$A23, data!$D$1:$D$1749, 'Heron Fields'!$A$2, data!$E$1:$E$1749, 'Heron Fields'!R$5)</f>
        <v/>
      </c>
      <c r="S23" s="2">
        <f>R23+SUMIFS(data!$H$1:$H$1749, data!$A$1:$A$1749, 'Heron Fields'!$A23, data!$D$1:$D$1749, 'Heron Fields'!$A$2, data!$E$1:$E$1749, 'Heron Fields'!S$5)</f>
        <v/>
      </c>
      <c r="T23" s="2">
        <f>S23+SUMIFS(data!$H$1:$H$1749, data!$A$1:$A$1749, 'Heron Fields'!$A23, data!$D$1:$D$1749, 'Heron Fields'!$A$2, data!$E$1:$E$1749, 'Heron Fields'!T$5)</f>
        <v/>
      </c>
      <c r="U23" s="2">
        <f>T23+SUMIFS(data!$H$1:$H$1749, data!$A$1:$A$1749, 'Heron Fields'!$A23, data!$D$1:$D$1749, 'Heron Fields'!$A$2, data!$E$1:$E$1749, 'Heron Fields'!U$5)</f>
        <v/>
      </c>
      <c r="V23" s="2">
        <f>U23+SUMIFS(data!$H$1:$H$1749, data!$A$1:$A$1749, 'Heron Fields'!$A23, data!$D$1:$D$1749, 'Heron Fields'!$A$2, data!$E$1:$E$1749, 'Heron Fields'!V$5)</f>
        <v/>
      </c>
      <c r="W23" s="2">
        <f>V23+SUMIFS(data!$H$1:$H$1749, data!$A$1:$A$1749, 'Heron Fields'!$A23, data!$D$1:$D$1749, 'Heron Fields'!$A$2, data!$E$1:$E$1749, 'Heron Fields'!W$5)</f>
        <v/>
      </c>
      <c r="X23" s="2">
        <f>W23+SUMIFS(data!$H$1:$H$1749, data!$A$1:$A$1749, 'Heron Fields'!$A23, data!$D$1:$D$1749, 'Heron Fields'!$A$2, data!$E$1:$E$1749, 'Heron Fields'!X$5)</f>
        <v/>
      </c>
      <c r="Y23" s="2">
        <f>X23+SUMIFS(data!$H$1:$H$1749, data!$A$1:$A$1749, 'Heron Fields'!$A23, data!$D$1:$D$1749, 'Heron Fields'!$A$2, data!$E$1:$E$1749, 'Heron Fields'!Y$5)</f>
        <v/>
      </c>
      <c r="Z23" s="2">
        <f>Y23+SUMIFS(data!$H$1:$H$1749, data!$A$1:$A$1749, 'Heron Fields'!$A23, data!$D$1:$D$1749, 'Heron Fields'!$A$2, data!$E$1:$E$1749, 'Heron Fields'!Z$5)</f>
        <v/>
      </c>
      <c r="AA23" s="2">
        <f>Z23+SUMIFS(data!$H$1:$H$1749, data!$A$1:$A$1749, 'Heron Fields'!$A23, data!$D$1:$D$1749, 'Heron Fields'!$A$2, data!$E$1:$E$1749, 'Heron Fields'!AA$5)</f>
        <v/>
      </c>
      <c r="AB23" s="2">
        <f>AA23+SUMIFS(data!$H$1:$H$1749, data!$A$1:$A$1749, 'Heron Fields'!$A23, data!$D$1:$D$1749, 'Heron Fields'!$A$2, data!$E$1:$E$1749, 'Heron Fields'!AB$5)</f>
        <v/>
      </c>
      <c r="AC23" s="2">
        <f>AB23+SUMIFS(data!$H$1:$H$1749, data!$A$1:$A$1749, 'Heron Fields'!$A23, data!$D$1:$D$1749, 'Heron Fields'!$A$2, data!$E$1:$E$1749, 'Heron Fields'!AC$5)</f>
        <v/>
      </c>
      <c r="AD23" s="2">
        <f>AC23+SUMIFS(data!$H$1:$H$1749, data!$A$1:$A$1749, 'Heron Fields'!$A23, data!$D$1:$D$1749, 'Heron Fields'!$A$2, data!$E$1:$E$1749, 'Heron Fields'!AD$5)</f>
        <v/>
      </c>
    </row>
    <row r="24">
      <c r="A24" t="inlineStr">
        <is>
          <t>COS - Electricity</t>
        </is>
      </c>
      <c r="C24" s="2">
        <f>SUMIFS(data!$H$1:$H$1749, data!$A$1:$A$1749, 'Heron Fields'!$A24, data!$D$1:$D$1749, 'Heron Fields'!$A$2, data!$E$1:$E$1749, 'Heron Fields'!C$5)</f>
        <v/>
      </c>
      <c r="D24" s="2">
        <f>C24+SUMIFS(data!$H$1:$H$1749, data!$A$1:$A$1749, 'Heron Fields'!$A24, data!$D$1:$D$1749, 'Heron Fields'!$A$2, data!$E$1:$E$1749, 'Heron Fields'!D$5)</f>
        <v/>
      </c>
      <c r="E24" s="2">
        <f>D24+SUMIFS(data!$H$1:$H$1749, data!$A$1:$A$1749, 'Heron Fields'!$A24, data!$D$1:$D$1749, 'Heron Fields'!$A$2, data!$E$1:$E$1749, 'Heron Fields'!E$5)</f>
        <v/>
      </c>
      <c r="F24" s="2">
        <f>E24+SUMIFS(data!$H$1:$H$1749, data!$A$1:$A$1749, 'Heron Fields'!$A24, data!$D$1:$D$1749, 'Heron Fields'!$A$2, data!$E$1:$E$1749, 'Heron Fields'!F$5)</f>
        <v/>
      </c>
      <c r="G24" s="2">
        <f>F24+SUMIFS(data!$H$1:$H$1749, data!$A$1:$A$1749, 'Heron Fields'!$A24, data!$D$1:$D$1749, 'Heron Fields'!$A$2, data!$E$1:$E$1749, 'Heron Fields'!G$5)</f>
        <v/>
      </c>
      <c r="H24" s="2">
        <f>G24+SUMIFS(data!$H$1:$H$1749, data!$A$1:$A$1749, 'Heron Fields'!$A24, data!$D$1:$D$1749, 'Heron Fields'!$A$2, data!$E$1:$E$1749, 'Heron Fields'!H$5)</f>
        <v/>
      </c>
      <c r="I24" s="2">
        <f>H24+SUMIFS(data!$H$1:$H$1749, data!$A$1:$A$1749, 'Heron Fields'!$A24, data!$D$1:$D$1749, 'Heron Fields'!$A$2, data!$E$1:$E$1749, 'Heron Fields'!I$5)</f>
        <v/>
      </c>
      <c r="J24" s="2">
        <f>I24+SUMIFS(data!$H$1:$H$1749, data!$A$1:$A$1749, 'Heron Fields'!$A24, data!$D$1:$D$1749, 'Heron Fields'!$A$2, data!$E$1:$E$1749, 'Heron Fields'!J$5)</f>
        <v/>
      </c>
      <c r="K24" s="2">
        <f>J24+SUMIFS(data!$H$1:$H$1749, data!$A$1:$A$1749, 'Heron Fields'!$A24, data!$D$1:$D$1749, 'Heron Fields'!$A$2, data!$E$1:$E$1749, 'Heron Fields'!K$5)</f>
        <v/>
      </c>
      <c r="L24" s="2">
        <f>K24+SUMIFS(data!$H$1:$H$1749, data!$A$1:$A$1749, 'Heron Fields'!$A24, data!$D$1:$D$1749, 'Heron Fields'!$A$2, data!$E$1:$E$1749, 'Heron Fields'!L$5)</f>
        <v/>
      </c>
      <c r="M24" s="2">
        <f>L24+SUMIFS(data!$H$1:$H$1749, data!$A$1:$A$1749, 'Heron Fields'!$A24, data!$D$1:$D$1749, 'Heron Fields'!$A$2, data!$E$1:$E$1749, 'Heron Fields'!M$5)</f>
        <v/>
      </c>
      <c r="N24" s="2">
        <f>M24+SUMIFS(data!$H$1:$H$1749, data!$A$1:$A$1749, 'Heron Fields'!$A24, data!$D$1:$D$1749, 'Heron Fields'!$A$2, data!$E$1:$E$1749, 'Heron Fields'!N$5)</f>
        <v/>
      </c>
      <c r="O24" s="2">
        <f>N24+SUMIFS(data!$H$1:$H$1749, data!$A$1:$A$1749, 'Heron Fields'!$A24, data!$D$1:$D$1749, 'Heron Fields'!$A$2, data!$E$1:$E$1749, 'Heron Fields'!O$5)</f>
        <v/>
      </c>
      <c r="P24" s="2">
        <f>O24+SUMIFS(data!$H$1:$H$1749, data!$A$1:$A$1749, 'Heron Fields'!$A24, data!$D$1:$D$1749, 'Heron Fields'!$A$2, data!$E$1:$E$1749, 'Heron Fields'!P$5)</f>
        <v/>
      </c>
      <c r="Q24" s="2">
        <f>P24+SUMIFS(data!$H$1:$H$1749, data!$A$1:$A$1749, 'Heron Fields'!$A24, data!$D$1:$D$1749, 'Heron Fields'!$A$2, data!$E$1:$E$1749, 'Heron Fields'!Q$5)</f>
        <v/>
      </c>
      <c r="R24" s="2">
        <f>Q24+SUMIFS(data!$H$1:$H$1749, data!$A$1:$A$1749, 'Heron Fields'!$A24, data!$D$1:$D$1749, 'Heron Fields'!$A$2, data!$E$1:$E$1749, 'Heron Fields'!R$5)</f>
        <v/>
      </c>
      <c r="S24" s="2">
        <f>R24+SUMIFS(data!$H$1:$H$1749, data!$A$1:$A$1749, 'Heron Fields'!$A24, data!$D$1:$D$1749, 'Heron Fields'!$A$2, data!$E$1:$E$1749, 'Heron Fields'!S$5)</f>
        <v/>
      </c>
      <c r="T24" s="2">
        <f>S24+SUMIFS(data!$H$1:$H$1749, data!$A$1:$A$1749, 'Heron Fields'!$A24, data!$D$1:$D$1749, 'Heron Fields'!$A$2, data!$E$1:$E$1749, 'Heron Fields'!T$5)</f>
        <v/>
      </c>
      <c r="U24" s="2">
        <f>T24+SUMIFS(data!$H$1:$H$1749, data!$A$1:$A$1749, 'Heron Fields'!$A24, data!$D$1:$D$1749, 'Heron Fields'!$A$2, data!$E$1:$E$1749, 'Heron Fields'!U$5)</f>
        <v/>
      </c>
      <c r="V24" s="2">
        <f>U24+SUMIFS(data!$H$1:$H$1749, data!$A$1:$A$1749, 'Heron Fields'!$A24, data!$D$1:$D$1749, 'Heron Fields'!$A$2, data!$E$1:$E$1749, 'Heron Fields'!V$5)</f>
        <v/>
      </c>
      <c r="W24" s="2">
        <f>V24+SUMIFS(data!$H$1:$H$1749, data!$A$1:$A$1749, 'Heron Fields'!$A24, data!$D$1:$D$1749, 'Heron Fields'!$A$2, data!$E$1:$E$1749, 'Heron Fields'!W$5)</f>
        <v/>
      </c>
      <c r="X24" s="2">
        <f>W24+SUMIFS(data!$H$1:$H$1749, data!$A$1:$A$1749, 'Heron Fields'!$A24, data!$D$1:$D$1749, 'Heron Fields'!$A$2, data!$E$1:$E$1749, 'Heron Fields'!X$5)</f>
        <v/>
      </c>
      <c r="Y24" s="2">
        <f>X24+SUMIFS(data!$H$1:$H$1749, data!$A$1:$A$1749, 'Heron Fields'!$A24, data!$D$1:$D$1749, 'Heron Fields'!$A$2, data!$E$1:$E$1749, 'Heron Fields'!Y$5)</f>
        <v/>
      </c>
      <c r="Z24" s="2">
        <f>Y24+SUMIFS(data!$H$1:$H$1749, data!$A$1:$A$1749, 'Heron Fields'!$A24, data!$D$1:$D$1749, 'Heron Fields'!$A$2, data!$E$1:$E$1749, 'Heron Fields'!Z$5)</f>
        <v/>
      </c>
      <c r="AA24" s="2">
        <f>Z24+SUMIFS(data!$H$1:$H$1749, data!$A$1:$A$1749, 'Heron Fields'!$A24, data!$D$1:$D$1749, 'Heron Fields'!$A$2, data!$E$1:$E$1749, 'Heron Fields'!AA$5)</f>
        <v/>
      </c>
      <c r="AB24" s="2">
        <f>AA24+SUMIFS(data!$H$1:$H$1749, data!$A$1:$A$1749, 'Heron Fields'!$A24, data!$D$1:$D$1749, 'Heron Fields'!$A$2, data!$E$1:$E$1749, 'Heron Fields'!AB$5)</f>
        <v/>
      </c>
      <c r="AC24" s="2">
        <f>AB24+SUMIFS(data!$H$1:$H$1749, data!$A$1:$A$1749, 'Heron Fields'!$A24, data!$D$1:$D$1749, 'Heron Fields'!$A$2, data!$E$1:$E$1749, 'Heron Fields'!AC$5)</f>
        <v/>
      </c>
      <c r="AD24" s="2">
        <f>AC24+SUMIFS(data!$H$1:$H$1749, data!$A$1:$A$1749, 'Heron Fields'!$A24, data!$D$1:$D$1749, 'Heron Fields'!$A$2, data!$E$1:$E$1749, 'Heron Fields'!AD$5)</f>
        <v/>
      </c>
    </row>
    <row r="25">
      <c r="A25" t="inlineStr">
        <is>
          <t>COS - Electricity Cost Heron Field</t>
        </is>
      </c>
      <c r="C25" s="2">
        <f>SUMIFS(data!$H$1:$H$1749, data!$A$1:$A$1749, 'Heron Fields'!$A25, data!$D$1:$D$1749, 'Heron Fields'!$A$2, data!$E$1:$E$1749, 'Heron Fields'!C$5)</f>
        <v/>
      </c>
      <c r="D25" s="2">
        <f>C25+SUMIFS(data!$H$1:$H$1749, data!$A$1:$A$1749, 'Heron Fields'!$A25, data!$D$1:$D$1749, 'Heron Fields'!$A$2, data!$E$1:$E$1749, 'Heron Fields'!D$5)</f>
        <v/>
      </c>
      <c r="E25" s="2">
        <f>D25+SUMIFS(data!$H$1:$H$1749, data!$A$1:$A$1749, 'Heron Fields'!$A25, data!$D$1:$D$1749, 'Heron Fields'!$A$2, data!$E$1:$E$1749, 'Heron Fields'!E$5)</f>
        <v/>
      </c>
      <c r="F25" s="2">
        <f>E25+SUMIFS(data!$H$1:$H$1749, data!$A$1:$A$1749, 'Heron Fields'!$A25, data!$D$1:$D$1749, 'Heron Fields'!$A$2, data!$E$1:$E$1749, 'Heron Fields'!F$5)</f>
        <v/>
      </c>
      <c r="G25" s="2">
        <f>F25+SUMIFS(data!$H$1:$H$1749, data!$A$1:$A$1749, 'Heron Fields'!$A25, data!$D$1:$D$1749, 'Heron Fields'!$A$2, data!$E$1:$E$1749, 'Heron Fields'!G$5)</f>
        <v/>
      </c>
      <c r="H25" s="2">
        <f>G25+SUMIFS(data!$H$1:$H$1749, data!$A$1:$A$1749, 'Heron Fields'!$A25, data!$D$1:$D$1749, 'Heron Fields'!$A$2, data!$E$1:$E$1749, 'Heron Fields'!H$5)</f>
        <v/>
      </c>
      <c r="I25" s="2">
        <f>H25+SUMIFS(data!$H$1:$H$1749, data!$A$1:$A$1749, 'Heron Fields'!$A25, data!$D$1:$D$1749, 'Heron Fields'!$A$2, data!$E$1:$E$1749, 'Heron Fields'!I$5)</f>
        <v/>
      </c>
      <c r="J25" s="2">
        <f>I25+SUMIFS(data!$H$1:$H$1749, data!$A$1:$A$1749, 'Heron Fields'!$A25, data!$D$1:$D$1749, 'Heron Fields'!$A$2, data!$E$1:$E$1749, 'Heron Fields'!J$5)</f>
        <v/>
      </c>
      <c r="K25" s="2">
        <f>J25+SUMIFS(data!$H$1:$H$1749, data!$A$1:$A$1749, 'Heron Fields'!$A25, data!$D$1:$D$1749, 'Heron Fields'!$A$2, data!$E$1:$E$1749, 'Heron Fields'!K$5)</f>
        <v/>
      </c>
      <c r="L25" s="2">
        <f>K25+SUMIFS(data!$H$1:$H$1749, data!$A$1:$A$1749, 'Heron Fields'!$A25, data!$D$1:$D$1749, 'Heron Fields'!$A$2, data!$E$1:$E$1749, 'Heron Fields'!L$5)</f>
        <v/>
      </c>
      <c r="M25" s="2">
        <f>L25+SUMIFS(data!$H$1:$H$1749, data!$A$1:$A$1749, 'Heron Fields'!$A25, data!$D$1:$D$1749, 'Heron Fields'!$A$2, data!$E$1:$E$1749, 'Heron Fields'!M$5)</f>
        <v/>
      </c>
      <c r="N25" s="2">
        <f>M25+SUMIFS(data!$H$1:$H$1749, data!$A$1:$A$1749, 'Heron Fields'!$A25, data!$D$1:$D$1749, 'Heron Fields'!$A$2, data!$E$1:$E$1749, 'Heron Fields'!N$5)</f>
        <v/>
      </c>
      <c r="O25" s="2">
        <f>N25+SUMIFS(data!$H$1:$H$1749, data!$A$1:$A$1749, 'Heron Fields'!$A25, data!$D$1:$D$1749, 'Heron Fields'!$A$2, data!$E$1:$E$1749, 'Heron Fields'!O$5)</f>
        <v/>
      </c>
      <c r="P25" s="2">
        <f>O25+SUMIFS(data!$H$1:$H$1749, data!$A$1:$A$1749, 'Heron Fields'!$A25, data!$D$1:$D$1749, 'Heron Fields'!$A$2, data!$E$1:$E$1749, 'Heron Fields'!P$5)</f>
        <v/>
      </c>
      <c r="Q25" s="2">
        <f>P25+SUMIFS(data!$H$1:$H$1749, data!$A$1:$A$1749, 'Heron Fields'!$A25, data!$D$1:$D$1749, 'Heron Fields'!$A$2, data!$E$1:$E$1749, 'Heron Fields'!Q$5)</f>
        <v/>
      </c>
      <c r="R25" s="2">
        <f>Q25+SUMIFS(data!$H$1:$H$1749, data!$A$1:$A$1749, 'Heron Fields'!$A25, data!$D$1:$D$1749, 'Heron Fields'!$A$2, data!$E$1:$E$1749, 'Heron Fields'!R$5)</f>
        <v/>
      </c>
      <c r="S25" s="2">
        <f>R25+SUMIFS(data!$H$1:$H$1749, data!$A$1:$A$1749, 'Heron Fields'!$A25, data!$D$1:$D$1749, 'Heron Fields'!$A$2, data!$E$1:$E$1749, 'Heron Fields'!S$5)</f>
        <v/>
      </c>
      <c r="T25" s="2">
        <f>S25+SUMIFS(data!$H$1:$H$1749, data!$A$1:$A$1749, 'Heron Fields'!$A25, data!$D$1:$D$1749, 'Heron Fields'!$A$2, data!$E$1:$E$1749, 'Heron Fields'!T$5)</f>
        <v/>
      </c>
      <c r="U25" s="2">
        <f>T25+SUMIFS(data!$H$1:$H$1749, data!$A$1:$A$1749, 'Heron Fields'!$A25, data!$D$1:$D$1749, 'Heron Fields'!$A$2, data!$E$1:$E$1749, 'Heron Fields'!U$5)</f>
        <v/>
      </c>
      <c r="V25" s="2">
        <f>U25+SUMIFS(data!$H$1:$H$1749, data!$A$1:$A$1749, 'Heron Fields'!$A25, data!$D$1:$D$1749, 'Heron Fields'!$A$2, data!$E$1:$E$1749, 'Heron Fields'!V$5)</f>
        <v/>
      </c>
      <c r="W25" s="2">
        <f>V25+SUMIFS(data!$H$1:$H$1749, data!$A$1:$A$1749, 'Heron Fields'!$A25, data!$D$1:$D$1749, 'Heron Fields'!$A$2, data!$E$1:$E$1749, 'Heron Fields'!W$5)</f>
        <v/>
      </c>
      <c r="X25" s="2">
        <f>W25+SUMIFS(data!$H$1:$H$1749, data!$A$1:$A$1749, 'Heron Fields'!$A25, data!$D$1:$D$1749, 'Heron Fields'!$A$2, data!$E$1:$E$1749, 'Heron Fields'!X$5)</f>
        <v/>
      </c>
      <c r="Y25" s="2">
        <f>X25+SUMIFS(data!$H$1:$H$1749, data!$A$1:$A$1749, 'Heron Fields'!$A25, data!$D$1:$D$1749, 'Heron Fields'!$A$2, data!$E$1:$E$1749, 'Heron Fields'!Y$5)</f>
        <v/>
      </c>
      <c r="Z25" s="2">
        <f>Y25+SUMIFS(data!$H$1:$H$1749, data!$A$1:$A$1749, 'Heron Fields'!$A25, data!$D$1:$D$1749, 'Heron Fields'!$A$2, data!$E$1:$E$1749, 'Heron Fields'!Z$5)</f>
        <v/>
      </c>
      <c r="AA25" s="2">
        <f>Z25+SUMIFS(data!$H$1:$H$1749, data!$A$1:$A$1749, 'Heron Fields'!$A25, data!$D$1:$D$1749, 'Heron Fields'!$A$2, data!$E$1:$E$1749, 'Heron Fields'!AA$5)</f>
        <v/>
      </c>
      <c r="AB25" s="2">
        <f>AA25+SUMIFS(data!$H$1:$H$1749, data!$A$1:$A$1749, 'Heron Fields'!$A25, data!$D$1:$D$1749, 'Heron Fields'!$A$2, data!$E$1:$E$1749, 'Heron Fields'!AB$5)</f>
        <v/>
      </c>
      <c r="AC25" s="2">
        <f>AB25+SUMIFS(data!$H$1:$H$1749, data!$A$1:$A$1749, 'Heron Fields'!$A25, data!$D$1:$D$1749, 'Heron Fields'!$A$2, data!$E$1:$E$1749, 'Heron Fields'!AC$5)</f>
        <v/>
      </c>
      <c r="AD25" s="2">
        <f>AC25+SUMIFS(data!$H$1:$H$1749, data!$A$1:$A$1749, 'Heron Fields'!$A25, data!$D$1:$D$1749, 'Heron Fields'!$A$2, data!$E$1:$E$1749, 'Heron Fields'!AD$5)</f>
        <v/>
      </c>
    </row>
    <row r="26">
      <c r="A26" t="inlineStr">
        <is>
          <t>COS - Heron - Internet</t>
        </is>
      </c>
      <c r="C26" s="2">
        <f>SUMIFS(data!$H$1:$H$1749, data!$A$1:$A$1749, 'Heron Fields'!$A26, data!$D$1:$D$1749, 'Heron Fields'!$A$2, data!$E$1:$E$1749, 'Heron Fields'!C$5)</f>
        <v/>
      </c>
      <c r="D26" s="2">
        <f>C26+SUMIFS(data!$H$1:$H$1749, data!$A$1:$A$1749, 'Heron Fields'!$A26, data!$D$1:$D$1749, 'Heron Fields'!$A$2, data!$E$1:$E$1749, 'Heron Fields'!D$5)</f>
        <v/>
      </c>
      <c r="E26" s="2">
        <f>D26+SUMIFS(data!$H$1:$H$1749, data!$A$1:$A$1749, 'Heron Fields'!$A26, data!$D$1:$D$1749, 'Heron Fields'!$A$2, data!$E$1:$E$1749, 'Heron Fields'!E$5)</f>
        <v/>
      </c>
      <c r="F26" s="2">
        <f>E26+SUMIFS(data!$H$1:$H$1749, data!$A$1:$A$1749, 'Heron Fields'!$A26, data!$D$1:$D$1749, 'Heron Fields'!$A$2, data!$E$1:$E$1749, 'Heron Fields'!F$5)</f>
        <v/>
      </c>
      <c r="G26" s="2">
        <f>F26+SUMIFS(data!$H$1:$H$1749, data!$A$1:$A$1749, 'Heron Fields'!$A26, data!$D$1:$D$1749, 'Heron Fields'!$A$2, data!$E$1:$E$1749, 'Heron Fields'!G$5)</f>
        <v/>
      </c>
      <c r="H26" s="2">
        <f>G26+SUMIFS(data!$H$1:$H$1749, data!$A$1:$A$1749, 'Heron Fields'!$A26, data!$D$1:$D$1749, 'Heron Fields'!$A$2, data!$E$1:$E$1749, 'Heron Fields'!H$5)</f>
        <v/>
      </c>
      <c r="I26" s="2">
        <f>H26+SUMIFS(data!$H$1:$H$1749, data!$A$1:$A$1749, 'Heron Fields'!$A26, data!$D$1:$D$1749, 'Heron Fields'!$A$2, data!$E$1:$E$1749, 'Heron Fields'!I$5)</f>
        <v/>
      </c>
      <c r="J26" s="2">
        <f>I26+SUMIFS(data!$H$1:$H$1749, data!$A$1:$A$1749, 'Heron Fields'!$A26, data!$D$1:$D$1749, 'Heron Fields'!$A$2, data!$E$1:$E$1749, 'Heron Fields'!J$5)</f>
        <v/>
      </c>
      <c r="K26" s="2">
        <f>J26+SUMIFS(data!$H$1:$H$1749, data!$A$1:$A$1749, 'Heron Fields'!$A26, data!$D$1:$D$1749, 'Heron Fields'!$A$2, data!$E$1:$E$1749, 'Heron Fields'!K$5)</f>
        <v/>
      </c>
      <c r="L26" s="2">
        <f>K26+SUMIFS(data!$H$1:$H$1749, data!$A$1:$A$1749, 'Heron Fields'!$A26, data!$D$1:$D$1749, 'Heron Fields'!$A$2, data!$E$1:$E$1749, 'Heron Fields'!L$5)</f>
        <v/>
      </c>
      <c r="M26" s="2">
        <f>L26+SUMIFS(data!$H$1:$H$1749, data!$A$1:$A$1749, 'Heron Fields'!$A26, data!$D$1:$D$1749, 'Heron Fields'!$A$2, data!$E$1:$E$1749, 'Heron Fields'!M$5)</f>
        <v/>
      </c>
      <c r="N26" s="2">
        <f>M26+SUMIFS(data!$H$1:$H$1749, data!$A$1:$A$1749, 'Heron Fields'!$A26, data!$D$1:$D$1749, 'Heron Fields'!$A$2, data!$E$1:$E$1749, 'Heron Fields'!N$5)</f>
        <v/>
      </c>
      <c r="O26" s="2">
        <f>N26+SUMIFS(data!$H$1:$H$1749, data!$A$1:$A$1749, 'Heron Fields'!$A26, data!$D$1:$D$1749, 'Heron Fields'!$A$2, data!$E$1:$E$1749, 'Heron Fields'!O$5)</f>
        <v/>
      </c>
      <c r="P26" s="2">
        <f>O26+SUMIFS(data!$H$1:$H$1749, data!$A$1:$A$1749, 'Heron Fields'!$A26, data!$D$1:$D$1749, 'Heron Fields'!$A$2, data!$E$1:$E$1749, 'Heron Fields'!P$5)</f>
        <v/>
      </c>
      <c r="Q26" s="2">
        <f>P26+SUMIFS(data!$H$1:$H$1749, data!$A$1:$A$1749, 'Heron Fields'!$A26, data!$D$1:$D$1749, 'Heron Fields'!$A$2, data!$E$1:$E$1749, 'Heron Fields'!Q$5)</f>
        <v/>
      </c>
      <c r="R26" s="2">
        <f>Q26+SUMIFS(data!$H$1:$H$1749, data!$A$1:$A$1749, 'Heron Fields'!$A26, data!$D$1:$D$1749, 'Heron Fields'!$A$2, data!$E$1:$E$1749, 'Heron Fields'!R$5)</f>
        <v/>
      </c>
      <c r="S26" s="2">
        <f>R26+SUMIFS(data!$H$1:$H$1749, data!$A$1:$A$1749, 'Heron Fields'!$A26, data!$D$1:$D$1749, 'Heron Fields'!$A$2, data!$E$1:$E$1749, 'Heron Fields'!S$5)</f>
        <v/>
      </c>
      <c r="T26" s="2">
        <f>S26+SUMIFS(data!$H$1:$H$1749, data!$A$1:$A$1749, 'Heron Fields'!$A26, data!$D$1:$D$1749, 'Heron Fields'!$A$2, data!$E$1:$E$1749, 'Heron Fields'!T$5)</f>
        <v/>
      </c>
      <c r="U26" s="2">
        <f>T26+SUMIFS(data!$H$1:$H$1749, data!$A$1:$A$1749, 'Heron Fields'!$A26, data!$D$1:$D$1749, 'Heron Fields'!$A$2, data!$E$1:$E$1749, 'Heron Fields'!U$5)</f>
        <v/>
      </c>
      <c r="V26" s="2">
        <f>U26+SUMIFS(data!$H$1:$H$1749, data!$A$1:$A$1749, 'Heron Fields'!$A26, data!$D$1:$D$1749, 'Heron Fields'!$A$2, data!$E$1:$E$1749, 'Heron Fields'!V$5)</f>
        <v/>
      </c>
      <c r="W26" s="2">
        <f>V26+SUMIFS(data!$H$1:$H$1749, data!$A$1:$A$1749, 'Heron Fields'!$A26, data!$D$1:$D$1749, 'Heron Fields'!$A$2, data!$E$1:$E$1749, 'Heron Fields'!W$5)</f>
        <v/>
      </c>
      <c r="X26" s="2">
        <f>W26+SUMIFS(data!$H$1:$H$1749, data!$A$1:$A$1749, 'Heron Fields'!$A26, data!$D$1:$D$1749, 'Heron Fields'!$A$2, data!$E$1:$E$1749, 'Heron Fields'!X$5)</f>
        <v/>
      </c>
      <c r="Y26" s="2">
        <f>X26+SUMIFS(data!$H$1:$H$1749, data!$A$1:$A$1749, 'Heron Fields'!$A26, data!$D$1:$D$1749, 'Heron Fields'!$A$2, data!$E$1:$E$1749, 'Heron Fields'!Y$5)</f>
        <v/>
      </c>
      <c r="Z26" s="2">
        <f>Y26+SUMIFS(data!$H$1:$H$1749, data!$A$1:$A$1749, 'Heron Fields'!$A26, data!$D$1:$D$1749, 'Heron Fields'!$A$2, data!$E$1:$E$1749, 'Heron Fields'!Z$5)</f>
        <v/>
      </c>
      <c r="AA26" s="2">
        <f>Z26+SUMIFS(data!$H$1:$H$1749, data!$A$1:$A$1749, 'Heron Fields'!$A26, data!$D$1:$D$1749, 'Heron Fields'!$A$2, data!$E$1:$E$1749, 'Heron Fields'!AA$5)</f>
        <v/>
      </c>
      <c r="AB26" s="2">
        <f>AA26+SUMIFS(data!$H$1:$H$1749, data!$A$1:$A$1749, 'Heron Fields'!$A26, data!$D$1:$D$1749, 'Heron Fields'!$A$2, data!$E$1:$E$1749, 'Heron Fields'!AB$5)</f>
        <v/>
      </c>
      <c r="AC26" s="2">
        <f>AB26+SUMIFS(data!$H$1:$H$1749, data!$A$1:$A$1749, 'Heron Fields'!$A26, data!$D$1:$D$1749, 'Heron Fields'!$A$2, data!$E$1:$E$1749, 'Heron Fields'!AC$5)</f>
        <v/>
      </c>
      <c r="AD26" s="2">
        <f>AC26+SUMIFS(data!$H$1:$H$1749, data!$A$1:$A$1749, 'Heron Fields'!$A26, data!$D$1:$D$1749, 'Heron Fields'!$A$2, data!$E$1:$E$1749, 'Heron Fields'!AD$5)</f>
        <v/>
      </c>
    </row>
    <row r="27">
      <c r="A27" t="inlineStr">
        <is>
          <t>COS - Heron Fields - Construction</t>
        </is>
      </c>
      <c r="C27" s="2">
        <f>SUMIFS(data!$H$1:$H$1749, data!$A$1:$A$1749, 'Heron Fields'!$A27, data!$D$1:$D$1749, 'Heron Fields'!$A$2, data!$E$1:$E$1749, 'Heron Fields'!C$5)</f>
        <v/>
      </c>
      <c r="D27" s="2">
        <f>C27+SUMIFS(data!$H$1:$H$1749, data!$A$1:$A$1749, 'Heron Fields'!$A27, data!$D$1:$D$1749, 'Heron Fields'!$A$2, data!$E$1:$E$1749, 'Heron Fields'!D$5)</f>
        <v/>
      </c>
      <c r="E27" s="2">
        <f>D27+SUMIFS(data!$H$1:$H$1749, data!$A$1:$A$1749, 'Heron Fields'!$A27, data!$D$1:$D$1749, 'Heron Fields'!$A$2, data!$E$1:$E$1749, 'Heron Fields'!E$5)</f>
        <v/>
      </c>
      <c r="F27" s="2">
        <f>E27+SUMIFS(data!$H$1:$H$1749, data!$A$1:$A$1749, 'Heron Fields'!$A27, data!$D$1:$D$1749, 'Heron Fields'!$A$2, data!$E$1:$E$1749, 'Heron Fields'!F$5)</f>
        <v/>
      </c>
      <c r="G27" s="2">
        <f>F27+SUMIFS(data!$H$1:$H$1749, data!$A$1:$A$1749, 'Heron Fields'!$A27, data!$D$1:$D$1749, 'Heron Fields'!$A$2, data!$E$1:$E$1749, 'Heron Fields'!G$5)</f>
        <v/>
      </c>
      <c r="H27" s="2">
        <f>G27+SUMIFS(data!$H$1:$H$1749, data!$A$1:$A$1749, 'Heron Fields'!$A27, data!$D$1:$D$1749, 'Heron Fields'!$A$2, data!$E$1:$E$1749, 'Heron Fields'!H$5)</f>
        <v/>
      </c>
      <c r="I27" s="2">
        <f>H27+SUMIFS(data!$H$1:$H$1749, data!$A$1:$A$1749, 'Heron Fields'!$A27, data!$D$1:$D$1749, 'Heron Fields'!$A$2, data!$E$1:$E$1749, 'Heron Fields'!I$5)</f>
        <v/>
      </c>
      <c r="J27" s="2">
        <f>I27+SUMIFS(data!$H$1:$H$1749, data!$A$1:$A$1749, 'Heron Fields'!$A27, data!$D$1:$D$1749, 'Heron Fields'!$A$2, data!$E$1:$E$1749, 'Heron Fields'!J$5)</f>
        <v/>
      </c>
      <c r="K27" s="2">
        <f>J27+SUMIFS(data!$H$1:$H$1749, data!$A$1:$A$1749, 'Heron Fields'!$A27, data!$D$1:$D$1749, 'Heron Fields'!$A$2, data!$E$1:$E$1749, 'Heron Fields'!K$5)</f>
        <v/>
      </c>
      <c r="L27" s="2">
        <f>K27+SUMIFS(data!$H$1:$H$1749, data!$A$1:$A$1749, 'Heron Fields'!$A27, data!$D$1:$D$1749, 'Heron Fields'!$A$2, data!$E$1:$E$1749, 'Heron Fields'!L$5)</f>
        <v/>
      </c>
      <c r="M27" s="2">
        <f>L27+SUMIFS(data!$H$1:$H$1749, data!$A$1:$A$1749, 'Heron Fields'!$A27, data!$D$1:$D$1749, 'Heron Fields'!$A$2, data!$E$1:$E$1749, 'Heron Fields'!M$5)</f>
        <v/>
      </c>
      <c r="N27" s="2">
        <f>M27+SUMIFS(data!$H$1:$H$1749, data!$A$1:$A$1749, 'Heron Fields'!$A27, data!$D$1:$D$1749, 'Heron Fields'!$A$2, data!$E$1:$E$1749, 'Heron Fields'!N$5)</f>
        <v/>
      </c>
      <c r="O27" s="2">
        <f>N27+SUMIFS(data!$H$1:$H$1749, data!$A$1:$A$1749, 'Heron Fields'!$A27, data!$D$1:$D$1749, 'Heron Fields'!$A$2, data!$E$1:$E$1749, 'Heron Fields'!O$5)</f>
        <v/>
      </c>
      <c r="P27" s="2">
        <f>O27+SUMIFS(data!$H$1:$H$1749, data!$A$1:$A$1749, 'Heron Fields'!$A27, data!$D$1:$D$1749, 'Heron Fields'!$A$2, data!$E$1:$E$1749, 'Heron Fields'!P$5)</f>
        <v/>
      </c>
      <c r="Q27" s="2">
        <f>P27+SUMIFS(data!$H$1:$H$1749, data!$A$1:$A$1749, 'Heron Fields'!$A27, data!$D$1:$D$1749, 'Heron Fields'!$A$2, data!$E$1:$E$1749, 'Heron Fields'!Q$5)</f>
        <v/>
      </c>
      <c r="R27" s="2">
        <f>Q27+SUMIFS(data!$H$1:$H$1749, data!$A$1:$A$1749, 'Heron Fields'!$A27, data!$D$1:$D$1749, 'Heron Fields'!$A$2, data!$E$1:$E$1749, 'Heron Fields'!R$5)</f>
        <v/>
      </c>
      <c r="S27" s="2">
        <f>R27+SUMIFS(data!$H$1:$H$1749, data!$A$1:$A$1749, 'Heron Fields'!$A27, data!$D$1:$D$1749, 'Heron Fields'!$A$2, data!$E$1:$E$1749, 'Heron Fields'!S$5)</f>
        <v/>
      </c>
      <c r="T27" s="2">
        <f>S27+SUMIFS(data!$H$1:$H$1749, data!$A$1:$A$1749, 'Heron Fields'!$A27, data!$D$1:$D$1749, 'Heron Fields'!$A$2, data!$E$1:$E$1749, 'Heron Fields'!T$5)</f>
        <v/>
      </c>
      <c r="U27" s="2">
        <f>T27+SUMIFS(data!$H$1:$H$1749, data!$A$1:$A$1749, 'Heron Fields'!$A27, data!$D$1:$D$1749, 'Heron Fields'!$A$2, data!$E$1:$E$1749, 'Heron Fields'!U$5)</f>
        <v/>
      </c>
      <c r="V27" s="2">
        <f>U27+SUMIFS(data!$H$1:$H$1749, data!$A$1:$A$1749, 'Heron Fields'!$A27, data!$D$1:$D$1749, 'Heron Fields'!$A$2, data!$E$1:$E$1749, 'Heron Fields'!V$5)</f>
        <v/>
      </c>
      <c r="W27" s="2">
        <f>V27+SUMIFS(data!$H$1:$H$1749, data!$A$1:$A$1749, 'Heron Fields'!$A27, data!$D$1:$D$1749, 'Heron Fields'!$A$2, data!$E$1:$E$1749, 'Heron Fields'!W$5)</f>
        <v/>
      </c>
      <c r="X27" s="2">
        <f>W27+SUMIFS(data!$H$1:$H$1749, data!$A$1:$A$1749, 'Heron Fields'!$A27, data!$D$1:$D$1749, 'Heron Fields'!$A$2, data!$E$1:$E$1749, 'Heron Fields'!X$5)</f>
        <v/>
      </c>
      <c r="Y27" s="2">
        <f>X27+SUMIFS(data!$H$1:$H$1749, data!$A$1:$A$1749, 'Heron Fields'!$A27, data!$D$1:$D$1749, 'Heron Fields'!$A$2, data!$E$1:$E$1749, 'Heron Fields'!Y$5)</f>
        <v/>
      </c>
      <c r="Z27" s="2">
        <f>Y27+SUMIFS(data!$H$1:$H$1749, data!$A$1:$A$1749, 'Heron Fields'!$A27, data!$D$1:$D$1749, 'Heron Fields'!$A$2, data!$E$1:$E$1749, 'Heron Fields'!Z$5)</f>
        <v/>
      </c>
      <c r="AA27" s="2">
        <f>Z27+SUMIFS(data!$H$1:$H$1749, data!$A$1:$A$1749, 'Heron Fields'!$A27, data!$D$1:$D$1749, 'Heron Fields'!$A$2, data!$E$1:$E$1749, 'Heron Fields'!AA$5)</f>
        <v/>
      </c>
      <c r="AB27" s="2">
        <f>AA27+SUMIFS(data!$H$1:$H$1749, data!$A$1:$A$1749, 'Heron Fields'!$A27, data!$D$1:$D$1749, 'Heron Fields'!$A$2, data!$E$1:$E$1749, 'Heron Fields'!AB$5)</f>
        <v/>
      </c>
      <c r="AC27" s="2">
        <f>AB27+SUMIFS(data!$H$1:$H$1749, data!$A$1:$A$1749, 'Heron Fields'!$A27, data!$D$1:$D$1749, 'Heron Fields'!$A$2, data!$E$1:$E$1749, 'Heron Fields'!AC$5)</f>
        <v/>
      </c>
      <c r="AD27" s="2">
        <f>AC27+SUMIFS(data!$H$1:$H$1749, data!$A$1:$A$1749, 'Heron Fields'!$A27, data!$D$1:$D$1749, 'Heron Fields'!$A$2, data!$E$1:$E$1749, 'Heron Fields'!AD$5)</f>
        <v/>
      </c>
    </row>
    <row r="28">
      <c r="A28" t="inlineStr">
        <is>
          <t>COS - Heron Fields - Health &amp; Safety</t>
        </is>
      </c>
      <c r="C28" s="2">
        <f>SUMIFS(data!$H$1:$H$1749, data!$A$1:$A$1749, 'Heron Fields'!$A28, data!$D$1:$D$1749, 'Heron Fields'!$A$2, data!$E$1:$E$1749, 'Heron Fields'!C$5)</f>
        <v/>
      </c>
      <c r="D28" s="2">
        <f>C28+SUMIFS(data!$H$1:$H$1749, data!$A$1:$A$1749, 'Heron Fields'!$A28, data!$D$1:$D$1749, 'Heron Fields'!$A$2, data!$E$1:$E$1749, 'Heron Fields'!D$5)</f>
        <v/>
      </c>
      <c r="E28" s="2">
        <f>D28+SUMIFS(data!$H$1:$H$1749, data!$A$1:$A$1749, 'Heron Fields'!$A28, data!$D$1:$D$1749, 'Heron Fields'!$A$2, data!$E$1:$E$1749, 'Heron Fields'!E$5)</f>
        <v/>
      </c>
      <c r="F28" s="2">
        <f>E28+SUMIFS(data!$H$1:$H$1749, data!$A$1:$A$1749, 'Heron Fields'!$A28, data!$D$1:$D$1749, 'Heron Fields'!$A$2, data!$E$1:$E$1749, 'Heron Fields'!F$5)</f>
        <v/>
      </c>
      <c r="G28" s="2">
        <f>F28+SUMIFS(data!$H$1:$H$1749, data!$A$1:$A$1749, 'Heron Fields'!$A28, data!$D$1:$D$1749, 'Heron Fields'!$A$2, data!$E$1:$E$1749, 'Heron Fields'!G$5)</f>
        <v/>
      </c>
      <c r="H28" s="2">
        <f>G28+SUMIFS(data!$H$1:$H$1749, data!$A$1:$A$1749, 'Heron Fields'!$A28, data!$D$1:$D$1749, 'Heron Fields'!$A$2, data!$E$1:$E$1749, 'Heron Fields'!H$5)</f>
        <v/>
      </c>
      <c r="I28" s="2">
        <f>H28+SUMIFS(data!$H$1:$H$1749, data!$A$1:$A$1749, 'Heron Fields'!$A28, data!$D$1:$D$1749, 'Heron Fields'!$A$2, data!$E$1:$E$1749, 'Heron Fields'!I$5)</f>
        <v/>
      </c>
      <c r="J28" s="2">
        <f>I28+SUMIFS(data!$H$1:$H$1749, data!$A$1:$A$1749, 'Heron Fields'!$A28, data!$D$1:$D$1749, 'Heron Fields'!$A$2, data!$E$1:$E$1749, 'Heron Fields'!J$5)</f>
        <v/>
      </c>
      <c r="K28" s="2">
        <f>J28+SUMIFS(data!$H$1:$H$1749, data!$A$1:$A$1749, 'Heron Fields'!$A28, data!$D$1:$D$1749, 'Heron Fields'!$A$2, data!$E$1:$E$1749, 'Heron Fields'!K$5)</f>
        <v/>
      </c>
      <c r="L28" s="2">
        <f>K28+SUMIFS(data!$H$1:$H$1749, data!$A$1:$A$1749, 'Heron Fields'!$A28, data!$D$1:$D$1749, 'Heron Fields'!$A$2, data!$E$1:$E$1749, 'Heron Fields'!L$5)</f>
        <v/>
      </c>
      <c r="M28" s="2">
        <f>L28+SUMIFS(data!$H$1:$H$1749, data!$A$1:$A$1749, 'Heron Fields'!$A28, data!$D$1:$D$1749, 'Heron Fields'!$A$2, data!$E$1:$E$1749, 'Heron Fields'!M$5)</f>
        <v/>
      </c>
      <c r="N28" s="2">
        <f>M28+SUMIFS(data!$H$1:$H$1749, data!$A$1:$A$1749, 'Heron Fields'!$A28, data!$D$1:$D$1749, 'Heron Fields'!$A$2, data!$E$1:$E$1749, 'Heron Fields'!N$5)</f>
        <v/>
      </c>
      <c r="O28" s="2">
        <f>N28+SUMIFS(data!$H$1:$H$1749, data!$A$1:$A$1749, 'Heron Fields'!$A28, data!$D$1:$D$1749, 'Heron Fields'!$A$2, data!$E$1:$E$1749, 'Heron Fields'!O$5)</f>
        <v/>
      </c>
      <c r="P28" s="2">
        <f>O28+SUMIFS(data!$H$1:$H$1749, data!$A$1:$A$1749, 'Heron Fields'!$A28, data!$D$1:$D$1749, 'Heron Fields'!$A$2, data!$E$1:$E$1749, 'Heron Fields'!P$5)</f>
        <v/>
      </c>
      <c r="Q28" s="2">
        <f>P28+SUMIFS(data!$H$1:$H$1749, data!$A$1:$A$1749, 'Heron Fields'!$A28, data!$D$1:$D$1749, 'Heron Fields'!$A$2, data!$E$1:$E$1749, 'Heron Fields'!Q$5)</f>
        <v/>
      </c>
      <c r="R28" s="2">
        <f>Q28+SUMIFS(data!$H$1:$H$1749, data!$A$1:$A$1749, 'Heron Fields'!$A28, data!$D$1:$D$1749, 'Heron Fields'!$A$2, data!$E$1:$E$1749, 'Heron Fields'!R$5)</f>
        <v/>
      </c>
      <c r="S28" s="2">
        <f>R28+SUMIFS(data!$H$1:$H$1749, data!$A$1:$A$1749, 'Heron Fields'!$A28, data!$D$1:$D$1749, 'Heron Fields'!$A$2, data!$E$1:$E$1749, 'Heron Fields'!S$5)</f>
        <v/>
      </c>
      <c r="T28" s="2">
        <f>S28+SUMIFS(data!$H$1:$H$1749, data!$A$1:$A$1749, 'Heron Fields'!$A28, data!$D$1:$D$1749, 'Heron Fields'!$A$2, data!$E$1:$E$1749, 'Heron Fields'!T$5)</f>
        <v/>
      </c>
      <c r="U28" s="2">
        <f>T28+SUMIFS(data!$H$1:$H$1749, data!$A$1:$A$1749, 'Heron Fields'!$A28, data!$D$1:$D$1749, 'Heron Fields'!$A$2, data!$E$1:$E$1749, 'Heron Fields'!U$5)</f>
        <v/>
      </c>
      <c r="V28" s="2">
        <f>U28+SUMIFS(data!$H$1:$H$1749, data!$A$1:$A$1749, 'Heron Fields'!$A28, data!$D$1:$D$1749, 'Heron Fields'!$A$2, data!$E$1:$E$1749, 'Heron Fields'!V$5)</f>
        <v/>
      </c>
      <c r="W28" s="2">
        <f>V28+SUMIFS(data!$H$1:$H$1749, data!$A$1:$A$1749, 'Heron Fields'!$A28, data!$D$1:$D$1749, 'Heron Fields'!$A$2, data!$E$1:$E$1749, 'Heron Fields'!W$5)</f>
        <v/>
      </c>
      <c r="X28" s="2">
        <f>W28+SUMIFS(data!$H$1:$H$1749, data!$A$1:$A$1749, 'Heron Fields'!$A28, data!$D$1:$D$1749, 'Heron Fields'!$A$2, data!$E$1:$E$1749, 'Heron Fields'!X$5)</f>
        <v/>
      </c>
      <c r="Y28" s="2">
        <f>X28+SUMIFS(data!$H$1:$H$1749, data!$A$1:$A$1749, 'Heron Fields'!$A28, data!$D$1:$D$1749, 'Heron Fields'!$A$2, data!$E$1:$E$1749, 'Heron Fields'!Y$5)</f>
        <v/>
      </c>
      <c r="Z28" s="2">
        <f>Y28+SUMIFS(data!$H$1:$H$1749, data!$A$1:$A$1749, 'Heron Fields'!$A28, data!$D$1:$D$1749, 'Heron Fields'!$A$2, data!$E$1:$E$1749, 'Heron Fields'!Z$5)</f>
        <v/>
      </c>
      <c r="AA28" s="2">
        <f>Z28+SUMIFS(data!$H$1:$H$1749, data!$A$1:$A$1749, 'Heron Fields'!$A28, data!$D$1:$D$1749, 'Heron Fields'!$A$2, data!$E$1:$E$1749, 'Heron Fields'!AA$5)</f>
        <v/>
      </c>
      <c r="AB28" s="2">
        <f>AA28+SUMIFS(data!$H$1:$H$1749, data!$A$1:$A$1749, 'Heron Fields'!$A28, data!$D$1:$D$1749, 'Heron Fields'!$A$2, data!$E$1:$E$1749, 'Heron Fields'!AB$5)</f>
        <v/>
      </c>
      <c r="AC28" s="2">
        <f>AB28+SUMIFS(data!$H$1:$H$1749, data!$A$1:$A$1749, 'Heron Fields'!$A28, data!$D$1:$D$1749, 'Heron Fields'!$A$2, data!$E$1:$E$1749, 'Heron Fields'!AC$5)</f>
        <v/>
      </c>
      <c r="AD28" s="2">
        <f>AC28+SUMIFS(data!$H$1:$H$1749, data!$A$1:$A$1749, 'Heron Fields'!$A28, data!$D$1:$D$1749, 'Heron Fields'!$A$2, data!$E$1:$E$1749, 'Heron Fields'!AD$5)</f>
        <v/>
      </c>
    </row>
    <row r="29">
      <c r="A29" t="inlineStr">
        <is>
          <t>COS - Heron Fields - P &amp; G</t>
        </is>
      </c>
      <c r="C29" s="2">
        <f>SUMIFS(data!$H$1:$H$1749, data!$A$1:$A$1749, 'Heron Fields'!$A29, data!$D$1:$D$1749, 'Heron Fields'!$A$2, data!$E$1:$E$1749, 'Heron Fields'!C$5)</f>
        <v/>
      </c>
      <c r="D29" s="2">
        <f>C29+SUMIFS(data!$H$1:$H$1749, data!$A$1:$A$1749, 'Heron Fields'!$A29, data!$D$1:$D$1749, 'Heron Fields'!$A$2, data!$E$1:$E$1749, 'Heron Fields'!D$5)</f>
        <v/>
      </c>
      <c r="E29" s="2">
        <f>D29+SUMIFS(data!$H$1:$H$1749, data!$A$1:$A$1749, 'Heron Fields'!$A29, data!$D$1:$D$1749, 'Heron Fields'!$A$2, data!$E$1:$E$1749, 'Heron Fields'!E$5)</f>
        <v/>
      </c>
      <c r="F29" s="2">
        <f>E29+SUMIFS(data!$H$1:$H$1749, data!$A$1:$A$1749, 'Heron Fields'!$A29, data!$D$1:$D$1749, 'Heron Fields'!$A$2, data!$E$1:$E$1749, 'Heron Fields'!F$5)</f>
        <v/>
      </c>
      <c r="G29" s="2">
        <f>F29+SUMIFS(data!$H$1:$H$1749, data!$A$1:$A$1749, 'Heron Fields'!$A29, data!$D$1:$D$1749, 'Heron Fields'!$A$2, data!$E$1:$E$1749, 'Heron Fields'!G$5)</f>
        <v/>
      </c>
      <c r="H29" s="2">
        <f>G29+SUMIFS(data!$H$1:$H$1749, data!$A$1:$A$1749, 'Heron Fields'!$A29, data!$D$1:$D$1749, 'Heron Fields'!$A$2, data!$E$1:$E$1749, 'Heron Fields'!H$5)</f>
        <v/>
      </c>
      <c r="I29" s="2">
        <f>H29+SUMIFS(data!$H$1:$H$1749, data!$A$1:$A$1749, 'Heron Fields'!$A29, data!$D$1:$D$1749, 'Heron Fields'!$A$2, data!$E$1:$E$1749, 'Heron Fields'!I$5)</f>
        <v/>
      </c>
      <c r="J29" s="2">
        <f>I29+SUMIFS(data!$H$1:$H$1749, data!$A$1:$A$1749, 'Heron Fields'!$A29, data!$D$1:$D$1749, 'Heron Fields'!$A$2, data!$E$1:$E$1749, 'Heron Fields'!J$5)</f>
        <v/>
      </c>
      <c r="K29" s="2">
        <f>J29+SUMIFS(data!$H$1:$H$1749, data!$A$1:$A$1749, 'Heron Fields'!$A29, data!$D$1:$D$1749, 'Heron Fields'!$A$2, data!$E$1:$E$1749, 'Heron Fields'!K$5)</f>
        <v/>
      </c>
      <c r="L29" s="2">
        <f>K29+SUMIFS(data!$H$1:$H$1749, data!$A$1:$A$1749, 'Heron Fields'!$A29, data!$D$1:$D$1749, 'Heron Fields'!$A$2, data!$E$1:$E$1749, 'Heron Fields'!L$5)</f>
        <v/>
      </c>
      <c r="M29" s="2">
        <f>L29+SUMIFS(data!$H$1:$H$1749, data!$A$1:$A$1749, 'Heron Fields'!$A29, data!$D$1:$D$1749, 'Heron Fields'!$A$2, data!$E$1:$E$1749, 'Heron Fields'!M$5)</f>
        <v/>
      </c>
      <c r="N29" s="2">
        <f>M29+SUMIFS(data!$H$1:$H$1749, data!$A$1:$A$1749, 'Heron Fields'!$A29, data!$D$1:$D$1749, 'Heron Fields'!$A$2, data!$E$1:$E$1749, 'Heron Fields'!N$5)</f>
        <v/>
      </c>
      <c r="O29" s="2">
        <f>N29+SUMIFS(data!$H$1:$H$1749, data!$A$1:$A$1749, 'Heron Fields'!$A29, data!$D$1:$D$1749, 'Heron Fields'!$A$2, data!$E$1:$E$1749, 'Heron Fields'!O$5)</f>
        <v/>
      </c>
      <c r="P29" s="2">
        <f>O29+SUMIFS(data!$H$1:$H$1749, data!$A$1:$A$1749, 'Heron Fields'!$A29, data!$D$1:$D$1749, 'Heron Fields'!$A$2, data!$E$1:$E$1749, 'Heron Fields'!P$5)</f>
        <v/>
      </c>
      <c r="Q29" s="2">
        <f>P29+SUMIFS(data!$H$1:$H$1749, data!$A$1:$A$1749, 'Heron Fields'!$A29, data!$D$1:$D$1749, 'Heron Fields'!$A$2, data!$E$1:$E$1749, 'Heron Fields'!Q$5)</f>
        <v/>
      </c>
      <c r="R29" s="2">
        <f>Q29+SUMIFS(data!$H$1:$H$1749, data!$A$1:$A$1749, 'Heron Fields'!$A29, data!$D$1:$D$1749, 'Heron Fields'!$A$2, data!$E$1:$E$1749, 'Heron Fields'!R$5)</f>
        <v/>
      </c>
      <c r="S29" s="2">
        <f>R29+SUMIFS(data!$H$1:$H$1749, data!$A$1:$A$1749, 'Heron Fields'!$A29, data!$D$1:$D$1749, 'Heron Fields'!$A$2, data!$E$1:$E$1749, 'Heron Fields'!S$5)</f>
        <v/>
      </c>
      <c r="T29" s="2">
        <f>S29+SUMIFS(data!$H$1:$H$1749, data!$A$1:$A$1749, 'Heron Fields'!$A29, data!$D$1:$D$1749, 'Heron Fields'!$A$2, data!$E$1:$E$1749, 'Heron Fields'!T$5)</f>
        <v/>
      </c>
      <c r="U29" s="2">
        <f>T29+SUMIFS(data!$H$1:$H$1749, data!$A$1:$A$1749, 'Heron Fields'!$A29, data!$D$1:$D$1749, 'Heron Fields'!$A$2, data!$E$1:$E$1749, 'Heron Fields'!U$5)</f>
        <v/>
      </c>
      <c r="V29" s="2">
        <f>U29+SUMIFS(data!$H$1:$H$1749, data!$A$1:$A$1749, 'Heron Fields'!$A29, data!$D$1:$D$1749, 'Heron Fields'!$A$2, data!$E$1:$E$1749, 'Heron Fields'!V$5)</f>
        <v/>
      </c>
      <c r="W29" s="2">
        <f>V29+SUMIFS(data!$H$1:$H$1749, data!$A$1:$A$1749, 'Heron Fields'!$A29, data!$D$1:$D$1749, 'Heron Fields'!$A$2, data!$E$1:$E$1749, 'Heron Fields'!W$5)</f>
        <v/>
      </c>
      <c r="X29" s="2">
        <f>W29+SUMIFS(data!$H$1:$H$1749, data!$A$1:$A$1749, 'Heron Fields'!$A29, data!$D$1:$D$1749, 'Heron Fields'!$A$2, data!$E$1:$E$1749, 'Heron Fields'!X$5)</f>
        <v/>
      </c>
      <c r="Y29" s="2">
        <f>X29+SUMIFS(data!$H$1:$H$1749, data!$A$1:$A$1749, 'Heron Fields'!$A29, data!$D$1:$D$1749, 'Heron Fields'!$A$2, data!$E$1:$E$1749, 'Heron Fields'!Y$5)</f>
        <v/>
      </c>
      <c r="Z29" s="2">
        <f>Y29+SUMIFS(data!$H$1:$H$1749, data!$A$1:$A$1749, 'Heron Fields'!$A29, data!$D$1:$D$1749, 'Heron Fields'!$A$2, data!$E$1:$E$1749, 'Heron Fields'!Z$5)</f>
        <v/>
      </c>
      <c r="AA29" s="2">
        <f>Z29+SUMIFS(data!$H$1:$H$1749, data!$A$1:$A$1749, 'Heron Fields'!$A29, data!$D$1:$D$1749, 'Heron Fields'!$A$2, data!$E$1:$E$1749, 'Heron Fields'!AA$5)</f>
        <v/>
      </c>
      <c r="AB29" s="2">
        <f>AA29+SUMIFS(data!$H$1:$H$1749, data!$A$1:$A$1749, 'Heron Fields'!$A29, data!$D$1:$D$1749, 'Heron Fields'!$A$2, data!$E$1:$E$1749, 'Heron Fields'!AB$5)</f>
        <v/>
      </c>
      <c r="AC29" s="2">
        <f>AB29+SUMIFS(data!$H$1:$H$1749, data!$A$1:$A$1749, 'Heron Fields'!$A29, data!$D$1:$D$1749, 'Heron Fields'!$A$2, data!$E$1:$E$1749, 'Heron Fields'!AC$5)</f>
        <v/>
      </c>
      <c r="AD29" s="2">
        <f>AC29+SUMIFS(data!$H$1:$H$1749, data!$A$1:$A$1749, 'Heron Fields'!$A29, data!$D$1:$D$1749, 'Heron Fields'!$A$2, data!$E$1:$E$1749, 'Heron Fields'!AD$5)</f>
        <v/>
      </c>
    </row>
    <row r="30">
      <c r="A30" t="inlineStr">
        <is>
          <t>COS - Heron Fields - Printing &amp; Stationary</t>
        </is>
      </c>
      <c r="C30" s="2">
        <f>SUMIFS(data!$H$1:$H$1749, data!$A$1:$A$1749, 'Heron Fields'!$A30, data!$D$1:$D$1749, 'Heron Fields'!$A$2, data!$E$1:$E$1749, 'Heron Fields'!C$5)</f>
        <v/>
      </c>
      <c r="D30" s="2">
        <f>C30+SUMIFS(data!$H$1:$H$1749, data!$A$1:$A$1749, 'Heron Fields'!$A30, data!$D$1:$D$1749, 'Heron Fields'!$A$2, data!$E$1:$E$1749, 'Heron Fields'!D$5)</f>
        <v/>
      </c>
      <c r="E30" s="2">
        <f>D30+SUMIFS(data!$H$1:$H$1749, data!$A$1:$A$1749, 'Heron Fields'!$A30, data!$D$1:$D$1749, 'Heron Fields'!$A$2, data!$E$1:$E$1749, 'Heron Fields'!E$5)</f>
        <v/>
      </c>
      <c r="F30" s="2">
        <f>E30+SUMIFS(data!$H$1:$H$1749, data!$A$1:$A$1749, 'Heron Fields'!$A30, data!$D$1:$D$1749, 'Heron Fields'!$A$2, data!$E$1:$E$1749, 'Heron Fields'!F$5)</f>
        <v/>
      </c>
      <c r="G30" s="2">
        <f>F30+SUMIFS(data!$H$1:$H$1749, data!$A$1:$A$1749, 'Heron Fields'!$A30, data!$D$1:$D$1749, 'Heron Fields'!$A$2, data!$E$1:$E$1749, 'Heron Fields'!G$5)</f>
        <v/>
      </c>
      <c r="H30" s="2">
        <f>G30+SUMIFS(data!$H$1:$H$1749, data!$A$1:$A$1749, 'Heron Fields'!$A30, data!$D$1:$D$1749, 'Heron Fields'!$A$2, data!$E$1:$E$1749, 'Heron Fields'!H$5)</f>
        <v/>
      </c>
      <c r="I30" s="2">
        <f>H30+SUMIFS(data!$H$1:$H$1749, data!$A$1:$A$1749, 'Heron Fields'!$A30, data!$D$1:$D$1749, 'Heron Fields'!$A$2, data!$E$1:$E$1749, 'Heron Fields'!I$5)</f>
        <v/>
      </c>
      <c r="J30" s="2">
        <f>I30+SUMIFS(data!$H$1:$H$1749, data!$A$1:$A$1749, 'Heron Fields'!$A30, data!$D$1:$D$1749, 'Heron Fields'!$A$2, data!$E$1:$E$1749, 'Heron Fields'!J$5)</f>
        <v/>
      </c>
      <c r="K30" s="2">
        <f>J30+SUMIFS(data!$H$1:$H$1749, data!$A$1:$A$1749, 'Heron Fields'!$A30, data!$D$1:$D$1749, 'Heron Fields'!$A$2, data!$E$1:$E$1749, 'Heron Fields'!K$5)</f>
        <v/>
      </c>
      <c r="L30" s="2">
        <f>K30+SUMIFS(data!$H$1:$H$1749, data!$A$1:$A$1749, 'Heron Fields'!$A30, data!$D$1:$D$1749, 'Heron Fields'!$A$2, data!$E$1:$E$1749, 'Heron Fields'!L$5)</f>
        <v/>
      </c>
      <c r="M30" s="2">
        <f>L30+SUMIFS(data!$H$1:$H$1749, data!$A$1:$A$1749, 'Heron Fields'!$A30, data!$D$1:$D$1749, 'Heron Fields'!$A$2, data!$E$1:$E$1749, 'Heron Fields'!M$5)</f>
        <v/>
      </c>
      <c r="N30" s="2">
        <f>M30+SUMIFS(data!$H$1:$H$1749, data!$A$1:$A$1749, 'Heron Fields'!$A30, data!$D$1:$D$1749, 'Heron Fields'!$A$2, data!$E$1:$E$1749, 'Heron Fields'!N$5)</f>
        <v/>
      </c>
      <c r="O30" s="2">
        <f>N30+SUMIFS(data!$H$1:$H$1749, data!$A$1:$A$1749, 'Heron Fields'!$A30, data!$D$1:$D$1749, 'Heron Fields'!$A$2, data!$E$1:$E$1749, 'Heron Fields'!O$5)</f>
        <v/>
      </c>
      <c r="P30" s="2">
        <f>O30+SUMIFS(data!$H$1:$H$1749, data!$A$1:$A$1749, 'Heron Fields'!$A30, data!$D$1:$D$1749, 'Heron Fields'!$A$2, data!$E$1:$E$1749, 'Heron Fields'!P$5)</f>
        <v/>
      </c>
      <c r="Q30" s="2">
        <f>P30+SUMIFS(data!$H$1:$H$1749, data!$A$1:$A$1749, 'Heron Fields'!$A30, data!$D$1:$D$1749, 'Heron Fields'!$A$2, data!$E$1:$E$1749, 'Heron Fields'!Q$5)</f>
        <v/>
      </c>
      <c r="R30" s="2">
        <f>Q30+SUMIFS(data!$H$1:$H$1749, data!$A$1:$A$1749, 'Heron Fields'!$A30, data!$D$1:$D$1749, 'Heron Fields'!$A$2, data!$E$1:$E$1749, 'Heron Fields'!R$5)</f>
        <v/>
      </c>
      <c r="S30" s="2">
        <f>R30+SUMIFS(data!$H$1:$H$1749, data!$A$1:$A$1749, 'Heron Fields'!$A30, data!$D$1:$D$1749, 'Heron Fields'!$A$2, data!$E$1:$E$1749, 'Heron Fields'!S$5)</f>
        <v/>
      </c>
      <c r="T30" s="2">
        <f>S30+SUMIFS(data!$H$1:$H$1749, data!$A$1:$A$1749, 'Heron Fields'!$A30, data!$D$1:$D$1749, 'Heron Fields'!$A$2, data!$E$1:$E$1749, 'Heron Fields'!T$5)</f>
        <v/>
      </c>
      <c r="U30" s="2">
        <f>T30+SUMIFS(data!$H$1:$H$1749, data!$A$1:$A$1749, 'Heron Fields'!$A30, data!$D$1:$D$1749, 'Heron Fields'!$A$2, data!$E$1:$E$1749, 'Heron Fields'!U$5)</f>
        <v/>
      </c>
      <c r="V30" s="2">
        <f>U30+SUMIFS(data!$H$1:$H$1749, data!$A$1:$A$1749, 'Heron Fields'!$A30, data!$D$1:$D$1749, 'Heron Fields'!$A$2, data!$E$1:$E$1749, 'Heron Fields'!V$5)</f>
        <v/>
      </c>
      <c r="W30" s="2">
        <f>V30+SUMIFS(data!$H$1:$H$1749, data!$A$1:$A$1749, 'Heron Fields'!$A30, data!$D$1:$D$1749, 'Heron Fields'!$A$2, data!$E$1:$E$1749, 'Heron Fields'!W$5)</f>
        <v/>
      </c>
      <c r="X30" s="2">
        <f>W30+SUMIFS(data!$H$1:$H$1749, data!$A$1:$A$1749, 'Heron Fields'!$A30, data!$D$1:$D$1749, 'Heron Fields'!$A$2, data!$E$1:$E$1749, 'Heron Fields'!X$5)</f>
        <v/>
      </c>
      <c r="Y30" s="2">
        <f>X30+SUMIFS(data!$H$1:$H$1749, data!$A$1:$A$1749, 'Heron Fields'!$A30, data!$D$1:$D$1749, 'Heron Fields'!$A$2, data!$E$1:$E$1749, 'Heron Fields'!Y$5)</f>
        <v/>
      </c>
      <c r="Z30" s="2">
        <f>Y30+SUMIFS(data!$H$1:$H$1749, data!$A$1:$A$1749, 'Heron Fields'!$A30, data!$D$1:$D$1749, 'Heron Fields'!$A$2, data!$E$1:$E$1749, 'Heron Fields'!Z$5)</f>
        <v/>
      </c>
      <c r="AA30" s="2">
        <f>Z30+SUMIFS(data!$H$1:$H$1749, data!$A$1:$A$1749, 'Heron Fields'!$A30, data!$D$1:$D$1749, 'Heron Fields'!$A$2, data!$E$1:$E$1749, 'Heron Fields'!AA$5)</f>
        <v/>
      </c>
      <c r="AB30" s="2">
        <f>AA30+SUMIFS(data!$H$1:$H$1749, data!$A$1:$A$1749, 'Heron Fields'!$A30, data!$D$1:$D$1749, 'Heron Fields'!$A$2, data!$E$1:$E$1749, 'Heron Fields'!AB$5)</f>
        <v/>
      </c>
      <c r="AC30" s="2">
        <f>AB30+SUMIFS(data!$H$1:$H$1749, data!$A$1:$A$1749, 'Heron Fields'!$A30, data!$D$1:$D$1749, 'Heron Fields'!$A$2, data!$E$1:$E$1749, 'Heron Fields'!AC$5)</f>
        <v/>
      </c>
      <c r="AD30" s="2">
        <f>AC30+SUMIFS(data!$H$1:$H$1749, data!$A$1:$A$1749, 'Heron Fields'!$A30, data!$D$1:$D$1749, 'Heron Fields'!$A$2, data!$E$1:$E$1749, 'Heron Fields'!AD$5)</f>
        <v/>
      </c>
    </row>
    <row r="31">
      <c r="A31" t="inlineStr">
        <is>
          <t>COS - Heron Fields - Security</t>
        </is>
      </c>
      <c r="C31" s="2">
        <f>SUMIFS(data!$H$1:$H$1749, data!$A$1:$A$1749, 'Heron Fields'!$A31, data!$D$1:$D$1749, 'Heron Fields'!$A$2, data!$E$1:$E$1749, 'Heron Fields'!C$5)</f>
        <v/>
      </c>
      <c r="D31" s="2">
        <f>C31+SUMIFS(data!$H$1:$H$1749, data!$A$1:$A$1749, 'Heron Fields'!$A31, data!$D$1:$D$1749, 'Heron Fields'!$A$2, data!$E$1:$E$1749, 'Heron Fields'!D$5)</f>
        <v/>
      </c>
      <c r="E31" s="2">
        <f>D31+SUMIFS(data!$H$1:$H$1749, data!$A$1:$A$1749, 'Heron Fields'!$A31, data!$D$1:$D$1749, 'Heron Fields'!$A$2, data!$E$1:$E$1749, 'Heron Fields'!E$5)</f>
        <v/>
      </c>
      <c r="F31" s="2">
        <f>E31+SUMIFS(data!$H$1:$H$1749, data!$A$1:$A$1749, 'Heron Fields'!$A31, data!$D$1:$D$1749, 'Heron Fields'!$A$2, data!$E$1:$E$1749, 'Heron Fields'!F$5)</f>
        <v/>
      </c>
      <c r="G31" s="2">
        <f>F31+SUMIFS(data!$H$1:$H$1749, data!$A$1:$A$1749, 'Heron Fields'!$A31, data!$D$1:$D$1749, 'Heron Fields'!$A$2, data!$E$1:$E$1749, 'Heron Fields'!G$5)</f>
        <v/>
      </c>
      <c r="H31" s="2">
        <f>G31+SUMIFS(data!$H$1:$H$1749, data!$A$1:$A$1749, 'Heron Fields'!$A31, data!$D$1:$D$1749, 'Heron Fields'!$A$2, data!$E$1:$E$1749, 'Heron Fields'!H$5)</f>
        <v/>
      </c>
      <c r="I31" s="2">
        <f>H31+SUMIFS(data!$H$1:$H$1749, data!$A$1:$A$1749, 'Heron Fields'!$A31, data!$D$1:$D$1749, 'Heron Fields'!$A$2, data!$E$1:$E$1749, 'Heron Fields'!I$5)</f>
        <v/>
      </c>
      <c r="J31" s="2">
        <f>I31+SUMIFS(data!$H$1:$H$1749, data!$A$1:$A$1749, 'Heron Fields'!$A31, data!$D$1:$D$1749, 'Heron Fields'!$A$2, data!$E$1:$E$1749, 'Heron Fields'!J$5)</f>
        <v/>
      </c>
      <c r="K31" s="2">
        <f>J31+SUMIFS(data!$H$1:$H$1749, data!$A$1:$A$1749, 'Heron Fields'!$A31, data!$D$1:$D$1749, 'Heron Fields'!$A$2, data!$E$1:$E$1749, 'Heron Fields'!K$5)</f>
        <v/>
      </c>
      <c r="L31" s="2">
        <f>K31+SUMIFS(data!$H$1:$H$1749, data!$A$1:$A$1749, 'Heron Fields'!$A31, data!$D$1:$D$1749, 'Heron Fields'!$A$2, data!$E$1:$E$1749, 'Heron Fields'!L$5)</f>
        <v/>
      </c>
      <c r="M31" s="2">
        <f>L31+SUMIFS(data!$H$1:$H$1749, data!$A$1:$A$1749, 'Heron Fields'!$A31, data!$D$1:$D$1749, 'Heron Fields'!$A$2, data!$E$1:$E$1749, 'Heron Fields'!M$5)</f>
        <v/>
      </c>
      <c r="N31" s="2">
        <f>M31+SUMIFS(data!$H$1:$H$1749, data!$A$1:$A$1749, 'Heron Fields'!$A31, data!$D$1:$D$1749, 'Heron Fields'!$A$2, data!$E$1:$E$1749, 'Heron Fields'!N$5)</f>
        <v/>
      </c>
      <c r="O31" s="2">
        <f>N31+SUMIFS(data!$H$1:$H$1749, data!$A$1:$A$1749, 'Heron Fields'!$A31, data!$D$1:$D$1749, 'Heron Fields'!$A$2, data!$E$1:$E$1749, 'Heron Fields'!O$5)</f>
        <v/>
      </c>
      <c r="P31" s="2">
        <f>O31+SUMIFS(data!$H$1:$H$1749, data!$A$1:$A$1749, 'Heron Fields'!$A31, data!$D$1:$D$1749, 'Heron Fields'!$A$2, data!$E$1:$E$1749, 'Heron Fields'!P$5)</f>
        <v/>
      </c>
      <c r="Q31" s="2">
        <f>P31+SUMIFS(data!$H$1:$H$1749, data!$A$1:$A$1749, 'Heron Fields'!$A31, data!$D$1:$D$1749, 'Heron Fields'!$A$2, data!$E$1:$E$1749, 'Heron Fields'!Q$5)</f>
        <v/>
      </c>
      <c r="R31" s="2">
        <f>Q31+SUMIFS(data!$H$1:$H$1749, data!$A$1:$A$1749, 'Heron Fields'!$A31, data!$D$1:$D$1749, 'Heron Fields'!$A$2, data!$E$1:$E$1749, 'Heron Fields'!R$5)</f>
        <v/>
      </c>
      <c r="S31" s="2">
        <f>R31+SUMIFS(data!$H$1:$H$1749, data!$A$1:$A$1749, 'Heron Fields'!$A31, data!$D$1:$D$1749, 'Heron Fields'!$A$2, data!$E$1:$E$1749, 'Heron Fields'!S$5)</f>
        <v/>
      </c>
      <c r="T31" s="2">
        <f>S31+SUMIFS(data!$H$1:$H$1749, data!$A$1:$A$1749, 'Heron Fields'!$A31, data!$D$1:$D$1749, 'Heron Fields'!$A$2, data!$E$1:$E$1749, 'Heron Fields'!T$5)</f>
        <v/>
      </c>
      <c r="U31" s="2">
        <f>T31+SUMIFS(data!$H$1:$H$1749, data!$A$1:$A$1749, 'Heron Fields'!$A31, data!$D$1:$D$1749, 'Heron Fields'!$A$2, data!$E$1:$E$1749, 'Heron Fields'!U$5)</f>
        <v/>
      </c>
      <c r="V31" s="2">
        <f>U31+SUMIFS(data!$H$1:$H$1749, data!$A$1:$A$1749, 'Heron Fields'!$A31, data!$D$1:$D$1749, 'Heron Fields'!$A$2, data!$E$1:$E$1749, 'Heron Fields'!V$5)</f>
        <v/>
      </c>
      <c r="W31" s="2">
        <f>V31+SUMIFS(data!$H$1:$H$1749, data!$A$1:$A$1749, 'Heron Fields'!$A31, data!$D$1:$D$1749, 'Heron Fields'!$A$2, data!$E$1:$E$1749, 'Heron Fields'!W$5)</f>
        <v/>
      </c>
      <c r="X31" s="2">
        <f>W31+SUMIFS(data!$H$1:$H$1749, data!$A$1:$A$1749, 'Heron Fields'!$A31, data!$D$1:$D$1749, 'Heron Fields'!$A$2, data!$E$1:$E$1749, 'Heron Fields'!X$5)</f>
        <v/>
      </c>
      <c r="Y31" s="2">
        <f>X31+SUMIFS(data!$H$1:$H$1749, data!$A$1:$A$1749, 'Heron Fields'!$A31, data!$D$1:$D$1749, 'Heron Fields'!$A$2, data!$E$1:$E$1749, 'Heron Fields'!Y$5)</f>
        <v/>
      </c>
      <c r="Z31" s="2">
        <f>Y31+SUMIFS(data!$H$1:$H$1749, data!$A$1:$A$1749, 'Heron Fields'!$A31, data!$D$1:$D$1749, 'Heron Fields'!$A$2, data!$E$1:$E$1749, 'Heron Fields'!Z$5)</f>
        <v/>
      </c>
      <c r="AA31" s="2">
        <f>Z31+SUMIFS(data!$H$1:$H$1749, data!$A$1:$A$1749, 'Heron Fields'!$A31, data!$D$1:$D$1749, 'Heron Fields'!$A$2, data!$E$1:$E$1749, 'Heron Fields'!AA$5)</f>
        <v/>
      </c>
      <c r="AB31" s="2">
        <f>AA31+SUMIFS(data!$H$1:$H$1749, data!$A$1:$A$1749, 'Heron Fields'!$A31, data!$D$1:$D$1749, 'Heron Fields'!$A$2, data!$E$1:$E$1749, 'Heron Fields'!AB$5)</f>
        <v/>
      </c>
      <c r="AC31" s="2">
        <f>AB31+SUMIFS(data!$H$1:$H$1749, data!$A$1:$A$1749, 'Heron Fields'!$A31, data!$D$1:$D$1749, 'Heron Fields'!$A$2, data!$E$1:$E$1749, 'Heron Fields'!AC$5)</f>
        <v/>
      </c>
      <c r="AD31" s="2">
        <f>AC31+SUMIFS(data!$H$1:$H$1749, data!$A$1:$A$1749, 'Heron Fields'!$A31, data!$D$1:$D$1749, 'Heron Fields'!$A$2, data!$E$1:$E$1749, 'Heron Fields'!AD$5)</f>
        <v/>
      </c>
    </row>
    <row r="32">
      <c r="A32" t="inlineStr">
        <is>
          <t>COS - Heron View Showhouse</t>
        </is>
      </c>
      <c r="C32" s="2">
        <f>SUMIFS(data!$H$1:$H$1749, data!$A$1:$A$1749, 'Heron Fields'!$A32, data!$D$1:$D$1749, 'Heron Fields'!$A$2, data!$E$1:$E$1749, 'Heron Fields'!C$5)</f>
        <v/>
      </c>
      <c r="D32" s="2">
        <f>C32+SUMIFS(data!$H$1:$H$1749, data!$A$1:$A$1749, 'Heron Fields'!$A32, data!$D$1:$D$1749, 'Heron Fields'!$A$2, data!$E$1:$E$1749, 'Heron Fields'!D$5)</f>
        <v/>
      </c>
      <c r="E32" s="2">
        <f>D32+SUMIFS(data!$H$1:$H$1749, data!$A$1:$A$1749, 'Heron Fields'!$A32, data!$D$1:$D$1749, 'Heron Fields'!$A$2, data!$E$1:$E$1749, 'Heron Fields'!E$5)</f>
        <v/>
      </c>
      <c r="F32" s="2">
        <f>E32+SUMIFS(data!$H$1:$H$1749, data!$A$1:$A$1749, 'Heron Fields'!$A32, data!$D$1:$D$1749, 'Heron Fields'!$A$2, data!$E$1:$E$1749, 'Heron Fields'!F$5)</f>
        <v/>
      </c>
      <c r="G32" s="2">
        <f>F32+SUMIFS(data!$H$1:$H$1749, data!$A$1:$A$1749, 'Heron Fields'!$A32, data!$D$1:$D$1749, 'Heron Fields'!$A$2, data!$E$1:$E$1749, 'Heron Fields'!G$5)</f>
        <v/>
      </c>
      <c r="H32" s="2">
        <f>G32+SUMIFS(data!$H$1:$H$1749, data!$A$1:$A$1749, 'Heron Fields'!$A32, data!$D$1:$D$1749, 'Heron Fields'!$A$2, data!$E$1:$E$1749, 'Heron Fields'!H$5)</f>
        <v/>
      </c>
      <c r="I32" s="2">
        <f>H32+SUMIFS(data!$H$1:$H$1749, data!$A$1:$A$1749, 'Heron Fields'!$A32, data!$D$1:$D$1749, 'Heron Fields'!$A$2, data!$E$1:$E$1749, 'Heron Fields'!I$5)</f>
        <v/>
      </c>
      <c r="J32" s="2">
        <f>I32+SUMIFS(data!$H$1:$H$1749, data!$A$1:$A$1749, 'Heron Fields'!$A32, data!$D$1:$D$1749, 'Heron Fields'!$A$2, data!$E$1:$E$1749, 'Heron Fields'!J$5)</f>
        <v/>
      </c>
      <c r="K32" s="2">
        <f>J32+SUMIFS(data!$H$1:$H$1749, data!$A$1:$A$1749, 'Heron Fields'!$A32, data!$D$1:$D$1749, 'Heron Fields'!$A$2, data!$E$1:$E$1749, 'Heron Fields'!K$5)</f>
        <v/>
      </c>
      <c r="L32" s="2">
        <f>K32+SUMIFS(data!$H$1:$H$1749, data!$A$1:$A$1749, 'Heron Fields'!$A32, data!$D$1:$D$1749, 'Heron Fields'!$A$2, data!$E$1:$E$1749, 'Heron Fields'!L$5)</f>
        <v/>
      </c>
      <c r="M32" s="2">
        <f>L32+SUMIFS(data!$H$1:$H$1749, data!$A$1:$A$1749, 'Heron Fields'!$A32, data!$D$1:$D$1749, 'Heron Fields'!$A$2, data!$E$1:$E$1749, 'Heron Fields'!M$5)</f>
        <v/>
      </c>
      <c r="N32" s="2">
        <f>M32+SUMIFS(data!$H$1:$H$1749, data!$A$1:$A$1749, 'Heron Fields'!$A32, data!$D$1:$D$1749, 'Heron Fields'!$A$2, data!$E$1:$E$1749, 'Heron Fields'!N$5)</f>
        <v/>
      </c>
      <c r="O32" s="2">
        <f>N32+SUMIFS(data!$H$1:$H$1749, data!$A$1:$A$1749, 'Heron Fields'!$A32, data!$D$1:$D$1749, 'Heron Fields'!$A$2, data!$E$1:$E$1749, 'Heron Fields'!O$5)</f>
        <v/>
      </c>
      <c r="P32" s="2">
        <f>O32+SUMIFS(data!$H$1:$H$1749, data!$A$1:$A$1749, 'Heron Fields'!$A32, data!$D$1:$D$1749, 'Heron Fields'!$A$2, data!$E$1:$E$1749, 'Heron Fields'!P$5)</f>
        <v/>
      </c>
      <c r="Q32" s="2">
        <f>P32+SUMIFS(data!$H$1:$H$1749, data!$A$1:$A$1749, 'Heron Fields'!$A32, data!$D$1:$D$1749, 'Heron Fields'!$A$2, data!$E$1:$E$1749, 'Heron Fields'!Q$5)</f>
        <v/>
      </c>
      <c r="R32" s="2">
        <f>Q32+SUMIFS(data!$H$1:$H$1749, data!$A$1:$A$1749, 'Heron Fields'!$A32, data!$D$1:$D$1749, 'Heron Fields'!$A$2, data!$E$1:$E$1749, 'Heron Fields'!R$5)</f>
        <v/>
      </c>
      <c r="S32" s="2">
        <f>R32+SUMIFS(data!$H$1:$H$1749, data!$A$1:$A$1749, 'Heron Fields'!$A32, data!$D$1:$D$1749, 'Heron Fields'!$A$2, data!$E$1:$E$1749, 'Heron Fields'!S$5)</f>
        <v/>
      </c>
      <c r="T32" s="2">
        <f>S32+SUMIFS(data!$H$1:$H$1749, data!$A$1:$A$1749, 'Heron Fields'!$A32, data!$D$1:$D$1749, 'Heron Fields'!$A$2, data!$E$1:$E$1749, 'Heron Fields'!T$5)</f>
        <v/>
      </c>
      <c r="U32" s="2">
        <f>T32+SUMIFS(data!$H$1:$H$1749, data!$A$1:$A$1749, 'Heron Fields'!$A32, data!$D$1:$D$1749, 'Heron Fields'!$A$2, data!$E$1:$E$1749, 'Heron Fields'!U$5)</f>
        <v/>
      </c>
      <c r="V32" s="2">
        <f>U32+SUMIFS(data!$H$1:$H$1749, data!$A$1:$A$1749, 'Heron Fields'!$A32, data!$D$1:$D$1749, 'Heron Fields'!$A$2, data!$E$1:$E$1749, 'Heron Fields'!V$5)</f>
        <v/>
      </c>
      <c r="W32" s="2">
        <f>V32+SUMIFS(data!$H$1:$H$1749, data!$A$1:$A$1749, 'Heron Fields'!$A32, data!$D$1:$D$1749, 'Heron Fields'!$A$2, data!$E$1:$E$1749, 'Heron Fields'!W$5)</f>
        <v/>
      </c>
      <c r="X32" s="2">
        <f>W32+SUMIFS(data!$H$1:$H$1749, data!$A$1:$A$1749, 'Heron Fields'!$A32, data!$D$1:$D$1749, 'Heron Fields'!$A$2, data!$E$1:$E$1749, 'Heron Fields'!X$5)</f>
        <v/>
      </c>
      <c r="Y32" s="2">
        <f>X32+SUMIFS(data!$H$1:$H$1749, data!$A$1:$A$1749, 'Heron Fields'!$A32, data!$D$1:$D$1749, 'Heron Fields'!$A$2, data!$E$1:$E$1749, 'Heron Fields'!Y$5)</f>
        <v/>
      </c>
      <c r="Z32" s="2">
        <f>Y32+SUMIFS(data!$H$1:$H$1749, data!$A$1:$A$1749, 'Heron Fields'!$A32, data!$D$1:$D$1749, 'Heron Fields'!$A$2, data!$E$1:$E$1749, 'Heron Fields'!Z$5)</f>
        <v/>
      </c>
      <c r="AA32" s="2">
        <f>Z32+SUMIFS(data!$H$1:$H$1749, data!$A$1:$A$1749, 'Heron Fields'!$A32, data!$D$1:$D$1749, 'Heron Fields'!$A$2, data!$E$1:$E$1749, 'Heron Fields'!AA$5)</f>
        <v/>
      </c>
      <c r="AB32" s="2">
        <f>AA32+SUMIFS(data!$H$1:$H$1749, data!$A$1:$A$1749, 'Heron Fields'!$A32, data!$D$1:$D$1749, 'Heron Fields'!$A$2, data!$E$1:$E$1749, 'Heron Fields'!AB$5)</f>
        <v/>
      </c>
      <c r="AC32" s="2">
        <f>AB32+SUMIFS(data!$H$1:$H$1749, data!$A$1:$A$1749, 'Heron Fields'!$A32, data!$D$1:$D$1749, 'Heron Fields'!$A$2, data!$E$1:$E$1749, 'Heron Fields'!AC$5)</f>
        <v/>
      </c>
      <c r="AD32" s="2">
        <f>AC32+SUMIFS(data!$H$1:$H$1749, data!$A$1:$A$1749, 'Heron Fields'!$A32, data!$D$1:$D$1749, 'Heron Fields'!$A$2, data!$E$1:$E$1749, 'Heron Fields'!AD$5)</f>
        <v/>
      </c>
    </row>
    <row r="33">
      <c r="A33" t="inlineStr">
        <is>
          <t>COS - Inverters</t>
        </is>
      </c>
      <c r="C33" s="2">
        <f>SUMIFS(data!$H$1:$H$1749, data!$A$1:$A$1749, 'Heron Fields'!$A33, data!$D$1:$D$1749, 'Heron Fields'!$A$2, data!$E$1:$E$1749, 'Heron Fields'!C$5)</f>
        <v/>
      </c>
      <c r="D33" s="2">
        <f>C33+SUMIFS(data!$H$1:$H$1749, data!$A$1:$A$1749, 'Heron Fields'!$A33, data!$D$1:$D$1749, 'Heron Fields'!$A$2, data!$E$1:$E$1749, 'Heron Fields'!D$5)</f>
        <v/>
      </c>
      <c r="E33" s="2">
        <f>D33+SUMIFS(data!$H$1:$H$1749, data!$A$1:$A$1749, 'Heron Fields'!$A33, data!$D$1:$D$1749, 'Heron Fields'!$A$2, data!$E$1:$E$1749, 'Heron Fields'!E$5)</f>
        <v/>
      </c>
      <c r="F33" s="2">
        <f>E33+SUMIFS(data!$H$1:$H$1749, data!$A$1:$A$1749, 'Heron Fields'!$A33, data!$D$1:$D$1749, 'Heron Fields'!$A$2, data!$E$1:$E$1749, 'Heron Fields'!F$5)</f>
        <v/>
      </c>
      <c r="G33" s="2">
        <f>F33+SUMIFS(data!$H$1:$H$1749, data!$A$1:$A$1749, 'Heron Fields'!$A33, data!$D$1:$D$1749, 'Heron Fields'!$A$2, data!$E$1:$E$1749, 'Heron Fields'!G$5)</f>
        <v/>
      </c>
      <c r="H33" s="2">
        <f>G33+SUMIFS(data!$H$1:$H$1749, data!$A$1:$A$1749, 'Heron Fields'!$A33, data!$D$1:$D$1749, 'Heron Fields'!$A$2, data!$E$1:$E$1749, 'Heron Fields'!H$5)</f>
        <v/>
      </c>
      <c r="I33" s="2">
        <f>H33+SUMIFS(data!$H$1:$H$1749, data!$A$1:$A$1749, 'Heron Fields'!$A33, data!$D$1:$D$1749, 'Heron Fields'!$A$2, data!$E$1:$E$1749, 'Heron Fields'!I$5)</f>
        <v/>
      </c>
      <c r="J33" s="2">
        <f>I33+SUMIFS(data!$H$1:$H$1749, data!$A$1:$A$1749, 'Heron Fields'!$A33, data!$D$1:$D$1749, 'Heron Fields'!$A$2, data!$E$1:$E$1749, 'Heron Fields'!J$5)</f>
        <v/>
      </c>
      <c r="K33" s="2">
        <f>J33+SUMIFS(data!$H$1:$H$1749, data!$A$1:$A$1749, 'Heron Fields'!$A33, data!$D$1:$D$1749, 'Heron Fields'!$A$2, data!$E$1:$E$1749, 'Heron Fields'!K$5)</f>
        <v/>
      </c>
      <c r="L33" s="2">
        <f>K33+SUMIFS(data!$H$1:$H$1749, data!$A$1:$A$1749, 'Heron Fields'!$A33, data!$D$1:$D$1749, 'Heron Fields'!$A$2, data!$E$1:$E$1749, 'Heron Fields'!L$5)</f>
        <v/>
      </c>
      <c r="M33" s="2">
        <f>L33+SUMIFS(data!$H$1:$H$1749, data!$A$1:$A$1749, 'Heron Fields'!$A33, data!$D$1:$D$1749, 'Heron Fields'!$A$2, data!$E$1:$E$1749, 'Heron Fields'!M$5)</f>
        <v/>
      </c>
      <c r="N33" s="2">
        <f>M33+SUMIFS(data!$H$1:$H$1749, data!$A$1:$A$1749, 'Heron Fields'!$A33, data!$D$1:$D$1749, 'Heron Fields'!$A$2, data!$E$1:$E$1749, 'Heron Fields'!N$5)</f>
        <v/>
      </c>
      <c r="O33" s="2">
        <f>N33+SUMIFS(data!$H$1:$H$1749, data!$A$1:$A$1749, 'Heron Fields'!$A33, data!$D$1:$D$1749, 'Heron Fields'!$A$2, data!$E$1:$E$1749, 'Heron Fields'!O$5)</f>
        <v/>
      </c>
      <c r="P33" s="2">
        <f>O33+SUMIFS(data!$H$1:$H$1749, data!$A$1:$A$1749, 'Heron Fields'!$A33, data!$D$1:$D$1749, 'Heron Fields'!$A$2, data!$E$1:$E$1749, 'Heron Fields'!P$5)</f>
        <v/>
      </c>
      <c r="Q33" s="2">
        <f>P33+SUMIFS(data!$H$1:$H$1749, data!$A$1:$A$1749, 'Heron Fields'!$A33, data!$D$1:$D$1749, 'Heron Fields'!$A$2, data!$E$1:$E$1749, 'Heron Fields'!Q$5)</f>
        <v/>
      </c>
      <c r="R33" s="2">
        <f>Q33+SUMIFS(data!$H$1:$H$1749, data!$A$1:$A$1749, 'Heron Fields'!$A33, data!$D$1:$D$1749, 'Heron Fields'!$A$2, data!$E$1:$E$1749, 'Heron Fields'!R$5)</f>
        <v/>
      </c>
      <c r="S33" s="2">
        <f>R33+SUMIFS(data!$H$1:$H$1749, data!$A$1:$A$1749, 'Heron Fields'!$A33, data!$D$1:$D$1749, 'Heron Fields'!$A$2, data!$E$1:$E$1749, 'Heron Fields'!S$5)</f>
        <v/>
      </c>
      <c r="T33" s="2">
        <f>S33+SUMIFS(data!$H$1:$H$1749, data!$A$1:$A$1749, 'Heron Fields'!$A33, data!$D$1:$D$1749, 'Heron Fields'!$A$2, data!$E$1:$E$1749, 'Heron Fields'!T$5)</f>
        <v/>
      </c>
      <c r="U33" s="2">
        <f>T33+SUMIFS(data!$H$1:$H$1749, data!$A$1:$A$1749, 'Heron Fields'!$A33, data!$D$1:$D$1749, 'Heron Fields'!$A$2, data!$E$1:$E$1749, 'Heron Fields'!U$5)</f>
        <v/>
      </c>
      <c r="V33" s="2">
        <f>U33+SUMIFS(data!$H$1:$H$1749, data!$A$1:$A$1749, 'Heron Fields'!$A33, data!$D$1:$D$1749, 'Heron Fields'!$A$2, data!$E$1:$E$1749, 'Heron Fields'!V$5)</f>
        <v/>
      </c>
      <c r="W33" s="2">
        <f>V33+SUMIFS(data!$H$1:$H$1749, data!$A$1:$A$1749, 'Heron Fields'!$A33, data!$D$1:$D$1749, 'Heron Fields'!$A$2, data!$E$1:$E$1749, 'Heron Fields'!W$5)</f>
        <v/>
      </c>
      <c r="X33" s="2">
        <f>W33+SUMIFS(data!$H$1:$H$1749, data!$A$1:$A$1749, 'Heron Fields'!$A33, data!$D$1:$D$1749, 'Heron Fields'!$A$2, data!$E$1:$E$1749, 'Heron Fields'!X$5)</f>
        <v/>
      </c>
      <c r="Y33" s="2">
        <f>X33+SUMIFS(data!$H$1:$H$1749, data!$A$1:$A$1749, 'Heron Fields'!$A33, data!$D$1:$D$1749, 'Heron Fields'!$A$2, data!$E$1:$E$1749, 'Heron Fields'!Y$5)</f>
        <v/>
      </c>
      <c r="Z33" s="2">
        <f>Y33+SUMIFS(data!$H$1:$H$1749, data!$A$1:$A$1749, 'Heron Fields'!$A33, data!$D$1:$D$1749, 'Heron Fields'!$A$2, data!$E$1:$E$1749, 'Heron Fields'!Z$5)</f>
        <v/>
      </c>
      <c r="AA33" s="2">
        <f>Z33+SUMIFS(data!$H$1:$H$1749, data!$A$1:$A$1749, 'Heron Fields'!$A33, data!$D$1:$D$1749, 'Heron Fields'!$A$2, data!$E$1:$E$1749, 'Heron Fields'!AA$5)</f>
        <v/>
      </c>
      <c r="AB33" s="2">
        <f>AA33+SUMIFS(data!$H$1:$H$1749, data!$A$1:$A$1749, 'Heron Fields'!$A33, data!$D$1:$D$1749, 'Heron Fields'!$A$2, data!$E$1:$E$1749, 'Heron Fields'!AB$5)</f>
        <v/>
      </c>
      <c r="AC33" s="2">
        <f>AB33+SUMIFS(data!$H$1:$H$1749, data!$A$1:$A$1749, 'Heron Fields'!$A33, data!$D$1:$D$1749, 'Heron Fields'!$A$2, data!$E$1:$E$1749, 'Heron Fields'!AC$5)</f>
        <v/>
      </c>
      <c r="AD33" s="2">
        <f>AC33+SUMIFS(data!$H$1:$H$1749, data!$A$1:$A$1749, 'Heron Fields'!$A33, data!$D$1:$D$1749, 'Heron Fields'!$A$2, data!$E$1:$E$1749, 'Heron Fields'!AD$5)</f>
        <v/>
      </c>
    </row>
    <row r="34">
      <c r="A34" t="inlineStr">
        <is>
          <t>COS - Legal Fees</t>
        </is>
      </c>
      <c r="C34" s="2">
        <f>SUMIFS(data!$H$1:$H$1749, data!$A$1:$A$1749, 'Heron Fields'!$A34, data!$D$1:$D$1749, 'Heron Fields'!$A$2, data!$E$1:$E$1749, 'Heron Fields'!C$5)</f>
        <v/>
      </c>
      <c r="D34" s="2">
        <f>C34+SUMIFS(data!$H$1:$H$1749, data!$A$1:$A$1749, 'Heron Fields'!$A34, data!$D$1:$D$1749, 'Heron Fields'!$A$2, data!$E$1:$E$1749, 'Heron Fields'!D$5)</f>
        <v/>
      </c>
      <c r="E34" s="2">
        <f>D34+SUMIFS(data!$H$1:$H$1749, data!$A$1:$A$1749, 'Heron Fields'!$A34, data!$D$1:$D$1749, 'Heron Fields'!$A$2, data!$E$1:$E$1749, 'Heron Fields'!E$5)</f>
        <v/>
      </c>
      <c r="F34" s="2">
        <f>E34+SUMIFS(data!$H$1:$H$1749, data!$A$1:$A$1749, 'Heron Fields'!$A34, data!$D$1:$D$1749, 'Heron Fields'!$A$2, data!$E$1:$E$1749, 'Heron Fields'!F$5)</f>
        <v/>
      </c>
      <c r="G34" s="2">
        <f>F34+SUMIFS(data!$H$1:$H$1749, data!$A$1:$A$1749, 'Heron Fields'!$A34, data!$D$1:$D$1749, 'Heron Fields'!$A$2, data!$E$1:$E$1749, 'Heron Fields'!G$5)</f>
        <v/>
      </c>
      <c r="H34" s="2">
        <f>G34+SUMIFS(data!$H$1:$H$1749, data!$A$1:$A$1749, 'Heron Fields'!$A34, data!$D$1:$D$1749, 'Heron Fields'!$A$2, data!$E$1:$E$1749, 'Heron Fields'!H$5)</f>
        <v/>
      </c>
      <c r="I34" s="2">
        <f>H34+SUMIFS(data!$H$1:$H$1749, data!$A$1:$A$1749, 'Heron Fields'!$A34, data!$D$1:$D$1749, 'Heron Fields'!$A$2, data!$E$1:$E$1749, 'Heron Fields'!I$5)</f>
        <v/>
      </c>
      <c r="J34" s="2">
        <f>I34+SUMIFS(data!$H$1:$H$1749, data!$A$1:$A$1749, 'Heron Fields'!$A34, data!$D$1:$D$1749, 'Heron Fields'!$A$2, data!$E$1:$E$1749, 'Heron Fields'!J$5)</f>
        <v/>
      </c>
      <c r="K34" s="2">
        <f>J34+SUMIFS(data!$H$1:$H$1749, data!$A$1:$A$1749, 'Heron Fields'!$A34, data!$D$1:$D$1749, 'Heron Fields'!$A$2, data!$E$1:$E$1749, 'Heron Fields'!K$5)</f>
        <v/>
      </c>
      <c r="L34" s="2">
        <f>K34+SUMIFS(data!$H$1:$H$1749, data!$A$1:$A$1749, 'Heron Fields'!$A34, data!$D$1:$D$1749, 'Heron Fields'!$A$2, data!$E$1:$E$1749, 'Heron Fields'!L$5)</f>
        <v/>
      </c>
      <c r="M34" s="2">
        <f>L34+SUMIFS(data!$H$1:$H$1749, data!$A$1:$A$1749, 'Heron Fields'!$A34, data!$D$1:$D$1749, 'Heron Fields'!$A$2, data!$E$1:$E$1749, 'Heron Fields'!M$5)</f>
        <v/>
      </c>
      <c r="N34" s="2">
        <f>M34+SUMIFS(data!$H$1:$H$1749, data!$A$1:$A$1749, 'Heron Fields'!$A34, data!$D$1:$D$1749, 'Heron Fields'!$A$2, data!$E$1:$E$1749, 'Heron Fields'!N$5)</f>
        <v/>
      </c>
      <c r="O34" s="2">
        <f>N34+SUMIFS(data!$H$1:$H$1749, data!$A$1:$A$1749, 'Heron Fields'!$A34, data!$D$1:$D$1749, 'Heron Fields'!$A$2, data!$E$1:$E$1749, 'Heron Fields'!O$5)</f>
        <v/>
      </c>
      <c r="P34" s="2">
        <f>O34+SUMIFS(data!$H$1:$H$1749, data!$A$1:$A$1749, 'Heron Fields'!$A34, data!$D$1:$D$1749, 'Heron Fields'!$A$2, data!$E$1:$E$1749, 'Heron Fields'!P$5)</f>
        <v/>
      </c>
      <c r="Q34" s="2">
        <f>P34+SUMIFS(data!$H$1:$H$1749, data!$A$1:$A$1749, 'Heron Fields'!$A34, data!$D$1:$D$1749, 'Heron Fields'!$A$2, data!$E$1:$E$1749, 'Heron Fields'!Q$5)</f>
        <v/>
      </c>
      <c r="R34" s="2">
        <f>Q34+SUMIFS(data!$H$1:$H$1749, data!$A$1:$A$1749, 'Heron Fields'!$A34, data!$D$1:$D$1749, 'Heron Fields'!$A$2, data!$E$1:$E$1749, 'Heron Fields'!R$5)</f>
        <v/>
      </c>
      <c r="S34" s="2">
        <f>R34+SUMIFS(data!$H$1:$H$1749, data!$A$1:$A$1749, 'Heron Fields'!$A34, data!$D$1:$D$1749, 'Heron Fields'!$A$2, data!$E$1:$E$1749, 'Heron Fields'!S$5)</f>
        <v/>
      </c>
      <c r="T34" s="2">
        <f>S34+SUMIFS(data!$H$1:$H$1749, data!$A$1:$A$1749, 'Heron Fields'!$A34, data!$D$1:$D$1749, 'Heron Fields'!$A$2, data!$E$1:$E$1749, 'Heron Fields'!T$5)</f>
        <v/>
      </c>
      <c r="U34" s="2">
        <f>T34+SUMIFS(data!$H$1:$H$1749, data!$A$1:$A$1749, 'Heron Fields'!$A34, data!$D$1:$D$1749, 'Heron Fields'!$A$2, data!$E$1:$E$1749, 'Heron Fields'!U$5)</f>
        <v/>
      </c>
      <c r="V34" s="2">
        <f>U34+SUMIFS(data!$H$1:$H$1749, data!$A$1:$A$1749, 'Heron Fields'!$A34, data!$D$1:$D$1749, 'Heron Fields'!$A$2, data!$E$1:$E$1749, 'Heron Fields'!V$5)</f>
        <v/>
      </c>
      <c r="W34" s="2">
        <f>V34+SUMIFS(data!$H$1:$H$1749, data!$A$1:$A$1749, 'Heron Fields'!$A34, data!$D$1:$D$1749, 'Heron Fields'!$A$2, data!$E$1:$E$1749, 'Heron Fields'!W$5)</f>
        <v/>
      </c>
      <c r="X34" s="2">
        <f>W34+SUMIFS(data!$H$1:$H$1749, data!$A$1:$A$1749, 'Heron Fields'!$A34, data!$D$1:$D$1749, 'Heron Fields'!$A$2, data!$E$1:$E$1749, 'Heron Fields'!X$5)</f>
        <v/>
      </c>
      <c r="Y34" s="2">
        <f>X34+SUMIFS(data!$H$1:$H$1749, data!$A$1:$A$1749, 'Heron Fields'!$A34, data!$D$1:$D$1749, 'Heron Fields'!$A$2, data!$E$1:$E$1749, 'Heron Fields'!Y$5)</f>
        <v/>
      </c>
      <c r="Z34" s="2">
        <f>Y34+SUMIFS(data!$H$1:$H$1749, data!$A$1:$A$1749, 'Heron Fields'!$A34, data!$D$1:$D$1749, 'Heron Fields'!$A$2, data!$E$1:$E$1749, 'Heron Fields'!Z$5)</f>
        <v/>
      </c>
      <c r="AA34" s="2">
        <f>Z34+SUMIFS(data!$H$1:$H$1749, data!$A$1:$A$1749, 'Heron Fields'!$A34, data!$D$1:$D$1749, 'Heron Fields'!$A$2, data!$E$1:$E$1749, 'Heron Fields'!AA$5)</f>
        <v/>
      </c>
      <c r="AB34" s="2">
        <f>AA34+SUMIFS(data!$H$1:$H$1749, data!$A$1:$A$1749, 'Heron Fields'!$A34, data!$D$1:$D$1749, 'Heron Fields'!$A$2, data!$E$1:$E$1749, 'Heron Fields'!AB$5)</f>
        <v/>
      </c>
      <c r="AC34" s="2">
        <f>AB34+SUMIFS(data!$H$1:$H$1749, data!$A$1:$A$1749, 'Heron Fields'!$A34, data!$D$1:$D$1749, 'Heron Fields'!$A$2, data!$E$1:$E$1749, 'Heron Fields'!AC$5)</f>
        <v/>
      </c>
      <c r="AD34" s="2">
        <f>AC34+SUMIFS(data!$H$1:$H$1749, data!$A$1:$A$1749, 'Heron Fields'!$A34, data!$D$1:$D$1749, 'Heron Fields'!$A$2, data!$E$1:$E$1749, 'Heron Fields'!AD$5)</f>
        <v/>
      </c>
    </row>
    <row r="35">
      <c r="A35" t="inlineStr">
        <is>
          <t>COS - Legal Fees Opening of Sec Title Scheme</t>
        </is>
      </c>
      <c r="C35" s="2">
        <f>SUMIFS(data!$H$1:$H$1749, data!$A$1:$A$1749, 'Heron Fields'!$A35, data!$D$1:$D$1749, 'Heron Fields'!$A$2, data!$E$1:$E$1749, 'Heron Fields'!C$5)</f>
        <v/>
      </c>
      <c r="D35" s="2">
        <f>C35+SUMIFS(data!$H$1:$H$1749, data!$A$1:$A$1749, 'Heron Fields'!$A35, data!$D$1:$D$1749, 'Heron Fields'!$A$2, data!$E$1:$E$1749, 'Heron Fields'!D$5)</f>
        <v/>
      </c>
      <c r="E35" s="2">
        <f>D35+SUMIFS(data!$H$1:$H$1749, data!$A$1:$A$1749, 'Heron Fields'!$A35, data!$D$1:$D$1749, 'Heron Fields'!$A$2, data!$E$1:$E$1749, 'Heron Fields'!E$5)</f>
        <v/>
      </c>
      <c r="F35" s="2">
        <f>E35+SUMIFS(data!$H$1:$H$1749, data!$A$1:$A$1749, 'Heron Fields'!$A35, data!$D$1:$D$1749, 'Heron Fields'!$A$2, data!$E$1:$E$1749, 'Heron Fields'!F$5)</f>
        <v/>
      </c>
      <c r="G35" s="2">
        <f>F35+SUMIFS(data!$H$1:$H$1749, data!$A$1:$A$1749, 'Heron Fields'!$A35, data!$D$1:$D$1749, 'Heron Fields'!$A$2, data!$E$1:$E$1749, 'Heron Fields'!G$5)</f>
        <v/>
      </c>
      <c r="H35" s="2">
        <f>G35+SUMIFS(data!$H$1:$H$1749, data!$A$1:$A$1749, 'Heron Fields'!$A35, data!$D$1:$D$1749, 'Heron Fields'!$A$2, data!$E$1:$E$1749, 'Heron Fields'!H$5)</f>
        <v/>
      </c>
      <c r="I35" s="2">
        <f>H35+SUMIFS(data!$H$1:$H$1749, data!$A$1:$A$1749, 'Heron Fields'!$A35, data!$D$1:$D$1749, 'Heron Fields'!$A$2, data!$E$1:$E$1749, 'Heron Fields'!I$5)</f>
        <v/>
      </c>
      <c r="J35" s="2">
        <f>I35+SUMIFS(data!$H$1:$H$1749, data!$A$1:$A$1749, 'Heron Fields'!$A35, data!$D$1:$D$1749, 'Heron Fields'!$A$2, data!$E$1:$E$1749, 'Heron Fields'!J$5)</f>
        <v/>
      </c>
      <c r="K35" s="2">
        <f>J35+SUMIFS(data!$H$1:$H$1749, data!$A$1:$A$1749, 'Heron Fields'!$A35, data!$D$1:$D$1749, 'Heron Fields'!$A$2, data!$E$1:$E$1749, 'Heron Fields'!K$5)</f>
        <v/>
      </c>
      <c r="L35" s="2">
        <f>K35+SUMIFS(data!$H$1:$H$1749, data!$A$1:$A$1749, 'Heron Fields'!$A35, data!$D$1:$D$1749, 'Heron Fields'!$A$2, data!$E$1:$E$1749, 'Heron Fields'!L$5)</f>
        <v/>
      </c>
      <c r="M35" s="2">
        <f>L35+SUMIFS(data!$H$1:$H$1749, data!$A$1:$A$1749, 'Heron Fields'!$A35, data!$D$1:$D$1749, 'Heron Fields'!$A$2, data!$E$1:$E$1749, 'Heron Fields'!M$5)</f>
        <v/>
      </c>
      <c r="N35" s="2">
        <f>M35+SUMIFS(data!$H$1:$H$1749, data!$A$1:$A$1749, 'Heron Fields'!$A35, data!$D$1:$D$1749, 'Heron Fields'!$A$2, data!$E$1:$E$1749, 'Heron Fields'!N$5)</f>
        <v/>
      </c>
      <c r="O35" s="2">
        <f>N35+SUMIFS(data!$H$1:$H$1749, data!$A$1:$A$1749, 'Heron Fields'!$A35, data!$D$1:$D$1749, 'Heron Fields'!$A$2, data!$E$1:$E$1749, 'Heron Fields'!O$5)</f>
        <v/>
      </c>
      <c r="P35" s="2">
        <f>O35+SUMIFS(data!$H$1:$H$1749, data!$A$1:$A$1749, 'Heron Fields'!$A35, data!$D$1:$D$1749, 'Heron Fields'!$A$2, data!$E$1:$E$1749, 'Heron Fields'!P$5)</f>
        <v/>
      </c>
      <c r="Q35" s="2">
        <f>P35+SUMIFS(data!$H$1:$H$1749, data!$A$1:$A$1749, 'Heron Fields'!$A35, data!$D$1:$D$1749, 'Heron Fields'!$A$2, data!$E$1:$E$1749, 'Heron Fields'!Q$5)</f>
        <v/>
      </c>
      <c r="R35" s="2">
        <f>Q35+SUMIFS(data!$H$1:$H$1749, data!$A$1:$A$1749, 'Heron Fields'!$A35, data!$D$1:$D$1749, 'Heron Fields'!$A$2, data!$E$1:$E$1749, 'Heron Fields'!R$5)</f>
        <v/>
      </c>
      <c r="S35" s="2">
        <f>R35+SUMIFS(data!$H$1:$H$1749, data!$A$1:$A$1749, 'Heron Fields'!$A35, data!$D$1:$D$1749, 'Heron Fields'!$A$2, data!$E$1:$E$1749, 'Heron Fields'!S$5)</f>
        <v/>
      </c>
      <c r="T35" s="2">
        <f>S35+SUMIFS(data!$H$1:$H$1749, data!$A$1:$A$1749, 'Heron Fields'!$A35, data!$D$1:$D$1749, 'Heron Fields'!$A$2, data!$E$1:$E$1749, 'Heron Fields'!T$5)</f>
        <v/>
      </c>
      <c r="U35" s="2">
        <f>T35+SUMIFS(data!$H$1:$H$1749, data!$A$1:$A$1749, 'Heron Fields'!$A35, data!$D$1:$D$1749, 'Heron Fields'!$A$2, data!$E$1:$E$1749, 'Heron Fields'!U$5)</f>
        <v/>
      </c>
      <c r="V35" s="2">
        <f>U35+SUMIFS(data!$H$1:$H$1749, data!$A$1:$A$1749, 'Heron Fields'!$A35, data!$D$1:$D$1749, 'Heron Fields'!$A$2, data!$E$1:$E$1749, 'Heron Fields'!V$5)</f>
        <v/>
      </c>
      <c r="W35" s="2">
        <f>V35+SUMIFS(data!$H$1:$H$1749, data!$A$1:$A$1749, 'Heron Fields'!$A35, data!$D$1:$D$1749, 'Heron Fields'!$A$2, data!$E$1:$E$1749, 'Heron Fields'!W$5)</f>
        <v/>
      </c>
      <c r="X35" s="2">
        <f>W35+SUMIFS(data!$H$1:$H$1749, data!$A$1:$A$1749, 'Heron Fields'!$A35, data!$D$1:$D$1749, 'Heron Fields'!$A$2, data!$E$1:$E$1749, 'Heron Fields'!X$5)</f>
        <v/>
      </c>
      <c r="Y35" s="2">
        <f>X35+SUMIFS(data!$H$1:$H$1749, data!$A$1:$A$1749, 'Heron Fields'!$A35, data!$D$1:$D$1749, 'Heron Fields'!$A$2, data!$E$1:$E$1749, 'Heron Fields'!Y$5)</f>
        <v/>
      </c>
      <c r="Z35" s="2">
        <f>Y35+SUMIFS(data!$H$1:$H$1749, data!$A$1:$A$1749, 'Heron Fields'!$A35, data!$D$1:$D$1749, 'Heron Fields'!$A$2, data!$E$1:$E$1749, 'Heron Fields'!Z$5)</f>
        <v/>
      </c>
      <c r="AA35" s="2">
        <f>Z35+SUMIFS(data!$H$1:$H$1749, data!$A$1:$A$1749, 'Heron Fields'!$A35, data!$D$1:$D$1749, 'Heron Fields'!$A$2, data!$E$1:$E$1749, 'Heron Fields'!AA$5)</f>
        <v/>
      </c>
      <c r="AB35" s="2">
        <f>AA35+SUMIFS(data!$H$1:$H$1749, data!$A$1:$A$1749, 'Heron Fields'!$A35, data!$D$1:$D$1749, 'Heron Fields'!$A$2, data!$E$1:$E$1749, 'Heron Fields'!AB$5)</f>
        <v/>
      </c>
      <c r="AC35" s="2">
        <f>AB35+SUMIFS(data!$H$1:$H$1749, data!$A$1:$A$1749, 'Heron Fields'!$A35, data!$D$1:$D$1749, 'Heron Fields'!$A$2, data!$E$1:$E$1749, 'Heron Fields'!AC$5)</f>
        <v/>
      </c>
      <c r="AD35" s="2">
        <f>AC35+SUMIFS(data!$H$1:$H$1749, data!$A$1:$A$1749, 'Heron Fields'!$A35, data!$D$1:$D$1749, 'Heron Fields'!$A$2, data!$E$1:$E$1749, 'Heron Fields'!AD$5)</f>
        <v/>
      </c>
    </row>
    <row r="36">
      <c r="A36" t="inlineStr">
        <is>
          <t>COS - Levies</t>
        </is>
      </c>
      <c r="C36" s="2">
        <f>SUMIFS(data!$H$1:$H$1749, data!$A$1:$A$1749, 'Heron Fields'!$A36, data!$D$1:$D$1749, 'Heron Fields'!$A$2, data!$E$1:$E$1749, 'Heron Fields'!C$5)</f>
        <v/>
      </c>
      <c r="D36" s="2">
        <f>C36+SUMIFS(data!$H$1:$H$1749, data!$A$1:$A$1749, 'Heron Fields'!$A36, data!$D$1:$D$1749, 'Heron Fields'!$A$2, data!$E$1:$E$1749, 'Heron Fields'!D$5)</f>
        <v/>
      </c>
      <c r="E36" s="2">
        <f>D36+SUMIFS(data!$H$1:$H$1749, data!$A$1:$A$1749, 'Heron Fields'!$A36, data!$D$1:$D$1749, 'Heron Fields'!$A$2, data!$E$1:$E$1749, 'Heron Fields'!E$5)</f>
        <v/>
      </c>
      <c r="F36" s="2">
        <f>E36+SUMIFS(data!$H$1:$H$1749, data!$A$1:$A$1749, 'Heron Fields'!$A36, data!$D$1:$D$1749, 'Heron Fields'!$A$2, data!$E$1:$E$1749, 'Heron Fields'!F$5)</f>
        <v/>
      </c>
      <c r="G36" s="2">
        <f>F36+SUMIFS(data!$H$1:$H$1749, data!$A$1:$A$1749, 'Heron Fields'!$A36, data!$D$1:$D$1749, 'Heron Fields'!$A$2, data!$E$1:$E$1749, 'Heron Fields'!G$5)</f>
        <v/>
      </c>
      <c r="H36" s="2">
        <f>G36+SUMIFS(data!$H$1:$H$1749, data!$A$1:$A$1749, 'Heron Fields'!$A36, data!$D$1:$D$1749, 'Heron Fields'!$A$2, data!$E$1:$E$1749, 'Heron Fields'!H$5)</f>
        <v/>
      </c>
      <c r="I36" s="2">
        <f>H36+SUMIFS(data!$H$1:$H$1749, data!$A$1:$A$1749, 'Heron Fields'!$A36, data!$D$1:$D$1749, 'Heron Fields'!$A$2, data!$E$1:$E$1749, 'Heron Fields'!I$5)</f>
        <v/>
      </c>
      <c r="J36" s="2">
        <f>I36+SUMIFS(data!$H$1:$H$1749, data!$A$1:$A$1749, 'Heron Fields'!$A36, data!$D$1:$D$1749, 'Heron Fields'!$A$2, data!$E$1:$E$1749, 'Heron Fields'!J$5)</f>
        <v/>
      </c>
      <c r="K36" s="2">
        <f>J36+SUMIFS(data!$H$1:$H$1749, data!$A$1:$A$1749, 'Heron Fields'!$A36, data!$D$1:$D$1749, 'Heron Fields'!$A$2, data!$E$1:$E$1749, 'Heron Fields'!K$5)</f>
        <v/>
      </c>
      <c r="L36" s="2">
        <f>K36+SUMIFS(data!$H$1:$H$1749, data!$A$1:$A$1749, 'Heron Fields'!$A36, data!$D$1:$D$1749, 'Heron Fields'!$A$2, data!$E$1:$E$1749, 'Heron Fields'!L$5)</f>
        <v/>
      </c>
      <c r="M36" s="2">
        <f>L36+SUMIFS(data!$H$1:$H$1749, data!$A$1:$A$1749, 'Heron Fields'!$A36, data!$D$1:$D$1749, 'Heron Fields'!$A$2, data!$E$1:$E$1749, 'Heron Fields'!M$5)</f>
        <v/>
      </c>
      <c r="N36" s="2">
        <f>M36+SUMIFS(data!$H$1:$H$1749, data!$A$1:$A$1749, 'Heron Fields'!$A36, data!$D$1:$D$1749, 'Heron Fields'!$A$2, data!$E$1:$E$1749, 'Heron Fields'!N$5)</f>
        <v/>
      </c>
      <c r="O36" s="2">
        <f>N36+SUMIFS(data!$H$1:$H$1749, data!$A$1:$A$1749, 'Heron Fields'!$A36, data!$D$1:$D$1749, 'Heron Fields'!$A$2, data!$E$1:$E$1749, 'Heron Fields'!O$5)</f>
        <v/>
      </c>
      <c r="P36" s="2">
        <f>O36+SUMIFS(data!$H$1:$H$1749, data!$A$1:$A$1749, 'Heron Fields'!$A36, data!$D$1:$D$1749, 'Heron Fields'!$A$2, data!$E$1:$E$1749, 'Heron Fields'!P$5)</f>
        <v/>
      </c>
      <c r="Q36" s="2">
        <f>P36+SUMIFS(data!$H$1:$H$1749, data!$A$1:$A$1749, 'Heron Fields'!$A36, data!$D$1:$D$1749, 'Heron Fields'!$A$2, data!$E$1:$E$1749, 'Heron Fields'!Q$5)</f>
        <v/>
      </c>
      <c r="R36" s="2">
        <f>Q36+SUMIFS(data!$H$1:$H$1749, data!$A$1:$A$1749, 'Heron Fields'!$A36, data!$D$1:$D$1749, 'Heron Fields'!$A$2, data!$E$1:$E$1749, 'Heron Fields'!R$5)</f>
        <v/>
      </c>
      <c r="S36" s="2">
        <f>R36+SUMIFS(data!$H$1:$H$1749, data!$A$1:$A$1749, 'Heron Fields'!$A36, data!$D$1:$D$1749, 'Heron Fields'!$A$2, data!$E$1:$E$1749, 'Heron Fields'!S$5)</f>
        <v/>
      </c>
      <c r="T36" s="2">
        <f>S36+SUMIFS(data!$H$1:$H$1749, data!$A$1:$A$1749, 'Heron Fields'!$A36, data!$D$1:$D$1749, 'Heron Fields'!$A$2, data!$E$1:$E$1749, 'Heron Fields'!T$5)</f>
        <v/>
      </c>
      <c r="U36" s="2">
        <f>T36+SUMIFS(data!$H$1:$H$1749, data!$A$1:$A$1749, 'Heron Fields'!$A36, data!$D$1:$D$1749, 'Heron Fields'!$A$2, data!$E$1:$E$1749, 'Heron Fields'!U$5)</f>
        <v/>
      </c>
      <c r="V36" s="2">
        <f>U36+SUMIFS(data!$H$1:$H$1749, data!$A$1:$A$1749, 'Heron Fields'!$A36, data!$D$1:$D$1749, 'Heron Fields'!$A$2, data!$E$1:$E$1749, 'Heron Fields'!V$5)</f>
        <v/>
      </c>
      <c r="W36" s="2">
        <f>V36+SUMIFS(data!$H$1:$H$1749, data!$A$1:$A$1749, 'Heron Fields'!$A36, data!$D$1:$D$1749, 'Heron Fields'!$A$2, data!$E$1:$E$1749, 'Heron Fields'!W$5)</f>
        <v/>
      </c>
      <c r="X36" s="2">
        <f>W36+SUMIFS(data!$H$1:$H$1749, data!$A$1:$A$1749, 'Heron Fields'!$A36, data!$D$1:$D$1749, 'Heron Fields'!$A$2, data!$E$1:$E$1749, 'Heron Fields'!X$5)</f>
        <v/>
      </c>
      <c r="Y36" s="2">
        <f>X36+SUMIFS(data!$H$1:$H$1749, data!$A$1:$A$1749, 'Heron Fields'!$A36, data!$D$1:$D$1749, 'Heron Fields'!$A$2, data!$E$1:$E$1749, 'Heron Fields'!Y$5)</f>
        <v/>
      </c>
      <c r="Z36" s="2">
        <f>Y36+SUMIFS(data!$H$1:$H$1749, data!$A$1:$A$1749, 'Heron Fields'!$A36, data!$D$1:$D$1749, 'Heron Fields'!$A$2, data!$E$1:$E$1749, 'Heron Fields'!Z$5)</f>
        <v/>
      </c>
      <c r="AA36" s="2">
        <f>Z36+SUMIFS(data!$H$1:$H$1749, data!$A$1:$A$1749, 'Heron Fields'!$A36, data!$D$1:$D$1749, 'Heron Fields'!$A$2, data!$E$1:$E$1749, 'Heron Fields'!AA$5)</f>
        <v/>
      </c>
      <c r="AB36" s="2">
        <f>AA36+SUMIFS(data!$H$1:$H$1749, data!$A$1:$A$1749, 'Heron Fields'!$A36, data!$D$1:$D$1749, 'Heron Fields'!$A$2, data!$E$1:$E$1749, 'Heron Fields'!AB$5)</f>
        <v/>
      </c>
      <c r="AC36" s="2">
        <f>AB36+SUMIFS(data!$H$1:$H$1749, data!$A$1:$A$1749, 'Heron Fields'!$A36, data!$D$1:$D$1749, 'Heron Fields'!$A$2, data!$E$1:$E$1749, 'Heron Fields'!AC$5)</f>
        <v/>
      </c>
      <c r="AD36" s="2">
        <f>AC36+SUMIFS(data!$H$1:$H$1749, data!$A$1:$A$1749, 'Heron Fields'!$A36, data!$D$1:$D$1749, 'Heron Fields'!$A$2, data!$E$1:$E$1749, 'Heron Fields'!AD$5)</f>
        <v/>
      </c>
    </row>
    <row r="37">
      <c r="A37" t="inlineStr">
        <is>
          <t>COS - Rates clearance</t>
        </is>
      </c>
      <c r="C37" s="2">
        <f>SUMIFS(data!$H$1:$H$1749, data!$A$1:$A$1749, 'Heron Fields'!$A37, data!$D$1:$D$1749, 'Heron Fields'!$A$2, data!$E$1:$E$1749, 'Heron Fields'!C$5)</f>
        <v/>
      </c>
      <c r="D37" s="2">
        <f>C37+SUMIFS(data!$H$1:$H$1749, data!$A$1:$A$1749, 'Heron Fields'!$A37, data!$D$1:$D$1749, 'Heron Fields'!$A$2, data!$E$1:$E$1749, 'Heron Fields'!D$5)</f>
        <v/>
      </c>
      <c r="E37" s="2">
        <f>D37+SUMIFS(data!$H$1:$H$1749, data!$A$1:$A$1749, 'Heron Fields'!$A37, data!$D$1:$D$1749, 'Heron Fields'!$A$2, data!$E$1:$E$1749, 'Heron Fields'!E$5)</f>
        <v/>
      </c>
      <c r="F37" s="2">
        <f>E37+SUMIFS(data!$H$1:$H$1749, data!$A$1:$A$1749, 'Heron Fields'!$A37, data!$D$1:$D$1749, 'Heron Fields'!$A$2, data!$E$1:$E$1749, 'Heron Fields'!F$5)</f>
        <v/>
      </c>
      <c r="G37" s="2">
        <f>F37+SUMIFS(data!$H$1:$H$1749, data!$A$1:$A$1749, 'Heron Fields'!$A37, data!$D$1:$D$1749, 'Heron Fields'!$A$2, data!$E$1:$E$1749, 'Heron Fields'!G$5)</f>
        <v/>
      </c>
      <c r="H37" s="2">
        <f>G37+SUMIFS(data!$H$1:$H$1749, data!$A$1:$A$1749, 'Heron Fields'!$A37, data!$D$1:$D$1749, 'Heron Fields'!$A$2, data!$E$1:$E$1749, 'Heron Fields'!H$5)</f>
        <v/>
      </c>
      <c r="I37" s="2">
        <f>H37+SUMIFS(data!$H$1:$H$1749, data!$A$1:$A$1749, 'Heron Fields'!$A37, data!$D$1:$D$1749, 'Heron Fields'!$A$2, data!$E$1:$E$1749, 'Heron Fields'!I$5)</f>
        <v/>
      </c>
      <c r="J37" s="2">
        <f>I37+SUMIFS(data!$H$1:$H$1749, data!$A$1:$A$1749, 'Heron Fields'!$A37, data!$D$1:$D$1749, 'Heron Fields'!$A$2, data!$E$1:$E$1749, 'Heron Fields'!J$5)</f>
        <v/>
      </c>
      <c r="K37" s="2">
        <f>J37+SUMIFS(data!$H$1:$H$1749, data!$A$1:$A$1749, 'Heron Fields'!$A37, data!$D$1:$D$1749, 'Heron Fields'!$A$2, data!$E$1:$E$1749, 'Heron Fields'!K$5)</f>
        <v/>
      </c>
      <c r="L37" s="2">
        <f>K37+SUMIFS(data!$H$1:$H$1749, data!$A$1:$A$1749, 'Heron Fields'!$A37, data!$D$1:$D$1749, 'Heron Fields'!$A$2, data!$E$1:$E$1749, 'Heron Fields'!L$5)</f>
        <v/>
      </c>
      <c r="M37" s="2">
        <f>L37+SUMIFS(data!$H$1:$H$1749, data!$A$1:$A$1749, 'Heron Fields'!$A37, data!$D$1:$D$1749, 'Heron Fields'!$A$2, data!$E$1:$E$1749, 'Heron Fields'!M$5)</f>
        <v/>
      </c>
      <c r="N37" s="2">
        <f>M37+SUMIFS(data!$H$1:$H$1749, data!$A$1:$A$1749, 'Heron Fields'!$A37, data!$D$1:$D$1749, 'Heron Fields'!$A$2, data!$E$1:$E$1749, 'Heron Fields'!N$5)</f>
        <v/>
      </c>
      <c r="O37" s="2">
        <f>N37+SUMIFS(data!$H$1:$H$1749, data!$A$1:$A$1749, 'Heron Fields'!$A37, data!$D$1:$D$1749, 'Heron Fields'!$A$2, data!$E$1:$E$1749, 'Heron Fields'!O$5)</f>
        <v/>
      </c>
      <c r="P37" s="2">
        <f>O37+SUMIFS(data!$H$1:$H$1749, data!$A$1:$A$1749, 'Heron Fields'!$A37, data!$D$1:$D$1749, 'Heron Fields'!$A$2, data!$E$1:$E$1749, 'Heron Fields'!P$5)</f>
        <v/>
      </c>
      <c r="Q37" s="2">
        <f>P37+SUMIFS(data!$H$1:$H$1749, data!$A$1:$A$1749, 'Heron Fields'!$A37, data!$D$1:$D$1749, 'Heron Fields'!$A$2, data!$E$1:$E$1749, 'Heron Fields'!Q$5)</f>
        <v/>
      </c>
      <c r="R37" s="2">
        <f>Q37+SUMIFS(data!$H$1:$H$1749, data!$A$1:$A$1749, 'Heron Fields'!$A37, data!$D$1:$D$1749, 'Heron Fields'!$A$2, data!$E$1:$E$1749, 'Heron Fields'!R$5)</f>
        <v/>
      </c>
      <c r="S37" s="2">
        <f>R37+SUMIFS(data!$H$1:$H$1749, data!$A$1:$A$1749, 'Heron Fields'!$A37, data!$D$1:$D$1749, 'Heron Fields'!$A$2, data!$E$1:$E$1749, 'Heron Fields'!S$5)</f>
        <v/>
      </c>
      <c r="T37" s="2">
        <f>S37+SUMIFS(data!$H$1:$H$1749, data!$A$1:$A$1749, 'Heron Fields'!$A37, data!$D$1:$D$1749, 'Heron Fields'!$A$2, data!$E$1:$E$1749, 'Heron Fields'!T$5)</f>
        <v/>
      </c>
      <c r="U37" s="2">
        <f>T37+SUMIFS(data!$H$1:$H$1749, data!$A$1:$A$1749, 'Heron Fields'!$A37, data!$D$1:$D$1749, 'Heron Fields'!$A$2, data!$E$1:$E$1749, 'Heron Fields'!U$5)</f>
        <v/>
      </c>
      <c r="V37" s="2">
        <f>U37+SUMIFS(data!$H$1:$H$1749, data!$A$1:$A$1749, 'Heron Fields'!$A37, data!$D$1:$D$1749, 'Heron Fields'!$A$2, data!$E$1:$E$1749, 'Heron Fields'!V$5)</f>
        <v/>
      </c>
      <c r="W37" s="2">
        <f>V37+SUMIFS(data!$H$1:$H$1749, data!$A$1:$A$1749, 'Heron Fields'!$A37, data!$D$1:$D$1749, 'Heron Fields'!$A$2, data!$E$1:$E$1749, 'Heron Fields'!W$5)</f>
        <v/>
      </c>
      <c r="X37" s="2">
        <f>W37+SUMIFS(data!$H$1:$H$1749, data!$A$1:$A$1749, 'Heron Fields'!$A37, data!$D$1:$D$1749, 'Heron Fields'!$A$2, data!$E$1:$E$1749, 'Heron Fields'!X$5)</f>
        <v/>
      </c>
      <c r="Y37" s="2">
        <f>X37+SUMIFS(data!$H$1:$H$1749, data!$A$1:$A$1749, 'Heron Fields'!$A37, data!$D$1:$D$1749, 'Heron Fields'!$A$2, data!$E$1:$E$1749, 'Heron Fields'!Y$5)</f>
        <v/>
      </c>
      <c r="Z37" s="2">
        <f>Y37+SUMIFS(data!$H$1:$H$1749, data!$A$1:$A$1749, 'Heron Fields'!$A37, data!$D$1:$D$1749, 'Heron Fields'!$A$2, data!$E$1:$E$1749, 'Heron Fields'!Z$5)</f>
        <v/>
      </c>
      <c r="AA37" s="2">
        <f>Z37+SUMIFS(data!$H$1:$H$1749, data!$A$1:$A$1749, 'Heron Fields'!$A37, data!$D$1:$D$1749, 'Heron Fields'!$A$2, data!$E$1:$E$1749, 'Heron Fields'!AA$5)</f>
        <v/>
      </c>
      <c r="AB37" s="2">
        <f>AA37+SUMIFS(data!$H$1:$H$1749, data!$A$1:$A$1749, 'Heron Fields'!$A37, data!$D$1:$D$1749, 'Heron Fields'!$A$2, data!$E$1:$E$1749, 'Heron Fields'!AB$5)</f>
        <v/>
      </c>
      <c r="AC37" s="2">
        <f>AB37+SUMIFS(data!$H$1:$H$1749, data!$A$1:$A$1749, 'Heron Fields'!$A37, data!$D$1:$D$1749, 'Heron Fields'!$A$2, data!$E$1:$E$1749, 'Heron Fields'!AC$5)</f>
        <v/>
      </c>
      <c r="AD37" s="2">
        <f>AC37+SUMIFS(data!$H$1:$H$1749, data!$A$1:$A$1749, 'Heron Fields'!$A37, data!$D$1:$D$1749, 'Heron Fields'!$A$2, data!$E$1:$E$1749, 'Heron Fields'!AD$5)</f>
        <v/>
      </c>
    </row>
    <row r="38">
      <c r="A38" t="inlineStr">
        <is>
          <t>COS - Showhouse - HF</t>
        </is>
      </c>
      <c r="C38" s="2">
        <f>SUMIFS(data!$H$1:$H$1749, data!$A$1:$A$1749, 'Heron Fields'!$A38, data!$D$1:$D$1749, 'Heron Fields'!$A$2, data!$E$1:$E$1749, 'Heron Fields'!C$5)</f>
        <v/>
      </c>
      <c r="D38" s="2">
        <f>C38+SUMIFS(data!$H$1:$H$1749, data!$A$1:$A$1749, 'Heron Fields'!$A38, data!$D$1:$D$1749, 'Heron Fields'!$A$2, data!$E$1:$E$1749, 'Heron Fields'!D$5)</f>
        <v/>
      </c>
      <c r="E38" s="2">
        <f>D38+SUMIFS(data!$H$1:$H$1749, data!$A$1:$A$1749, 'Heron Fields'!$A38, data!$D$1:$D$1749, 'Heron Fields'!$A$2, data!$E$1:$E$1749, 'Heron Fields'!E$5)</f>
        <v/>
      </c>
      <c r="F38" s="2">
        <f>E38+SUMIFS(data!$H$1:$H$1749, data!$A$1:$A$1749, 'Heron Fields'!$A38, data!$D$1:$D$1749, 'Heron Fields'!$A$2, data!$E$1:$E$1749, 'Heron Fields'!F$5)</f>
        <v/>
      </c>
      <c r="G38" s="2">
        <f>F38+SUMIFS(data!$H$1:$H$1749, data!$A$1:$A$1749, 'Heron Fields'!$A38, data!$D$1:$D$1749, 'Heron Fields'!$A$2, data!$E$1:$E$1749, 'Heron Fields'!G$5)</f>
        <v/>
      </c>
      <c r="H38" s="2">
        <f>G38+SUMIFS(data!$H$1:$H$1749, data!$A$1:$A$1749, 'Heron Fields'!$A38, data!$D$1:$D$1749, 'Heron Fields'!$A$2, data!$E$1:$E$1749, 'Heron Fields'!H$5)</f>
        <v/>
      </c>
      <c r="I38" s="2">
        <f>H38+SUMIFS(data!$H$1:$H$1749, data!$A$1:$A$1749, 'Heron Fields'!$A38, data!$D$1:$D$1749, 'Heron Fields'!$A$2, data!$E$1:$E$1749, 'Heron Fields'!I$5)</f>
        <v/>
      </c>
      <c r="J38" s="2">
        <f>I38+SUMIFS(data!$H$1:$H$1749, data!$A$1:$A$1749, 'Heron Fields'!$A38, data!$D$1:$D$1749, 'Heron Fields'!$A$2, data!$E$1:$E$1749, 'Heron Fields'!J$5)</f>
        <v/>
      </c>
      <c r="K38" s="2">
        <f>J38+SUMIFS(data!$H$1:$H$1749, data!$A$1:$A$1749, 'Heron Fields'!$A38, data!$D$1:$D$1749, 'Heron Fields'!$A$2, data!$E$1:$E$1749, 'Heron Fields'!K$5)</f>
        <v/>
      </c>
      <c r="L38" s="2">
        <f>K38+SUMIFS(data!$H$1:$H$1749, data!$A$1:$A$1749, 'Heron Fields'!$A38, data!$D$1:$D$1749, 'Heron Fields'!$A$2, data!$E$1:$E$1749, 'Heron Fields'!L$5)</f>
        <v/>
      </c>
      <c r="M38" s="2">
        <f>L38+SUMIFS(data!$H$1:$H$1749, data!$A$1:$A$1749, 'Heron Fields'!$A38, data!$D$1:$D$1749, 'Heron Fields'!$A$2, data!$E$1:$E$1749, 'Heron Fields'!M$5)</f>
        <v/>
      </c>
      <c r="N38" s="2">
        <f>M38+SUMIFS(data!$H$1:$H$1749, data!$A$1:$A$1749, 'Heron Fields'!$A38, data!$D$1:$D$1749, 'Heron Fields'!$A$2, data!$E$1:$E$1749, 'Heron Fields'!N$5)</f>
        <v/>
      </c>
      <c r="O38" s="2">
        <f>N38+SUMIFS(data!$H$1:$H$1749, data!$A$1:$A$1749, 'Heron Fields'!$A38, data!$D$1:$D$1749, 'Heron Fields'!$A$2, data!$E$1:$E$1749, 'Heron Fields'!O$5)</f>
        <v/>
      </c>
      <c r="P38" s="2">
        <f>O38+SUMIFS(data!$H$1:$H$1749, data!$A$1:$A$1749, 'Heron Fields'!$A38, data!$D$1:$D$1749, 'Heron Fields'!$A$2, data!$E$1:$E$1749, 'Heron Fields'!P$5)</f>
        <v/>
      </c>
      <c r="Q38" s="2">
        <f>P38+SUMIFS(data!$H$1:$H$1749, data!$A$1:$A$1749, 'Heron Fields'!$A38, data!$D$1:$D$1749, 'Heron Fields'!$A$2, data!$E$1:$E$1749, 'Heron Fields'!Q$5)</f>
        <v/>
      </c>
      <c r="R38" s="2">
        <f>Q38+SUMIFS(data!$H$1:$H$1749, data!$A$1:$A$1749, 'Heron Fields'!$A38, data!$D$1:$D$1749, 'Heron Fields'!$A$2, data!$E$1:$E$1749, 'Heron Fields'!R$5)</f>
        <v/>
      </c>
      <c r="S38" s="2">
        <f>R38+SUMIFS(data!$H$1:$H$1749, data!$A$1:$A$1749, 'Heron Fields'!$A38, data!$D$1:$D$1749, 'Heron Fields'!$A$2, data!$E$1:$E$1749, 'Heron Fields'!S$5)</f>
        <v/>
      </c>
      <c r="T38" s="2">
        <f>S38+SUMIFS(data!$H$1:$H$1749, data!$A$1:$A$1749, 'Heron Fields'!$A38, data!$D$1:$D$1749, 'Heron Fields'!$A$2, data!$E$1:$E$1749, 'Heron Fields'!T$5)</f>
        <v/>
      </c>
      <c r="U38" s="2">
        <f>T38+SUMIFS(data!$H$1:$H$1749, data!$A$1:$A$1749, 'Heron Fields'!$A38, data!$D$1:$D$1749, 'Heron Fields'!$A$2, data!$E$1:$E$1749, 'Heron Fields'!U$5)</f>
        <v/>
      </c>
      <c r="V38" s="2">
        <f>U38+SUMIFS(data!$H$1:$H$1749, data!$A$1:$A$1749, 'Heron Fields'!$A38, data!$D$1:$D$1749, 'Heron Fields'!$A$2, data!$E$1:$E$1749, 'Heron Fields'!V$5)</f>
        <v/>
      </c>
      <c r="W38" s="2">
        <f>V38+SUMIFS(data!$H$1:$H$1749, data!$A$1:$A$1749, 'Heron Fields'!$A38, data!$D$1:$D$1749, 'Heron Fields'!$A$2, data!$E$1:$E$1749, 'Heron Fields'!W$5)</f>
        <v/>
      </c>
      <c r="X38" s="2">
        <f>W38+SUMIFS(data!$H$1:$H$1749, data!$A$1:$A$1749, 'Heron Fields'!$A38, data!$D$1:$D$1749, 'Heron Fields'!$A$2, data!$E$1:$E$1749, 'Heron Fields'!X$5)</f>
        <v/>
      </c>
      <c r="Y38" s="2">
        <f>X38+SUMIFS(data!$H$1:$H$1749, data!$A$1:$A$1749, 'Heron Fields'!$A38, data!$D$1:$D$1749, 'Heron Fields'!$A$2, data!$E$1:$E$1749, 'Heron Fields'!Y$5)</f>
        <v/>
      </c>
      <c r="Z38" s="2">
        <f>Y38+SUMIFS(data!$H$1:$H$1749, data!$A$1:$A$1749, 'Heron Fields'!$A38, data!$D$1:$D$1749, 'Heron Fields'!$A$2, data!$E$1:$E$1749, 'Heron Fields'!Z$5)</f>
        <v/>
      </c>
      <c r="AA38" s="2">
        <f>Z38+SUMIFS(data!$H$1:$H$1749, data!$A$1:$A$1749, 'Heron Fields'!$A38, data!$D$1:$D$1749, 'Heron Fields'!$A$2, data!$E$1:$E$1749, 'Heron Fields'!AA$5)</f>
        <v/>
      </c>
      <c r="AB38" s="2">
        <f>AA38+SUMIFS(data!$H$1:$H$1749, data!$A$1:$A$1749, 'Heron Fields'!$A38, data!$D$1:$D$1749, 'Heron Fields'!$A$2, data!$E$1:$E$1749, 'Heron Fields'!AB$5)</f>
        <v/>
      </c>
      <c r="AC38" s="2">
        <f>AB38+SUMIFS(data!$H$1:$H$1749, data!$A$1:$A$1749, 'Heron Fields'!$A38, data!$D$1:$D$1749, 'Heron Fields'!$A$2, data!$E$1:$E$1749, 'Heron Fields'!AC$5)</f>
        <v/>
      </c>
      <c r="AD38" s="2">
        <f>AC38+SUMIFS(data!$H$1:$H$1749, data!$A$1:$A$1749, 'Heron Fields'!$A38, data!$D$1:$D$1749, 'Heron Fields'!$A$2, data!$E$1:$E$1749, 'Heron Fields'!AD$5)</f>
        <v/>
      </c>
    </row>
    <row r="39">
      <c r="A39" t="inlineStr">
        <is>
          <t>Civil and Electrical</t>
        </is>
      </c>
      <c r="C39" s="2">
        <f>SUMIFS(data!$H$1:$H$1749, data!$A$1:$A$1749, 'Heron Fields'!$A39, data!$D$1:$D$1749, 'Heron Fields'!$A$2, data!$E$1:$E$1749, 'Heron Fields'!C$5)</f>
        <v/>
      </c>
      <c r="D39" s="2">
        <f>C39+SUMIFS(data!$H$1:$H$1749, data!$A$1:$A$1749, 'Heron Fields'!$A39, data!$D$1:$D$1749, 'Heron Fields'!$A$2, data!$E$1:$E$1749, 'Heron Fields'!D$5)</f>
        <v/>
      </c>
      <c r="E39" s="2">
        <f>D39+SUMIFS(data!$H$1:$H$1749, data!$A$1:$A$1749, 'Heron Fields'!$A39, data!$D$1:$D$1749, 'Heron Fields'!$A$2, data!$E$1:$E$1749, 'Heron Fields'!E$5)</f>
        <v/>
      </c>
      <c r="F39" s="2">
        <f>E39+SUMIFS(data!$H$1:$H$1749, data!$A$1:$A$1749, 'Heron Fields'!$A39, data!$D$1:$D$1749, 'Heron Fields'!$A$2, data!$E$1:$E$1749, 'Heron Fields'!F$5)</f>
        <v/>
      </c>
      <c r="G39" s="2">
        <f>F39+SUMIFS(data!$H$1:$H$1749, data!$A$1:$A$1749, 'Heron Fields'!$A39, data!$D$1:$D$1749, 'Heron Fields'!$A$2, data!$E$1:$E$1749, 'Heron Fields'!G$5)</f>
        <v/>
      </c>
      <c r="H39" s="2">
        <f>G39+SUMIFS(data!$H$1:$H$1749, data!$A$1:$A$1749, 'Heron Fields'!$A39, data!$D$1:$D$1749, 'Heron Fields'!$A$2, data!$E$1:$E$1749, 'Heron Fields'!H$5)</f>
        <v/>
      </c>
      <c r="I39" s="2">
        <f>H39+SUMIFS(data!$H$1:$H$1749, data!$A$1:$A$1749, 'Heron Fields'!$A39, data!$D$1:$D$1749, 'Heron Fields'!$A$2, data!$E$1:$E$1749, 'Heron Fields'!I$5)</f>
        <v/>
      </c>
      <c r="J39" s="2">
        <f>I39+SUMIFS(data!$H$1:$H$1749, data!$A$1:$A$1749, 'Heron Fields'!$A39, data!$D$1:$D$1749, 'Heron Fields'!$A$2, data!$E$1:$E$1749, 'Heron Fields'!J$5)</f>
        <v/>
      </c>
      <c r="K39" s="2">
        <f>J39+SUMIFS(data!$H$1:$H$1749, data!$A$1:$A$1749, 'Heron Fields'!$A39, data!$D$1:$D$1749, 'Heron Fields'!$A$2, data!$E$1:$E$1749, 'Heron Fields'!K$5)</f>
        <v/>
      </c>
      <c r="L39" s="2">
        <f>K39+SUMIFS(data!$H$1:$H$1749, data!$A$1:$A$1749, 'Heron Fields'!$A39, data!$D$1:$D$1749, 'Heron Fields'!$A$2, data!$E$1:$E$1749, 'Heron Fields'!L$5)</f>
        <v/>
      </c>
      <c r="M39" s="2">
        <f>L39+SUMIFS(data!$H$1:$H$1749, data!$A$1:$A$1749, 'Heron Fields'!$A39, data!$D$1:$D$1749, 'Heron Fields'!$A$2, data!$E$1:$E$1749, 'Heron Fields'!M$5)</f>
        <v/>
      </c>
      <c r="N39" s="2">
        <f>M39+SUMIFS(data!$H$1:$H$1749, data!$A$1:$A$1749, 'Heron Fields'!$A39, data!$D$1:$D$1749, 'Heron Fields'!$A$2, data!$E$1:$E$1749, 'Heron Fields'!N$5)</f>
        <v/>
      </c>
      <c r="O39" s="2">
        <f>N39+SUMIFS(data!$H$1:$H$1749, data!$A$1:$A$1749, 'Heron Fields'!$A39, data!$D$1:$D$1749, 'Heron Fields'!$A$2, data!$E$1:$E$1749, 'Heron Fields'!O$5)</f>
        <v/>
      </c>
      <c r="P39" s="2">
        <f>O39+SUMIFS(data!$H$1:$H$1749, data!$A$1:$A$1749, 'Heron Fields'!$A39, data!$D$1:$D$1749, 'Heron Fields'!$A$2, data!$E$1:$E$1749, 'Heron Fields'!P$5)</f>
        <v/>
      </c>
      <c r="Q39" s="2">
        <f>P39+SUMIFS(data!$H$1:$H$1749, data!$A$1:$A$1749, 'Heron Fields'!$A39, data!$D$1:$D$1749, 'Heron Fields'!$A$2, data!$E$1:$E$1749, 'Heron Fields'!Q$5)</f>
        <v/>
      </c>
      <c r="R39" s="2">
        <f>Q39+SUMIFS(data!$H$1:$H$1749, data!$A$1:$A$1749, 'Heron Fields'!$A39, data!$D$1:$D$1749, 'Heron Fields'!$A$2, data!$E$1:$E$1749, 'Heron Fields'!R$5)</f>
        <v/>
      </c>
      <c r="S39" s="2">
        <f>R39+SUMIFS(data!$H$1:$H$1749, data!$A$1:$A$1749, 'Heron Fields'!$A39, data!$D$1:$D$1749, 'Heron Fields'!$A$2, data!$E$1:$E$1749, 'Heron Fields'!S$5)</f>
        <v/>
      </c>
      <c r="T39" s="2">
        <f>S39+SUMIFS(data!$H$1:$H$1749, data!$A$1:$A$1749, 'Heron Fields'!$A39, data!$D$1:$D$1749, 'Heron Fields'!$A$2, data!$E$1:$E$1749, 'Heron Fields'!T$5)</f>
        <v/>
      </c>
      <c r="U39" s="2">
        <f>T39+SUMIFS(data!$H$1:$H$1749, data!$A$1:$A$1749, 'Heron Fields'!$A39, data!$D$1:$D$1749, 'Heron Fields'!$A$2, data!$E$1:$E$1749, 'Heron Fields'!U$5)</f>
        <v/>
      </c>
      <c r="V39" s="2">
        <f>U39+SUMIFS(data!$H$1:$H$1749, data!$A$1:$A$1749, 'Heron Fields'!$A39, data!$D$1:$D$1749, 'Heron Fields'!$A$2, data!$E$1:$E$1749, 'Heron Fields'!V$5)</f>
        <v/>
      </c>
      <c r="W39" s="2">
        <f>V39+SUMIFS(data!$H$1:$H$1749, data!$A$1:$A$1749, 'Heron Fields'!$A39, data!$D$1:$D$1749, 'Heron Fields'!$A$2, data!$E$1:$E$1749, 'Heron Fields'!W$5)</f>
        <v/>
      </c>
      <c r="X39" s="2">
        <f>W39+SUMIFS(data!$H$1:$H$1749, data!$A$1:$A$1749, 'Heron Fields'!$A39, data!$D$1:$D$1749, 'Heron Fields'!$A$2, data!$E$1:$E$1749, 'Heron Fields'!X$5)</f>
        <v/>
      </c>
      <c r="Y39" s="2">
        <f>X39+SUMIFS(data!$H$1:$H$1749, data!$A$1:$A$1749, 'Heron Fields'!$A39, data!$D$1:$D$1749, 'Heron Fields'!$A$2, data!$E$1:$E$1749, 'Heron Fields'!Y$5)</f>
        <v/>
      </c>
      <c r="Z39" s="2">
        <f>Y39+SUMIFS(data!$H$1:$H$1749, data!$A$1:$A$1749, 'Heron Fields'!$A39, data!$D$1:$D$1749, 'Heron Fields'!$A$2, data!$E$1:$E$1749, 'Heron Fields'!Z$5)</f>
        <v/>
      </c>
      <c r="AA39" s="2">
        <f>Z39+SUMIFS(data!$H$1:$H$1749, data!$A$1:$A$1749, 'Heron Fields'!$A39, data!$D$1:$D$1749, 'Heron Fields'!$A$2, data!$E$1:$E$1749, 'Heron Fields'!AA$5)</f>
        <v/>
      </c>
      <c r="AB39" s="2">
        <f>AA39+SUMIFS(data!$H$1:$H$1749, data!$A$1:$A$1749, 'Heron Fields'!$A39, data!$D$1:$D$1749, 'Heron Fields'!$A$2, data!$E$1:$E$1749, 'Heron Fields'!AB$5)</f>
        <v/>
      </c>
      <c r="AC39" s="2">
        <f>AB39+SUMIFS(data!$H$1:$H$1749, data!$A$1:$A$1749, 'Heron Fields'!$A39, data!$D$1:$D$1749, 'Heron Fields'!$A$2, data!$E$1:$E$1749, 'Heron Fields'!AC$5)</f>
        <v/>
      </c>
      <c r="AD39" s="2">
        <f>AC39+SUMIFS(data!$H$1:$H$1749, data!$A$1:$A$1749, 'Heron Fields'!$A39, data!$D$1:$D$1749, 'Heron Fields'!$A$2, data!$E$1:$E$1749, 'Heron Fields'!AD$5)</f>
        <v/>
      </c>
    </row>
    <row r="40">
      <c r="A40" t="inlineStr">
        <is>
          <t>Land</t>
        </is>
      </c>
      <c r="C40" s="2">
        <f>SUMIFS(data!$H$1:$H$1749, data!$A$1:$A$1749, 'Heron Fields'!$A40, data!$D$1:$D$1749, 'Heron Fields'!$A$2, data!$E$1:$E$1749, 'Heron Fields'!C$5)</f>
        <v/>
      </c>
      <c r="D40" s="2">
        <f>C40+SUMIFS(data!$H$1:$H$1749, data!$A$1:$A$1749, 'Heron Fields'!$A40, data!$D$1:$D$1749, 'Heron Fields'!$A$2, data!$E$1:$E$1749, 'Heron Fields'!D$5)</f>
        <v/>
      </c>
      <c r="E40" s="2">
        <f>D40+SUMIFS(data!$H$1:$H$1749, data!$A$1:$A$1749, 'Heron Fields'!$A40, data!$D$1:$D$1749, 'Heron Fields'!$A$2, data!$E$1:$E$1749, 'Heron Fields'!E$5)</f>
        <v/>
      </c>
      <c r="F40" s="2">
        <f>E40+SUMIFS(data!$H$1:$H$1749, data!$A$1:$A$1749, 'Heron Fields'!$A40, data!$D$1:$D$1749, 'Heron Fields'!$A$2, data!$E$1:$E$1749, 'Heron Fields'!F$5)</f>
        <v/>
      </c>
      <c r="G40" s="2">
        <f>F40+SUMIFS(data!$H$1:$H$1749, data!$A$1:$A$1749, 'Heron Fields'!$A40, data!$D$1:$D$1749, 'Heron Fields'!$A$2, data!$E$1:$E$1749, 'Heron Fields'!G$5)</f>
        <v/>
      </c>
      <c r="H40" s="2">
        <f>G40+SUMIFS(data!$H$1:$H$1749, data!$A$1:$A$1749, 'Heron Fields'!$A40, data!$D$1:$D$1749, 'Heron Fields'!$A$2, data!$E$1:$E$1749, 'Heron Fields'!H$5)</f>
        <v/>
      </c>
      <c r="I40" s="2">
        <f>H40+SUMIFS(data!$H$1:$H$1749, data!$A$1:$A$1749, 'Heron Fields'!$A40, data!$D$1:$D$1749, 'Heron Fields'!$A$2, data!$E$1:$E$1749, 'Heron Fields'!I$5)</f>
        <v/>
      </c>
      <c r="J40" s="2">
        <f>I40+SUMIFS(data!$H$1:$H$1749, data!$A$1:$A$1749, 'Heron Fields'!$A40, data!$D$1:$D$1749, 'Heron Fields'!$A$2, data!$E$1:$E$1749, 'Heron Fields'!J$5)</f>
        <v/>
      </c>
      <c r="K40" s="2">
        <f>J40+SUMIFS(data!$H$1:$H$1749, data!$A$1:$A$1749, 'Heron Fields'!$A40, data!$D$1:$D$1749, 'Heron Fields'!$A$2, data!$E$1:$E$1749, 'Heron Fields'!K$5)</f>
        <v/>
      </c>
      <c r="L40" s="2">
        <f>K40+SUMIFS(data!$H$1:$H$1749, data!$A$1:$A$1749, 'Heron Fields'!$A40, data!$D$1:$D$1749, 'Heron Fields'!$A$2, data!$E$1:$E$1749, 'Heron Fields'!L$5)</f>
        <v/>
      </c>
      <c r="M40" s="2">
        <f>L40+SUMIFS(data!$H$1:$H$1749, data!$A$1:$A$1749, 'Heron Fields'!$A40, data!$D$1:$D$1749, 'Heron Fields'!$A$2, data!$E$1:$E$1749, 'Heron Fields'!M$5)</f>
        <v/>
      </c>
      <c r="N40" s="2">
        <f>M40+SUMIFS(data!$H$1:$H$1749, data!$A$1:$A$1749, 'Heron Fields'!$A40, data!$D$1:$D$1749, 'Heron Fields'!$A$2, data!$E$1:$E$1749, 'Heron Fields'!N$5)</f>
        <v/>
      </c>
      <c r="O40" s="2">
        <f>N40+SUMIFS(data!$H$1:$H$1749, data!$A$1:$A$1749, 'Heron Fields'!$A40, data!$D$1:$D$1749, 'Heron Fields'!$A$2, data!$E$1:$E$1749, 'Heron Fields'!O$5)</f>
        <v/>
      </c>
      <c r="P40" s="2">
        <f>O40+SUMIFS(data!$H$1:$H$1749, data!$A$1:$A$1749, 'Heron Fields'!$A40, data!$D$1:$D$1749, 'Heron Fields'!$A$2, data!$E$1:$E$1749, 'Heron Fields'!P$5)</f>
        <v/>
      </c>
      <c r="Q40" s="2">
        <f>P40+SUMIFS(data!$H$1:$H$1749, data!$A$1:$A$1749, 'Heron Fields'!$A40, data!$D$1:$D$1749, 'Heron Fields'!$A$2, data!$E$1:$E$1749, 'Heron Fields'!Q$5)</f>
        <v/>
      </c>
      <c r="R40" s="2">
        <f>Q40+SUMIFS(data!$H$1:$H$1749, data!$A$1:$A$1749, 'Heron Fields'!$A40, data!$D$1:$D$1749, 'Heron Fields'!$A$2, data!$E$1:$E$1749, 'Heron Fields'!R$5)</f>
        <v/>
      </c>
      <c r="S40" s="2">
        <f>R40+SUMIFS(data!$H$1:$H$1749, data!$A$1:$A$1749, 'Heron Fields'!$A40, data!$D$1:$D$1749, 'Heron Fields'!$A$2, data!$E$1:$E$1749, 'Heron Fields'!S$5)</f>
        <v/>
      </c>
      <c r="T40" s="2">
        <f>S40+SUMIFS(data!$H$1:$H$1749, data!$A$1:$A$1749, 'Heron Fields'!$A40, data!$D$1:$D$1749, 'Heron Fields'!$A$2, data!$E$1:$E$1749, 'Heron Fields'!T$5)</f>
        <v/>
      </c>
      <c r="U40" s="2">
        <f>T40+SUMIFS(data!$H$1:$H$1749, data!$A$1:$A$1749, 'Heron Fields'!$A40, data!$D$1:$D$1749, 'Heron Fields'!$A$2, data!$E$1:$E$1749, 'Heron Fields'!U$5)</f>
        <v/>
      </c>
      <c r="V40" s="2">
        <f>U40+SUMIFS(data!$H$1:$H$1749, data!$A$1:$A$1749, 'Heron Fields'!$A40, data!$D$1:$D$1749, 'Heron Fields'!$A$2, data!$E$1:$E$1749, 'Heron Fields'!V$5)</f>
        <v/>
      </c>
      <c r="W40" s="2">
        <f>V40+SUMIFS(data!$H$1:$H$1749, data!$A$1:$A$1749, 'Heron Fields'!$A40, data!$D$1:$D$1749, 'Heron Fields'!$A$2, data!$E$1:$E$1749, 'Heron Fields'!W$5)</f>
        <v/>
      </c>
      <c r="X40" s="2">
        <f>W40+SUMIFS(data!$H$1:$H$1749, data!$A$1:$A$1749, 'Heron Fields'!$A40, data!$D$1:$D$1749, 'Heron Fields'!$A$2, data!$E$1:$E$1749, 'Heron Fields'!X$5)</f>
        <v/>
      </c>
      <c r="Y40" s="2">
        <f>X40+SUMIFS(data!$H$1:$H$1749, data!$A$1:$A$1749, 'Heron Fields'!$A40, data!$D$1:$D$1749, 'Heron Fields'!$A$2, data!$E$1:$E$1749, 'Heron Fields'!Y$5)</f>
        <v/>
      </c>
      <c r="Z40" s="2">
        <f>Y40+SUMIFS(data!$H$1:$H$1749, data!$A$1:$A$1749, 'Heron Fields'!$A40, data!$D$1:$D$1749, 'Heron Fields'!$A$2, data!$E$1:$E$1749, 'Heron Fields'!Z$5)</f>
        <v/>
      </c>
      <c r="AA40" s="2">
        <f>Z40+SUMIFS(data!$H$1:$H$1749, data!$A$1:$A$1749, 'Heron Fields'!$A40, data!$D$1:$D$1749, 'Heron Fields'!$A$2, data!$E$1:$E$1749, 'Heron Fields'!AA$5)</f>
        <v/>
      </c>
      <c r="AB40" s="2">
        <f>AA40+SUMIFS(data!$H$1:$H$1749, data!$A$1:$A$1749, 'Heron Fields'!$A40, data!$D$1:$D$1749, 'Heron Fields'!$A$2, data!$E$1:$E$1749, 'Heron Fields'!AB$5)</f>
        <v/>
      </c>
      <c r="AC40" s="2">
        <f>AB40+SUMIFS(data!$H$1:$H$1749, data!$A$1:$A$1749, 'Heron Fields'!$A40, data!$D$1:$D$1749, 'Heron Fields'!$A$2, data!$E$1:$E$1749, 'Heron Fields'!AC$5)</f>
        <v/>
      </c>
      <c r="AD40" s="2">
        <f>AC40+SUMIFS(data!$H$1:$H$1749, data!$A$1:$A$1749, 'Heron Fields'!$A40, data!$D$1:$D$1749, 'Heron Fields'!$A$2, data!$E$1:$E$1749, 'Heron Fields'!AD$5)</f>
        <v/>
      </c>
    </row>
    <row r="41">
      <c r="A41" t="inlineStr">
        <is>
          <t>Professional Fees</t>
        </is>
      </c>
      <c r="C41" s="2">
        <f>SUMIFS(data!$H$1:$H$1749, data!$A$1:$A$1749, 'Heron Fields'!$A41, data!$D$1:$D$1749, 'Heron Fields'!$A$2, data!$E$1:$E$1749, 'Heron Fields'!C$5)</f>
        <v/>
      </c>
      <c r="D41" s="2">
        <f>C41+SUMIFS(data!$H$1:$H$1749, data!$A$1:$A$1749, 'Heron Fields'!$A41, data!$D$1:$D$1749, 'Heron Fields'!$A$2, data!$E$1:$E$1749, 'Heron Fields'!D$5)</f>
        <v/>
      </c>
      <c r="E41" s="2">
        <f>D41+SUMIFS(data!$H$1:$H$1749, data!$A$1:$A$1749, 'Heron Fields'!$A41, data!$D$1:$D$1749, 'Heron Fields'!$A$2, data!$E$1:$E$1749, 'Heron Fields'!E$5)</f>
        <v/>
      </c>
      <c r="F41" s="2">
        <f>E41+SUMIFS(data!$H$1:$H$1749, data!$A$1:$A$1749, 'Heron Fields'!$A41, data!$D$1:$D$1749, 'Heron Fields'!$A$2, data!$E$1:$E$1749, 'Heron Fields'!F$5)</f>
        <v/>
      </c>
      <c r="G41" s="2">
        <f>F41+SUMIFS(data!$H$1:$H$1749, data!$A$1:$A$1749, 'Heron Fields'!$A41, data!$D$1:$D$1749, 'Heron Fields'!$A$2, data!$E$1:$E$1749, 'Heron Fields'!G$5)</f>
        <v/>
      </c>
      <c r="H41" s="2">
        <f>G41+SUMIFS(data!$H$1:$H$1749, data!$A$1:$A$1749, 'Heron Fields'!$A41, data!$D$1:$D$1749, 'Heron Fields'!$A$2, data!$E$1:$E$1749, 'Heron Fields'!H$5)</f>
        <v/>
      </c>
      <c r="I41" s="2">
        <f>H41+SUMIFS(data!$H$1:$H$1749, data!$A$1:$A$1749, 'Heron Fields'!$A41, data!$D$1:$D$1749, 'Heron Fields'!$A$2, data!$E$1:$E$1749, 'Heron Fields'!I$5)</f>
        <v/>
      </c>
      <c r="J41" s="2">
        <f>I41+SUMIFS(data!$H$1:$H$1749, data!$A$1:$A$1749, 'Heron Fields'!$A41, data!$D$1:$D$1749, 'Heron Fields'!$A$2, data!$E$1:$E$1749, 'Heron Fields'!J$5)</f>
        <v/>
      </c>
      <c r="K41" s="2">
        <f>J41+SUMIFS(data!$H$1:$H$1749, data!$A$1:$A$1749, 'Heron Fields'!$A41, data!$D$1:$D$1749, 'Heron Fields'!$A$2, data!$E$1:$E$1749, 'Heron Fields'!K$5)</f>
        <v/>
      </c>
      <c r="L41" s="2">
        <f>K41+SUMIFS(data!$H$1:$H$1749, data!$A$1:$A$1749, 'Heron Fields'!$A41, data!$D$1:$D$1749, 'Heron Fields'!$A$2, data!$E$1:$E$1749, 'Heron Fields'!L$5)</f>
        <v/>
      </c>
      <c r="M41" s="2">
        <f>L41+SUMIFS(data!$H$1:$H$1749, data!$A$1:$A$1749, 'Heron Fields'!$A41, data!$D$1:$D$1749, 'Heron Fields'!$A$2, data!$E$1:$E$1749, 'Heron Fields'!M$5)</f>
        <v/>
      </c>
      <c r="N41" s="2">
        <f>M41+SUMIFS(data!$H$1:$H$1749, data!$A$1:$A$1749, 'Heron Fields'!$A41, data!$D$1:$D$1749, 'Heron Fields'!$A$2, data!$E$1:$E$1749, 'Heron Fields'!N$5)</f>
        <v/>
      </c>
      <c r="O41" s="2">
        <f>N41+SUMIFS(data!$H$1:$H$1749, data!$A$1:$A$1749, 'Heron Fields'!$A41, data!$D$1:$D$1749, 'Heron Fields'!$A$2, data!$E$1:$E$1749, 'Heron Fields'!O$5)</f>
        <v/>
      </c>
      <c r="P41" s="2">
        <f>O41+SUMIFS(data!$H$1:$H$1749, data!$A$1:$A$1749, 'Heron Fields'!$A41, data!$D$1:$D$1749, 'Heron Fields'!$A$2, data!$E$1:$E$1749, 'Heron Fields'!P$5)</f>
        <v/>
      </c>
      <c r="Q41" s="2">
        <f>P41+SUMIFS(data!$H$1:$H$1749, data!$A$1:$A$1749, 'Heron Fields'!$A41, data!$D$1:$D$1749, 'Heron Fields'!$A$2, data!$E$1:$E$1749, 'Heron Fields'!Q$5)</f>
        <v/>
      </c>
      <c r="R41" s="2">
        <f>Q41+SUMIFS(data!$H$1:$H$1749, data!$A$1:$A$1749, 'Heron Fields'!$A41, data!$D$1:$D$1749, 'Heron Fields'!$A$2, data!$E$1:$E$1749, 'Heron Fields'!R$5)</f>
        <v/>
      </c>
      <c r="S41" s="2">
        <f>R41+SUMIFS(data!$H$1:$H$1749, data!$A$1:$A$1749, 'Heron Fields'!$A41, data!$D$1:$D$1749, 'Heron Fields'!$A$2, data!$E$1:$E$1749, 'Heron Fields'!S$5)</f>
        <v/>
      </c>
      <c r="T41" s="2">
        <f>S41+SUMIFS(data!$H$1:$H$1749, data!$A$1:$A$1749, 'Heron Fields'!$A41, data!$D$1:$D$1749, 'Heron Fields'!$A$2, data!$E$1:$E$1749, 'Heron Fields'!T$5)</f>
        <v/>
      </c>
      <c r="U41" s="2">
        <f>T41+SUMIFS(data!$H$1:$H$1749, data!$A$1:$A$1749, 'Heron Fields'!$A41, data!$D$1:$D$1749, 'Heron Fields'!$A$2, data!$E$1:$E$1749, 'Heron Fields'!U$5)</f>
        <v/>
      </c>
      <c r="V41" s="2">
        <f>U41+SUMIFS(data!$H$1:$H$1749, data!$A$1:$A$1749, 'Heron Fields'!$A41, data!$D$1:$D$1749, 'Heron Fields'!$A$2, data!$E$1:$E$1749, 'Heron Fields'!V$5)</f>
        <v/>
      </c>
      <c r="W41" s="2">
        <f>V41+SUMIFS(data!$H$1:$H$1749, data!$A$1:$A$1749, 'Heron Fields'!$A41, data!$D$1:$D$1749, 'Heron Fields'!$A$2, data!$E$1:$E$1749, 'Heron Fields'!W$5)</f>
        <v/>
      </c>
      <c r="X41" s="2">
        <f>W41+SUMIFS(data!$H$1:$H$1749, data!$A$1:$A$1749, 'Heron Fields'!$A41, data!$D$1:$D$1749, 'Heron Fields'!$A$2, data!$E$1:$E$1749, 'Heron Fields'!X$5)</f>
        <v/>
      </c>
      <c r="Y41" s="2">
        <f>X41+SUMIFS(data!$H$1:$H$1749, data!$A$1:$A$1749, 'Heron Fields'!$A41, data!$D$1:$D$1749, 'Heron Fields'!$A$2, data!$E$1:$E$1749, 'Heron Fields'!Y$5)</f>
        <v/>
      </c>
      <c r="Z41" s="2">
        <f>Y41+SUMIFS(data!$H$1:$H$1749, data!$A$1:$A$1749, 'Heron Fields'!$A41, data!$D$1:$D$1749, 'Heron Fields'!$A$2, data!$E$1:$E$1749, 'Heron Fields'!Z$5)</f>
        <v/>
      </c>
      <c r="AA41" s="2">
        <f>Z41+SUMIFS(data!$H$1:$H$1749, data!$A$1:$A$1749, 'Heron Fields'!$A41, data!$D$1:$D$1749, 'Heron Fields'!$A$2, data!$E$1:$E$1749, 'Heron Fields'!AA$5)</f>
        <v/>
      </c>
      <c r="AB41" s="2">
        <f>AA41+SUMIFS(data!$H$1:$H$1749, data!$A$1:$A$1749, 'Heron Fields'!$A41, data!$D$1:$D$1749, 'Heron Fields'!$A$2, data!$E$1:$E$1749, 'Heron Fields'!AB$5)</f>
        <v/>
      </c>
      <c r="AC41" s="2">
        <f>AB41+SUMIFS(data!$H$1:$H$1749, data!$A$1:$A$1749, 'Heron Fields'!$A41, data!$D$1:$D$1749, 'Heron Fields'!$A$2, data!$E$1:$E$1749, 'Heron Fields'!AC$5)</f>
        <v/>
      </c>
      <c r="AD41" s="2">
        <f>AC41+SUMIFS(data!$H$1:$H$1749, data!$A$1:$A$1749, 'Heron Fields'!$A41, data!$D$1:$D$1749, 'Heron Fields'!$A$2, data!$E$1:$E$1749, 'Heron Fields'!AD$5)</f>
        <v/>
      </c>
    </row>
    <row r="42">
      <c r="A42" s="5" t="inlineStr">
        <is>
          <t>Total COS</t>
        </is>
      </c>
      <c r="C42" s="6">
        <f>SUM(C20:C41)</f>
        <v/>
      </c>
      <c r="D42" s="6">
        <f>SUM(D20:D41)</f>
        <v/>
      </c>
      <c r="E42" s="6">
        <f>SUM(E20:E41)</f>
        <v/>
      </c>
      <c r="F42" s="6">
        <f>SUM(F20:F41)</f>
        <v/>
      </c>
      <c r="G42" s="6">
        <f>SUM(G20:G41)</f>
        <v/>
      </c>
      <c r="H42" s="6">
        <f>SUM(H20:H41)</f>
        <v/>
      </c>
      <c r="I42" s="6">
        <f>SUM(I20:I41)</f>
        <v/>
      </c>
      <c r="J42" s="6">
        <f>SUM(J20:J41)</f>
        <v/>
      </c>
      <c r="K42" s="6">
        <f>SUM(K20:K41)</f>
        <v/>
      </c>
      <c r="L42" s="6">
        <f>SUM(L20:L41)</f>
        <v/>
      </c>
      <c r="M42" s="6">
        <f>SUM(M20:M41)</f>
        <v/>
      </c>
      <c r="N42" s="6">
        <f>SUM(N20:N41)</f>
        <v/>
      </c>
      <c r="O42" s="6">
        <f>SUM(O20:O41)</f>
        <v/>
      </c>
      <c r="P42" s="6">
        <f>SUM(P20:P41)</f>
        <v/>
      </c>
      <c r="Q42" s="6">
        <f>SUM(Q20:Q41)</f>
        <v/>
      </c>
      <c r="R42" s="6">
        <f>SUM(R20:R41)</f>
        <v/>
      </c>
      <c r="S42" s="6">
        <f>SUM(S20:S41)</f>
        <v/>
      </c>
      <c r="T42" s="6">
        <f>SUM(T20:T41)</f>
        <v/>
      </c>
      <c r="U42" s="6">
        <f>SUM(U20:U41)</f>
        <v/>
      </c>
      <c r="V42" s="6">
        <f>SUM(V20:V41)</f>
        <v/>
      </c>
      <c r="W42" s="6">
        <f>SUM(W20:W41)</f>
        <v/>
      </c>
      <c r="X42" s="6">
        <f>SUM(X20:X41)</f>
        <v/>
      </c>
      <c r="Y42" s="6">
        <f>SUM(Y20:Y41)</f>
        <v/>
      </c>
      <c r="Z42" s="6">
        <f>SUM(Z20:Z41)</f>
        <v/>
      </c>
      <c r="AA42" s="6">
        <f>SUM(AA20:AA41)</f>
        <v/>
      </c>
      <c r="AB42" s="6">
        <f>SUM(AB20:AB41)</f>
        <v/>
      </c>
      <c r="AC42" s="6">
        <f>SUM(AC20:AC41)</f>
        <v/>
      </c>
      <c r="AD42" s="6">
        <f>SUM(AD20:AD41)</f>
        <v/>
      </c>
    </row>
    <row r="43">
      <c r="A43" t="inlineStr"/>
    </row>
    <row r="44">
      <c r="A44" t="inlineStr"/>
    </row>
    <row r="45">
      <c r="A45" s="5" t="inlineStr">
        <is>
          <t>Gross Profit</t>
        </is>
      </c>
      <c r="C45" s="7">
        <f>+C10+C16-(C42)</f>
        <v/>
      </c>
      <c r="D45" s="7">
        <f>+D10+D16-(D42)</f>
        <v/>
      </c>
      <c r="E45" s="7">
        <f>+E10+E16-(E42)</f>
        <v/>
      </c>
      <c r="F45" s="7">
        <f>+F10+F16-(F42)</f>
        <v/>
      </c>
      <c r="G45" s="7">
        <f>+G10+G16-(G42)</f>
        <v/>
      </c>
      <c r="H45" s="7">
        <f>+H10+H16-(H42)</f>
        <v/>
      </c>
      <c r="I45" s="7">
        <f>+I10+I16-(I42)</f>
        <v/>
      </c>
      <c r="J45" s="7">
        <f>+J10+J16-(J42)</f>
        <v/>
      </c>
      <c r="K45" s="7">
        <f>+K10+K16-(K42)</f>
        <v/>
      </c>
      <c r="L45" s="7">
        <f>+L10+L16-(L42)</f>
        <v/>
      </c>
      <c r="M45" s="7">
        <f>+M10+M16-(M42)</f>
        <v/>
      </c>
      <c r="N45" s="7">
        <f>+N10+N16-(N42)</f>
        <v/>
      </c>
      <c r="O45" s="7">
        <f>+O10+O16-(O42)</f>
        <v/>
      </c>
      <c r="P45" s="7">
        <f>+P10+P16-(P42)</f>
        <v/>
      </c>
      <c r="Q45" s="7">
        <f>+Q10+Q16-(Q42)</f>
        <v/>
      </c>
      <c r="R45" s="7">
        <f>+R10+R16-(R42)</f>
        <v/>
      </c>
      <c r="S45" s="7">
        <f>+S10+S16-(S42)</f>
        <v/>
      </c>
      <c r="T45" s="7">
        <f>+T10+T16-(T42)</f>
        <v/>
      </c>
      <c r="U45" s="7">
        <f>+U10+U16-(U42)</f>
        <v/>
      </c>
      <c r="V45" s="7">
        <f>+V10+V16-(V42)</f>
        <v/>
      </c>
      <c r="W45" s="7">
        <f>+W10+W16-(W42)</f>
        <v/>
      </c>
      <c r="X45" s="7">
        <f>+X10+X16-(X42)</f>
        <v/>
      </c>
      <c r="Y45" s="7">
        <f>+Y10+Y16-(Y42)</f>
        <v/>
      </c>
      <c r="Z45" s="7">
        <f>+Z10+Z16-(Z42)</f>
        <v/>
      </c>
      <c r="AA45" s="7">
        <f>+AA10+AA16-(AA42)</f>
        <v/>
      </c>
      <c r="AB45" s="7">
        <f>+AB10+AB16-(AB42)</f>
        <v/>
      </c>
      <c r="AC45" s="7">
        <f>+AC10+AC16-(AC42)</f>
        <v/>
      </c>
      <c r="AD45" s="7">
        <f>+AD10+AD16-(AD42)</f>
        <v/>
      </c>
    </row>
    <row r="46">
      <c r="A46" t="inlineStr"/>
    </row>
    <row r="47">
      <c r="A47" t="inlineStr"/>
    </row>
    <row r="48">
      <c r="A48" s="4" t="inlineStr">
        <is>
          <t>Operating Expenses</t>
        </is>
      </c>
    </row>
    <row r="49">
      <c r="A49" t="inlineStr">
        <is>
          <t>Accounting - CIPC</t>
        </is>
      </c>
      <c r="C49" s="2">
        <f>SUMIFS(data!$H$1:$H$1749, data!$A$1:$A$1749, 'Heron Fields'!$A49, data!$D$1:$D$1749, 'Heron Fields'!$A$2, data!$E$1:$E$1749, 'Heron Fields'!C$5)</f>
        <v/>
      </c>
      <c r="D49" s="2">
        <f>C49+SUMIFS(data!$H$1:$H$1749, data!$A$1:$A$1749, 'Heron Fields'!$A49, data!$D$1:$D$1749, 'Heron Fields'!$A$2, data!$E$1:$E$1749, 'Heron Fields'!D$5)</f>
        <v/>
      </c>
      <c r="E49" s="2">
        <f>D49+SUMIFS(data!$H$1:$H$1749, data!$A$1:$A$1749, 'Heron Fields'!$A49, data!$D$1:$D$1749, 'Heron Fields'!$A$2, data!$E$1:$E$1749, 'Heron Fields'!E$5)</f>
        <v/>
      </c>
      <c r="F49" s="2">
        <f>E49+SUMIFS(data!$H$1:$H$1749, data!$A$1:$A$1749, 'Heron Fields'!$A49, data!$D$1:$D$1749, 'Heron Fields'!$A$2, data!$E$1:$E$1749, 'Heron Fields'!F$5)</f>
        <v/>
      </c>
      <c r="G49" s="2">
        <f>F49+SUMIFS(data!$H$1:$H$1749, data!$A$1:$A$1749, 'Heron Fields'!$A49, data!$D$1:$D$1749, 'Heron Fields'!$A$2, data!$E$1:$E$1749, 'Heron Fields'!G$5)</f>
        <v/>
      </c>
      <c r="H49" s="2">
        <f>G49+SUMIFS(data!$H$1:$H$1749, data!$A$1:$A$1749, 'Heron Fields'!$A49, data!$D$1:$D$1749, 'Heron Fields'!$A$2, data!$E$1:$E$1749, 'Heron Fields'!H$5)</f>
        <v/>
      </c>
      <c r="I49" s="2">
        <f>H49+SUMIFS(data!$H$1:$H$1749, data!$A$1:$A$1749, 'Heron Fields'!$A49, data!$D$1:$D$1749, 'Heron Fields'!$A$2, data!$E$1:$E$1749, 'Heron Fields'!I$5)</f>
        <v/>
      </c>
      <c r="J49" s="2">
        <f>I49+SUMIFS(data!$H$1:$H$1749, data!$A$1:$A$1749, 'Heron Fields'!$A49, data!$D$1:$D$1749, 'Heron Fields'!$A$2, data!$E$1:$E$1749, 'Heron Fields'!J$5)</f>
        <v/>
      </c>
      <c r="K49" s="2">
        <f>J49+SUMIFS(data!$H$1:$H$1749, data!$A$1:$A$1749, 'Heron Fields'!$A49, data!$D$1:$D$1749, 'Heron Fields'!$A$2, data!$E$1:$E$1749, 'Heron Fields'!K$5)</f>
        <v/>
      </c>
      <c r="L49" s="2">
        <f>K49+SUMIFS(data!$H$1:$H$1749, data!$A$1:$A$1749, 'Heron Fields'!$A49, data!$D$1:$D$1749, 'Heron Fields'!$A$2, data!$E$1:$E$1749, 'Heron Fields'!L$5)</f>
        <v/>
      </c>
      <c r="M49" s="2">
        <f>L49+SUMIFS(data!$H$1:$H$1749, data!$A$1:$A$1749, 'Heron Fields'!$A49, data!$D$1:$D$1749, 'Heron Fields'!$A$2, data!$E$1:$E$1749, 'Heron Fields'!M$5)</f>
        <v/>
      </c>
      <c r="N49" s="2">
        <f>M49+SUMIFS(data!$H$1:$H$1749, data!$A$1:$A$1749, 'Heron Fields'!$A49, data!$D$1:$D$1749, 'Heron Fields'!$A$2, data!$E$1:$E$1749, 'Heron Fields'!N$5)</f>
        <v/>
      </c>
      <c r="O49" s="2">
        <f>N49+SUMIFS(data!$H$1:$H$1749, data!$A$1:$A$1749, 'Heron Fields'!$A49, data!$D$1:$D$1749, 'Heron Fields'!$A$2, data!$E$1:$E$1749, 'Heron Fields'!O$5)</f>
        <v/>
      </c>
      <c r="P49" s="2">
        <f>O49+SUMIFS(data!$H$1:$H$1749, data!$A$1:$A$1749, 'Heron Fields'!$A49, data!$D$1:$D$1749, 'Heron Fields'!$A$2, data!$E$1:$E$1749, 'Heron Fields'!P$5)</f>
        <v/>
      </c>
      <c r="Q49" s="2">
        <f>P49+SUMIFS(data!$H$1:$H$1749, data!$A$1:$A$1749, 'Heron Fields'!$A49, data!$D$1:$D$1749, 'Heron Fields'!$A$2, data!$E$1:$E$1749, 'Heron Fields'!Q$5)</f>
        <v/>
      </c>
      <c r="R49" s="2">
        <f>Q49+SUMIFS(data!$H$1:$H$1749, data!$A$1:$A$1749, 'Heron Fields'!$A49, data!$D$1:$D$1749, 'Heron Fields'!$A$2, data!$E$1:$E$1749, 'Heron Fields'!R$5)</f>
        <v/>
      </c>
      <c r="S49" s="2">
        <f>R49+SUMIFS(data!$H$1:$H$1749, data!$A$1:$A$1749, 'Heron Fields'!$A49, data!$D$1:$D$1749, 'Heron Fields'!$A$2, data!$E$1:$E$1749, 'Heron Fields'!S$5)</f>
        <v/>
      </c>
      <c r="T49" s="2">
        <f>S49+SUMIFS(data!$H$1:$H$1749, data!$A$1:$A$1749, 'Heron Fields'!$A49, data!$D$1:$D$1749, 'Heron Fields'!$A$2, data!$E$1:$E$1749, 'Heron Fields'!T$5)</f>
        <v/>
      </c>
      <c r="U49" s="2">
        <f>T49+SUMIFS(data!$H$1:$H$1749, data!$A$1:$A$1749, 'Heron Fields'!$A49, data!$D$1:$D$1749, 'Heron Fields'!$A$2, data!$E$1:$E$1749, 'Heron Fields'!U$5)</f>
        <v/>
      </c>
      <c r="V49" s="2">
        <f>U49+SUMIFS(data!$H$1:$H$1749, data!$A$1:$A$1749, 'Heron Fields'!$A49, data!$D$1:$D$1749, 'Heron Fields'!$A$2, data!$E$1:$E$1749, 'Heron Fields'!V$5)</f>
        <v/>
      </c>
      <c r="W49" s="2">
        <f>V49+SUMIFS(data!$H$1:$H$1749, data!$A$1:$A$1749, 'Heron Fields'!$A49, data!$D$1:$D$1749, 'Heron Fields'!$A$2, data!$E$1:$E$1749, 'Heron Fields'!W$5)</f>
        <v/>
      </c>
      <c r="X49" s="2">
        <f>W49+SUMIFS(data!$H$1:$H$1749, data!$A$1:$A$1749, 'Heron Fields'!$A49, data!$D$1:$D$1749, 'Heron Fields'!$A$2, data!$E$1:$E$1749, 'Heron Fields'!X$5)</f>
        <v/>
      </c>
      <c r="Y49" s="2">
        <f>X49+SUMIFS(data!$H$1:$H$1749, data!$A$1:$A$1749, 'Heron Fields'!$A49, data!$D$1:$D$1749, 'Heron Fields'!$A$2, data!$E$1:$E$1749, 'Heron Fields'!Y$5)</f>
        <v/>
      </c>
      <c r="Z49" s="2">
        <f>Y49+SUMIFS(data!$H$1:$H$1749, data!$A$1:$A$1749, 'Heron Fields'!$A49, data!$D$1:$D$1749, 'Heron Fields'!$A$2, data!$E$1:$E$1749, 'Heron Fields'!Z$5)</f>
        <v/>
      </c>
      <c r="AA49" s="2">
        <f>Z49+SUMIFS(data!$H$1:$H$1749, data!$A$1:$A$1749, 'Heron Fields'!$A49, data!$D$1:$D$1749, 'Heron Fields'!$A$2, data!$E$1:$E$1749, 'Heron Fields'!AA$5)</f>
        <v/>
      </c>
      <c r="AB49" s="2">
        <f>AA49+SUMIFS(data!$H$1:$H$1749, data!$A$1:$A$1749, 'Heron Fields'!$A49, data!$D$1:$D$1749, 'Heron Fields'!$A$2, data!$E$1:$E$1749, 'Heron Fields'!AB$5)</f>
        <v/>
      </c>
      <c r="AC49" s="2">
        <f>AB49+SUMIFS(data!$H$1:$H$1749, data!$A$1:$A$1749, 'Heron Fields'!$A49, data!$D$1:$D$1749, 'Heron Fields'!$A$2, data!$E$1:$E$1749, 'Heron Fields'!AC$5)</f>
        <v/>
      </c>
      <c r="AD49" s="2">
        <f>AC49+SUMIFS(data!$H$1:$H$1749, data!$A$1:$A$1749, 'Heron Fields'!$A49, data!$D$1:$D$1749, 'Heron Fields'!$A$2, data!$E$1:$E$1749, 'Heron Fields'!AD$5)</f>
        <v/>
      </c>
    </row>
    <row r="50">
      <c r="A50" t="inlineStr">
        <is>
          <t>Accounting Fees</t>
        </is>
      </c>
      <c r="C50" s="2">
        <f>SUMIFS(data!$H$1:$H$1749, data!$A$1:$A$1749, 'Heron Fields'!$A50, data!$D$1:$D$1749, 'Heron Fields'!$A$2, data!$E$1:$E$1749, 'Heron Fields'!C$5)</f>
        <v/>
      </c>
      <c r="D50" s="2">
        <f>C50+SUMIFS(data!$H$1:$H$1749, data!$A$1:$A$1749, 'Heron Fields'!$A50, data!$D$1:$D$1749, 'Heron Fields'!$A$2, data!$E$1:$E$1749, 'Heron Fields'!D$5)</f>
        <v/>
      </c>
      <c r="E50" s="2">
        <f>D50+SUMIFS(data!$H$1:$H$1749, data!$A$1:$A$1749, 'Heron Fields'!$A50, data!$D$1:$D$1749, 'Heron Fields'!$A$2, data!$E$1:$E$1749, 'Heron Fields'!E$5)</f>
        <v/>
      </c>
      <c r="F50" s="2">
        <f>E50+SUMIFS(data!$H$1:$H$1749, data!$A$1:$A$1749, 'Heron Fields'!$A50, data!$D$1:$D$1749, 'Heron Fields'!$A$2, data!$E$1:$E$1749, 'Heron Fields'!F$5)</f>
        <v/>
      </c>
      <c r="G50" s="2">
        <f>F50+SUMIFS(data!$H$1:$H$1749, data!$A$1:$A$1749, 'Heron Fields'!$A50, data!$D$1:$D$1749, 'Heron Fields'!$A$2, data!$E$1:$E$1749, 'Heron Fields'!G$5)</f>
        <v/>
      </c>
      <c r="H50" s="2">
        <f>G50+SUMIFS(data!$H$1:$H$1749, data!$A$1:$A$1749, 'Heron Fields'!$A50, data!$D$1:$D$1749, 'Heron Fields'!$A$2, data!$E$1:$E$1749, 'Heron Fields'!H$5)</f>
        <v/>
      </c>
      <c r="I50" s="2">
        <f>H50+SUMIFS(data!$H$1:$H$1749, data!$A$1:$A$1749, 'Heron Fields'!$A50, data!$D$1:$D$1749, 'Heron Fields'!$A$2, data!$E$1:$E$1749, 'Heron Fields'!I$5)</f>
        <v/>
      </c>
      <c r="J50" s="2">
        <f>I50+SUMIFS(data!$H$1:$H$1749, data!$A$1:$A$1749, 'Heron Fields'!$A50, data!$D$1:$D$1749, 'Heron Fields'!$A$2, data!$E$1:$E$1749, 'Heron Fields'!J$5)</f>
        <v/>
      </c>
      <c r="K50" s="2">
        <f>J50+SUMIFS(data!$H$1:$H$1749, data!$A$1:$A$1749, 'Heron Fields'!$A50, data!$D$1:$D$1749, 'Heron Fields'!$A$2, data!$E$1:$E$1749, 'Heron Fields'!K$5)</f>
        <v/>
      </c>
      <c r="L50" s="2">
        <f>K50+SUMIFS(data!$H$1:$H$1749, data!$A$1:$A$1749, 'Heron Fields'!$A50, data!$D$1:$D$1749, 'Heron Fields'!$A$2, data!$E$1:$E$1749, 'Heron Fields'!L$5)</f>
        <v/>
      </c>
      <c r="M50" s="2">
        <f>L50+SUMIFS(data!$H$1:$H$1749, data!$A$1:$A$1749, 'Heron Fields'!$A50, data!$D$1:$D$1749, 'Heron Fields'!$A$2, data!$E$1:$E$1749, 'Heron Fields'!M$5)</f>
        <v/>
      </c>
      <c r="N50" s="2">
        <f>M50+SUMIFS(data!$H$1:$H$1749, data!$A$1:$A$1749, 'Heron Fields'!$A50, data!$D$1:$D$1749, 'Heron Fields'!$A$2, data!$E$1:$E$1749, 'Heron Fields'!N$5)</f>
        <v/>
      </c>
      <c r="O50" s="2">
        <f>N50+SUMIFS(data!$H$1:$H$1749, data!$A$1:$A$1749, 'Heron Fields'!$A50, data!$D$1:$D$1749, 'Heron Fields'!$A$2, data!$E$1:$E$1749, 'Heron Fields'!O$5)</f>
        <v/>
      </c>
      <c r="P50" s="2">
        <f>O50+SUMIFS(data!$H$1:$H$1749, data!$A$1:$A$1749, 'Heron Fields'!$A50, data!$D$1:$D$1749, 'Heron Fields'!$A$2, data!$E$1:$E$1749, 'Heron Fields'!P$5)</f>
        <v/>
      </c>
      <c r="Q50" s="2">
        <f>P50+SUMIFS(data!$H$1:$H$1749, data!$A$1:$A$1749, 'Heron Fields'!$A50, data!$D$1:$D$1749, 'Heron Fields'!$A$2, data!$E$1:$E$1749, 'Heron Fields'!Q$5)</f>
        <v/>
      </c>
      <c r="R50" s="2">
        <f>Q50+SUMIFS(data!$H$1:$H$1749, data!$A$1:$A$1749, 'Heron Fields'!$A50, data!$D$1:$D$1749, 'Heron Fields'!$A$2, data!$E$1:$E$1749, 'Heron Fields'!R$5)</f>
        <v/>
      </c>
      <c r="S50" s="2">
        <f>R50+SUMIFS(data!$H$1:$H$1749, data!$A$1:$A$1749, 'Heron Fields'!$A50, data!$D$1:$D$1749, 'Heron Fields'!$A$2, data!$E$1:$E$1749, 'Heron Fields'!S$5)</f>
        <v/>
      </c>
      <c r="T50" s="2">
        <f>S50+SUMIFS(data!$H$1:$H$1749, data!$A$1:$A$1749, 'Heron Fields'!$A50, data!$D$1:$D$1749, 'Heron Fields'!$A$2, data!$E$1:$E$1749, 'Heron Fields'!T$5)</f>
        <v/>
      </c>
      <c r="U50" s="2">
        <f>T50+SUMIFS(data!$H$1:$H$1749, data!$A$1:$A$1749, 'Heron Fields'!$A50, data!$D$1:$D$1749, 'Heron Fields'!$A$2, data!$E$1:$E$1749, 'Heron Fields'!U$5)</f>
        <v/>
      </c>
      <c r="V50" s="2">
        <f>U50+SUMIFS(data!$H$1:$H$1749, data!$A$1:$A$1749, 'Heron Fields'!$A50, data!$D$1:$D$1749, 'Heron Fields'!$A$2, data!$E$1:$E$1749, 'Heron Fields'!V$5)</f>
        <v/>
      </c>
      <c r="W50" s="2">
        <f>V50+SUMIFS(data!$H$1:$H$1749, data!$A$1:$A$1749, 'Heron Fields'!$A50, data!$D$1:$D$1749, 'Heron Fields'!$A$2, data!$E$1:$E$1749, 'Heron Fields'!W$5)</f>
        <v/>
      </c>
      <c r="X50" s="2">
        <f>W50+SUMIFS(data!$H$1:$H$1749, data!$A$1:$A$1749, 'Heron Fields'!$A50, data!$D$1:$D$1749, 'Heron Fields'!$A$2, data!$E$1:$E$1749, 'Heron Fields'!X$5)</f>
        <v/>
      </c>
      <c r="Y50" s="2">
        <f>X50+SUMIFS(data!$H$1:$H$1749, data!$A$1:$A$1749, 'Heron Fields'!$A50, data!$D$1:$D$1749, 'Heron Fields'!$A$2, data!$E$1:$E$1749, 'Heron Fields'!Y$5)</f>
        <v/>
      </c>
      <c r="Z50" s="2">
        <f>Y50+SUMIFS(data!$H$1:$H$1749, data!$A$1:$A$1749, 'Heron Fields'!$A50, data!$D$1:$D$1749, 'Heron Fields'!$A$2, data!$E$1:$E$1749, 'Heron Fields'!Z$5)</f>
        <v/>
      </c>
      <c r="AA50" s="2">
        <f>Z50+SUMIFS(data!$H$1:$H$1749, data!$A$1:$A$1749, 'Heron Fields'!$A50, data!$D$1:$D$1749, 'Heron Fields'!$A$2, data!$E$1:$E$1749, 'Heron Fields'!AA$5)</f>
        <v/>
      </c>
      <c r="AB50" s="2">
        <f>AA50+SUMIFS(data!$H$1:$H$1749, data!$A$1:$A$1749, 'Heron Fields'!$A50, data!$D$1:$D$1749, 'Heron Fields'!$A$2, data!$E$1:$E$1749, 'Heron Fields'!AB$5)</f>
        <v/>
      </c>
      <c r="AC50" s="2">
        <f>AB50+SUMIFS(data!$H$1:$H$1749, data!$A$1:$A$1749, 'Heron Fields'!$A50, data!$D$1:$D$1749, 'Heron Fields'!$A$2, data!$E$1:$E$1749, 'Heron Fields'!AC$5)</f>
        <v/>
      </c>
      <c r="AD50" s="2">
        <f>AC50+SUMIFS(data!$H$1:$H$1749, data!$A$1:$A$1749, 'Heron Fields'!$A50, data!$D$1:$D$1749, 'Heron Fields'!$A$2, data!$E$1:$E$1749, 'Heron Fields'!AD$5)</f>
        <v/>
      </c>
    </row>
    <row r="51">
      <c r="A51" t="inlineStr">
        <is>
          <t>Advertising - Property24</t>
        </is>
      </c>
      <c r="C51" s="2">
        <f>SUMIFS(data!$H$1:$H$1749, data!$A$1:$A$1749, 'Heron Fields'!$A51, data!$D$1:$D$1749, 'Heron Fields'!$A$2, data!$E$1:$E$1749, 'Heron Fields'!C$5)</f>
        <v/>
      </c>
      <c r="D51" s="2">
        <f>C51+SUMIFS(data!$H$1:$H$1749, data!$A$1:$A$1749, 'Heron Fields'!$A51, data!$D$1:$D$1749, 'Heron Fields'!$A$2, data!$E$1:$E$1749, 'Heron Fields'!D$5)</f>
        <v/>
      </c>
      <c r="E51" s="2">
        <f>D51+SUMIFS(data!$H$1:$H$1749, data!$A$1:$A$1749, 'Heron Fields'!$A51, data!$D$1:$D$1749, 'Heron Fields'!$A$2, data!$E$1:$E$1749, 'Heron Fields'!E$5)</f>
        <v/>
      </c>
      <c r="F51" s="2">
        <f>E51+SUMIFS(data!$H$1:$H$1749, data!$A$1:$A$1749, 'Heron Fields'!$A51, data!$D$1:$D$1749, 'Heron Fields'!$A$2, data!$E$1:$E$1749, 'Heron Fields'!F$5)</f>
        <v/>
      </c>
      <c r="G51" s="2">
        <f>F51+SUMIFS(data!$H$1:$H$1749, data!$A$1:$A$1749, 'Heron Fields'!$A51, data!$D$1:$D$1749, 'Heron Fields'!$A$2, data!$E$1:$E$1749, 'Heron Fields'!G$5)</f>
        <v/>
      </c>
      <c r="H51" s="2">
        <f>G51+SUMIFS(data!$H$1:$H$1749, data!$A$1:$A$1749, 'Heron Fields'!$A51, data!$D$1:$D$1749, 'Heron Fields'!$A$2, data!$E$1:$E$1749, 'Heron Fields'!H$5)</f>
        <v/>
      </c>
      <c r="I51" s="2">
        <f>H51+SUMIFS(data!$H$1:$H$1749, data!$A$1:$A$1749, 'Heron Fields'!$A51, data!$D$1:$D$1749, 'Heron Fields'!$A$2, data!$E$1:$E$1749, 'Heron Fields'!I$5)</f>
        <v/>
      </c>
      <c r="J51" s="2">
        <f>I51+SUMIFS(data!$H$1:$H$1749, data!$A$1:$A$1749, 'Heron Fields'!$A51, data!$D$1:$D$1749, 'Heron Fields'!$A$2, data!$E$1:$E$1749, 'Heron Fields'!J$5)</f>
        <v/>
      </c>
      <c r="K51" s="2">
        <f>J51+SUMIFS(data!$H$1:$H$1749, data!$A$1:$A$1749, 'Heron Fields'!$A51, data!$D$1:$D$1749, 'Heron Fields'!$A$2, data!$E$1:$E$1749, 'Heron Fields'!K$5)</f>
        <v/>
      </c>
      <c r="L51" s="2">
        <f>K51+SUMIFS(data!$H$1:$H$1749, data!$A$1:$A$1749, 'Heron Fields'!$A51, data!$D$1:$D$1749, 'Heron Fields'!$A$2, data!$E$1:$E$1749, 'Heron Fields'!L$5)</f>
        <v/>
      </c>
      <c r="M51" s="2">
        <f>L51+SUMIFS(data!$H$1:$H$1749, data!$A$1:$A$1749, 'Heron Fields'!$A51, data!$D$1:$D$1749, 'Heron Fields'!$A$2, data!$E$1:$E$1749, 'Heron Fields'!M$5)</f>
        <v/>
      </c>
      <c r="N51" s="2">
        <f>M51+SUMIFS(data!$H$1:$H$1749, data!$A$1:$A$1749, 'Heron Fields'!$A51, data!$D$1:$D$1749, 'Heron Fields'!$A$2, data!$E$1:$E$1749, 'Heron Fields'!N$5)</f>
        <v/>
      </c>
      <c r="O51" s="2">
        <f>N51+SUMIFS(data!$H$1:$H$1749, data!$A$1:$A$1749, 'Heron Fields'!$A51, data!$D$1:$D$1749, 'Heron Fields'!$A$2, data!$E$1:$E$1749, 'Heron Fields'!O$5)</f>
        <v/>
      </c>
      <c r="P51" s="2">
        <f>O51+SUMIFS(data!$H$1:$H$1749, data!$A$1:$A$1749, 'Heron Fields'!$A51, data!$D$1:$D$1749, 'Heron Fields'!$A$2, data!$E$1:$E$1749, 'Heron Fields'!P$5)</f>
        <v/>
      </c>
      <c r="Q51" s="2">
        <f>P51+SUMIFS(data!$H$1:$H$1749, data!$A$1:$A$1749, 'Heron Fields'!$A51, data!$D$1:$D$1749, 'Heron Fields'!$A$2, data!$E$1:$E$1749, 'Heron Fields'!Q$5)</f>
        <v/>
      </c>
      <c r="R51" s="2">
        <f>Q51+SUMIFS(data!$H$1:$H$1749, data!$A$1:$A$1749, 'Heron Fields'!$A51, data!$D$1:$D$1749, 'Heron Fields'!$A$2, data!$E$1:$E$1749, 'Heron Fields'!R$5)</f>
        <v/>
      </c>
      <c r="S51" s="2">
        <f>R51+SUMIFS(data!$H$1:$H$1749, data!$A$1:$A$1749, 'Heron Fields'!$A51, data!$D$1:$D$1749, 'Heron Fields'!$A$2, data!$E$1:$E$1749, 'Heron Fields'!S$5)</f>
        <v/>
      </c>
      <c r="T51" s="2">
        <f>S51+SUMIFS(data!$H$1:$H$1749, data!$A$1:$A$1749, 'Heron Fields'!$A51, data!$D$1:$D$1749, 'Heron Fields'!$A$2, data!$E$1:$E$1749, 'Heron Fields'!T$5)</f>
        <v/>
      </c>
      <c r="U51" s="2">
        <f>T51+SUMIFS(data!$H$1:$H$1749, data!$A$1:$A$1749, 'Heron Fields'!$A51, data!$D$1:$D$1749, 'Heron Fields'!$A$2, data!$E$1:$E$1749, 'Heron Fields'!U$5)</f>
        <v/>
      </c>
      <c r="V51" s="2">
        <f>U51+SUMIFS(data!$H$1:$H$1749, data!$A$1:$A$1749, 'Heron Fields'!$A51, data!$D$1:$D$1749, 'Heron Fields'!$A$2, data!$E$1:$E$1749, 'Heron Fields'!V$5)</f>
        <v/>
      </c>
      <c r="W51" s="2">
        <f>V51+SUMIFS(data!$H$1:$H$1749, data!$A$1:$A$1749, 'Heron Fields'!$A51, data!$D$1:$D$1749, 'Heron Fields'!$A$2, data!$E$1:$E$1749, 'Heron Fields'!W$5)</f>
        <v/>
      </c>
      <c r="X51" s="2">
        <f>W51+SUMIFS(data!$H$1:$H$1749, data!$A$1:$A$1749, 'Heron Fields'!$A51, data!$D$1:$D$1749, 'Heron Fields'!$A$2, data!$E$1:$E$1749, 'Heron Fields'!X$5)</f>
        <v/>
      </c>
      <c r="Y51" s="2">
        <f>X51+SUMIFS(data!$H$1:$H$1749, data!$A$1:$A$1749, 'Heron Fields'!$A51, data!$D$1:$D$1749, 'Heron Fields'!$A$2, data!$E$1:$E$1749, 'Heron Fields'!Y$5)</f>
        <v/>
      </c>
      <c r="Z51" s="2">
        <f>Y51+SUMIFS(data!$H$1:$H$1749, data!$A$1:$A$1749, 'Heron Fields'!$A51, data!$D$1:$D$1749, 'Heron Fields'!$A$2, data!$E$1:$E$1749, 'Heron Fields'!Z$5)</f>
        <v/>
      </c>
      <c r="AA51" s="2">
        <f>Z51+SUMIFS(data!$H$1:$H$1749, data!$A$1:$A$1749, 'Heron Fields'!$A51, data!$D$1:$D$1749, 'Heron Fields'!$A$2, data!$E$1:$E$1749, 'Heron Fields'!AA$5)</f>
        <v/>
      </c>
      <c r="AB51" s="2">
        <f>AA51+SUMIFS(data!$H$1:$H$1749, data!$A$1:$A$1749, 'Heron Fields'!$A51, data!$D$1:$D$1749, 'Heron Fields'!$A$2, data!$E$1:$E$1749, 'Heron Fields'!AB$5)</f>
        <v/>
      </c>
      <c r="AC51" s="2">
        <f>AB51+SUMIFS(data!$H$1:$H$1749, data!$A$1:$A$1749, 'Heron Fields'!$A51, data!$D$1:$D$1749, 'Heron Fields'!$A$2, data!$E$1:$E$1749, 'Heron Fields'!AC$5)</f>
        <v/>
      </c>
      <c r="AD51" s="2">
        <f>AC51+SUMIFS(data!$H$1:$H$1749, data!$A$1:$A$1749, 'Heron Fields'!$A51, data!$D$1:$D$1749, 'Heron Fields'!$A$2, data!$E$1:$E$1749, 'Heron Fields'!AD$5)</f>
        <v/>
      </c>
    </row>
    <row r="52">
      <c r="A52" t="inlineStr">
        <is>
          <t>Advertising - Real Marketing</t>
        </is>
      </c>
      <c r="C52" s="2">
        <f>SUMIFS(data!$H$1:$H$1749, data!$A$1:$A$1749, 'Heron Fields'!$A52, data!$D$1:$D$1749, 'Heron Fields'!$A$2, data!$E$1:$E$1749, 'Heron Fields'!C$5)</f>
        <v/>
      </c>
      <c r="D52" s="2">
        <f>C52+SUMIFS(data!$H$1:$H$1749, data!$A$1:$A$1749, 'Heron Fields'!$A52, data!$D$1:$D$1749, 'Heron Fields'!$A$2, data!$E$1:$E$1749, 'Heron Fields'!D$5)</f>
        <v/>
      </c>
      <c r="E52" s="2">
        <f>D52+SUMIFS(data!$H$1:$H$1749, data!$A$1:$A$1749, 'Heron Fields'!$A52, data!$D$1:$D$1749, 'Heron Fields'!$A$2, data!$E$1:$E$1749, 'Heron Fields'!E$5)</f>
        <v/>
      </c>
      <c r="F52" s="2">
        <f>E52+SUMIFS(data!$H$1:$H$1749, data!$A$1:$A$1749, 'Heron Fields'!$A52, data!$D$1:$D$1749, 'Heron Fields'!$A$2, data!$E$1:$E$1749, 'Heron Fields'!F$5)</f>
        <v/>
      </c>
      <c r="G52" s="2">
        <f>F52+SUMIFS(data!$H$1:$H$1749, data!$A$1:$A$1749, 'Heron Fields'!$A52, data!$D$1:$D$1749, 'Heron Fields'!$A$2, data!$E$1:$E$1749, 'Heron Fields'!G$5)</f>
        <v/>
      </c>
      <c r="H52" s="2">
        <f>G52+SUMIFS(data!$H$1:$H$1749, data!$A$1:$A$1749, 'Heron Fields'!$A52, data!$D$1:$D$1749, 'Heron Fields'!$A$2, data!$E$1:$E$1749, 'Heron Fields'!H$5)</f>
        <v/>
      </c>
      <c r="I52" s="2">
        <f>H52+SUMIFS(data!$H$1:$H$1749, data!$A$1:$A$1749, 'Heron Fields'!$A52, data!$D$1:$D$1749, 'Heron Fields'!$A$2, data!$E$1:$E$1749, 'Heron Fields'!I$5)</f>
        <v/>
      </c>
      <c r="J52" s="2">
        <f>I52+SUMIFS(data!$H$1:$H$1749, data!$A$1:$A$1749, 'Heron Fields'!$A52, data!$D$1:$D$1749, 'Heron Fields'!$A$2, data!$E$1:$E$1749, 'Heron Fields'!J$5)</f>
        <v/>
      </c>
      <c r="K52" s="2">
        <f>J52+SUMIFS(data!$H$1:$H$1749, data!$A$1:$A$1749, 'Heron Fields'!$A52, data!$D$1:$D$1749, 'Heron Fields'!$A$2, data!$E$1:$E$1749, 'Heron Fields'!K$5)</f>
        <v/>
      </c>
      <c r="L52" s="2">
        <f>K52+SUMIFS(data!$H$1:$H$1749, data!$A$1:$A$1749, 'Heron Fields'!$A52, data!$D$1:$D$1749, 'Heron Fields'!$A$2, data!$E$1:$E$1749, 'Heron Fields'!L$5)</f>
        <v/>
      </c>
      <c r="M52" s="2">
        <f>L52+SUMIFS(data!$H$1:$H$1749, data!$A$1:$A$1749, 'Heron Fields'!$A52, data!$D$1:$D$1749, 'Heron Fields'!$A$2, data!$E$1:$E$1749, 'Heron Fields'!M$5)</f>
        <v/>
      </c>
      <c r="N52" s="2">
        <f>M52+SUMIFS(data!$H$1:$H$1749, data!$A$1:$A$1749, 'Heron Fields'!$A52, data!$D$1:$D$1749, 'Heron Fields'!$A$2, data!$E$1:$E$1749, 'Heron Fields'!N$5)</f>
        <v/>
      </c>
      <c r="O52" s="2">
        <f>N52+SUMIFS(data!$H$1:$H$1749, data!$A$1:$A$1749, 'Heron Fields'!$A52, data!$D$1:$D$1749, 'Heron Fields'!$A$2, data!$E$1:$E$1749, 'Heron Fields'!O$5)</f>
        <v/>
      </c>
      <c r="P52" s="2">
        <f>O52+SUMIFS(data!$H$1:$H$1749, data!$A$1:$A$1749, 'Heron Fields'!$A52, data!$D$1:$D$1749, 'Heron Fields'!$A$2, data!$E$1:$E$1749, 'Heron Fields'!P$5)</f>
        <v/>
      </c>
      <c r="Q52" s="2">
        <f>P52+SUMIFS(data!$H$1:$H$1749, data!$A$1:$A$1749, 'Heron Fields'!$A52, data!$D$1:$D$1749, 'Heron Fields'!$A$2, data!$E$1:$E$1749, 'Heron Fields'!Q$5)</f>
        <v/>
      </c>
      <c r="R52" s="2">
        <f>Q52+SUMIFS(data!$H$1:$H$1749, data!$A$1:$A$1749, 'Heron Fields'!$A52, data!$D$1:$D$1749, 'Heron Fields'!$A$2, data!$E$1:$E$1749, 'Heron Fields'!R$5)</f>
        <v/>
      </c>
      <c r="S52" s="2">
        <f>R52+SUMIFS(data!$H$1:$H$1749, data!$A$1:$A$1749, 'Heron Fields'!$A52, data!$D$1:$D$1749, 'Heron Fields'!$A$2, data!$E$1:$E$1749, 'Heron Fields'!S$5)</f>
        <v/>
      </c>
      <c r="T52" s="2">
        <f>S52+SUMIFS(data!$H$1:$H$1749, data!$A$1:$A$1749, 'Heron Fields'!$A52, data!$D$1:$D$1749, 'Heron Fields'!$A$2, data!$E$1:$E$1749, 'Heron Fields'!T$5)</f>
        <v/>
      </c>
      <c r="U52" s="2">
        <f>T52+SUMIFS(data!$H$1:$H$1749, data!$A$1:$A$1749, 'Heron Fields'!$A52, data!$D$1:$D$1749, 'Heron Fields'!$A$2, data!$E$1:$E$1749, 'Heron Fields'!U$5)</f>
        <v/>
      </c>
      <c r="V52" s="2">
        <f>U52+SUMIFS(data!$H$1:$H$1749, data!$A$1:$A$1749, 'Heron Fields'!$A52, data!$D$1:$D$1749, 'Heron Fields'!$A$2, data!$E$1:$E$1749, 'Heron Fields'!V$5)</f>
        <v/>
      </c>
      <c r="W52" s="2">
        <f>V52+SUMIFS(data!$H$1:$H$1749, data!$A$1:$A$1749, 'Heron Fields'!$A52, data!$D$1:$D$1749, 'Heron Fields'!$A$2, data!$E$1:$E$1749, 'Heron Fields'!W$5)</f>
        <v/>
      </c>
      <c r="X52" s="2">
        <f>W52+SUMIFS(data!$H$1:$H$1749, data!$A$1:$A$1749, 'Heron Fields'!$A52, data!$D$1:$D$1749, 'Heron Fields'!$A$2, data!$E$1:$E$1749, 'Heron Fields'!X$5)</f>
        <v/>
      </c>
      <c r="Y52" s="2">
        <f>X52+SUMIFS(data!$H$1:$H$1749, data!$A$1:$A$1749, 'Heron Fields'!$A52, data!$D$1:$D$1749, 'Heron Fields'!$A$2, data!$E$1:$E$1749, 'Heron Fields'!Y$5)</f>
        <v/>
      </c>
      <c r="Z52" s="2">
        <f>Y52+SUMIFS(data!$H$1:$H$1749, data!$A$1:$A$1749, 'Heron Fields'!$A52, data!$D$1:$D$1749, 'Heron Fields'!$A$2, data!$E$1:$E$1749, 'Heron Fields'!Z$5)</f>
        <v/>
      </c>
      <c r="AA52" s="2">
        <f>Z52+SUMIFS(data!$H$1:$H$1749, data!$A$1:$A$1749, 'Heron Fields'!$A52, data!$D$1:$D$1749, 'Heron Fields'!$A$2, data!$E$1:$E$1749, 'Heron Fields'!AA$5)</f>
        <v/>
      </c>
      <c r="AB52" s="2">
        <f>AA52+SUMIFS(data!$H$1:$H$1749, data!$A$1:$A$1749, 'Heron Fields'!$A52, data!$D$1:$D$1749, 'Heron Fields'!$A$2, data!$E$1:$E$1749, 'Heron Fields'!AB$5)</f>
        <v/>
      </c>
      <c r="AC52" s="2">
        <f>AB52+SUMIFS(data!$H$1:$H$1749, data!$A$1:$A$1749, 'Heron Fields'!$A52, data!$D$1:$D$1749, 'Heron Fields'!$A$2, data!$E$1:$E$1749, 'Heron Fields'!AC$5)</f>
        <v/>
      </c>
      <c r="AD52" s="2">
        <f>AC52+SUMIFS(data!$H$1:$H$1749, data!$A$1:$A$1749, 'Heron Fields'!$A52, data!$D$1:$D$1749, 'Heron Fields'!$A$2, data!$E$1:$E$1749, 'Heron Fields'!AD$5)</f>
        <v/>
      </c>
    </row>
    <row r="53">
      <c r="A53" t="inlineStr">
        <is>
          <t>Advertising _AND_ Promotions</t>
        </is>
      </c>
      <c r="C53" s="2">
        <f>SUMIFS(data!$H$1:$H$1749, data!$A$1:$A$1749, 'Heron Fields'!$A53, data!$D$1:$D$1749, 'Heron Fields'!$A$2, data!$E$1:$E$1749, 'Heron Fields'!C$5)</f>
        <v/>
      </c>
      <c r="D53" s="2">
        <f>C53+SUMIFS(data!$H$1:$H$1749, data!$A$1:$A$1749, 'Heron Fields'!$A53, data!$D$1:$D$1749, 'Heron Fields'!$A$2, data!$E$1:$E$1749, 'Heron Fields'!D$5)</f>
        <v/>
      </c>
      <c r="E53" s="2">
        <f>D53+SUMIFS(data!$H$1:$H$1749, data!$A$1:$A$1749, 'Heron Fields'!$A53, data!$D$1:$D$1749, 'Heron Fields'!$A$2, data!$E$1:$E$1749, 'Heron Fields'!E$5)</f>
        <v/>
      </c>
      <c r="F53" s="2">
        <f>E53+SUMIFS(data!$H$1:$H$1749, data!$A$1:$A$1749, 'Heron Fields'!$A53, data!$D$1:$D$1749, 'Heron Fields'!$A$2, data!$E$1:$E$1749, 'Heron Fields'!F$5)</f>
        <v/>
      </c>
      <c r="G53" s="2">
        <f>F53+SUMIFS(data!$H$1:$H$1749, data!$A$1:$A$1749, 'Heron Fields'!$A53, data!$D$1:$D$1749, 'Heron Fields'!$A$2, data!$E$1:$E$1749, 'Heron Fields'!G$5)</f>
        <v/>
      </c>
      <c r="H53" s="2">
        <f>G53+SUMIFS(data!$H$1:$H$1749, data!$A$1:$A$1749, 'Heron Fields'!$A53, data!$D$1:$D$1749, 'Heron Fields'!$A$2, data!$E$1:$E$1749, 'Heron Fields'!H$5)</f>
        <v/>
      </c>
      <c r="I53" s="2">
        <f>H53+SUMIFS(data!$H$1:$H$1749, data!$A$1:$A$1749, 'Heron Fields'!$A53, data!$D$1:$D$1749, 'Heron Fields'!$A$2, data!$E$1:$E$1749, 'Heron Fields'!I$5)</f>
        <v/>
      </c>
      <c r="J53" s="2">
        <f>I53+SUMIFS(data!$H$1:$H$1749, data!$A$1:$A$1749, 'Heron Fields'!$A53, data!$D$1:$D$1749, 'Heron Fields'!$A$2, data!$E$1:$E$1749, 'Heron Fields'!J$5)</f>
        <v/>
      </c>
      <c r="K53" s="2">
        <f>J53+SUMIFS(data!$H$1:$H$1749, data!$A$1:$A$1749, 'Heron Fields'!$A53, data!$D$1:$D$1749, 'Heron Fields'!$A$2, data!$E$1:$E$1749, 'Heron Fields'!K$5)</f>
        <v/>
      </c>
      <c r="L53" s="2">
        <f>K53+SUMIFS(data!$H$1:$H$1749, data!$A$1:$A$1749, 'Heron Fields'!$A53, data!$D$1:$D$1749, 'Heron Fields'!$A$2, data!$E$1:$E$1749, 'Heron Fields'!L$5)</f>
        <v/>
      </c>
      <c r="M53" s="2">
        <f>L53+SUMIFS(data!$H$1:$H$1749, data!$A$1:$A$1749, 'Heron Fields'!$A53, data!$D$1:$D$1749, 'Heron Fields'!$A$2, data!$E$1:$E$1749, 'Heron Fields'!M$5)</f>
        <v/>
      </c>
      <c r="N53" s="2">
        <f>M53+SUMIFS(data!$H$1:$H$1749, data!$A$1:$A$1749, 'Heron Fields'!$A53, data!$D$1:$D$1749, 'Heron Fields'!$A$2, data!$E$1:$E$1749, 'Heron Fields'!N$5)</f>
        <v/>
      </c>
      <c r="O53" s="2">
        <f>N53+SUMIFS(data!$H$1:$H$1749, data!$A$1:$A$1749, 'Heron Fields'!$A53, data!$D$1:$D$1749, 'Heron Fields'!$A$2, data!$E$1:$E$1749, 'Heron Fields'!O$5)</f>
        <v/>
      </c>
      <c r="P53" s="2">
        <f>O53+SUMIFS(data!$H$1:$H$1749, data!$A$1:$A$1749, 'Heron Fields'!$A53, data!$D$1:$D$1749, 'Heron Fields'!$A$2, data!$E$1:$E$1749, 'Heron Fields'!P$5)</f>
        <v/>
      </c>
      <c r="Q53" s="2">
        <f>P53+SUMIFS(data!$H$1:$H$1749, data!$A$1:$A$1749, 'Heron Fields'!$A53, data!$D$1:$D$1749, 'Heron Fields'!$A$2, data!$E$1:$E$1749, 'Heron Fields'!Q$5)</f>
        <v/>
      </c>
      <c r="R53" s="2">
        <f>Q53+SUMIFS(data!$H$1:$H$1749, data!$A$1:$A$1749, 'Heron Fields'!$A53, data!$D$1:$D$1749, 'Heron Fields'!$A$2, data!$E$1:$E$1749, 'Heron Fields'!R$5)</f>
        <v/>
      </c>
      <c r="S53" s="2">
        <f>R53+SUMIFS(data!$H$1:$H$1749, data!$A$1:$A$1749, 'Heron Fields'!$A53, data!$D$1:$D$1749, 'Heron Fields'!$A$2, data!$E$1:$E$1749, 'Heron Fields'!S$5)</f>
        <v/>
      </c>
      <c r="T53" s="2">
        <f>S53+SUMIFS(data!$H$1:$H$1749, data!$A$1:$A$1749, 'Heron Fields'!$A53, data!$D$1:$D$1749, 'Heron Fields'!$A$2, data!$E$1:$E$1749, 'Heron Fields'!T$5)</f>
        <v/>
      </c>
      <c r="U53" s="2">
        <f>T53+SUMIFS(data!$H$1:$H$1749, data!$A$1:$A$1749, 'Heron Fields'!$A53, data!$D$1:$D$1749, 'Heron Fields'!$A$2, data!$E$1:$E$1749, 'Heron Fields'!U$5)</f>
        <v/>
      </c>
      <c r="V53" s="2">
        <f>U53+SUMIFS(data!$H$1:$H$1749, data!$A$1:$A$1749, 'Heron Fields'!$A53, data!$D$1:$D$1749, 'Heron Fields'!$A$2, data!$E$1:$E$1749, 'Heron Fields'!V$5)</f>
        <v/>
      </c>
      <c r="W53" s="2">
        <f>V53+SUMIFS(data!$H$1:$H$1749, data!$A$1:$A$1749, 'Heron Fields'!$A53, data!$D$1:$D$1749, 'Heron Fields'!$A$2, data!$E$1:$E$1749, 'Heron Fields'!W$5)</f>
        <v/>
      </c>
      <c r="X53" s="2">
        <f>W53+SUMIFS(data!$H$1:$H$1749, data!$A$1:$A$1749, 'Heron Fields'!$A53, data!$D$1:$D$1749, 'Heron Fields'!$A$2, data!$E$1:$E$1749, 'Heron Fields'!X$5)</f>
        <v/>
      </c>
      <c r="Y53" s="2">
        <f>X53+SUMIFS(data!$H$1:$H$1749, data!$A$1:$A$1749, 'Heron Fields'!$A53, data!$D$1:$D$1749, 'Heron Fields'!$A$2, data!$E$1:$E$1749, 'Heron Fields'!Y$5)</f>
        <v/>
      </c>
      <c r="Z53" s="2">
        <f>Y53+SUMIFS(data!$H$1:$H$1749, data!$A$1:$A$1749, 'Heron Fields'!$A53, data!$D$1:$D$1749, 'Heron Fields'!$A$2, data!$E$1:$E$1749, 'Heron Fields'!Z$5)</f>
        <v/>
      </c>
      <c r="AA53" s="2">
        <f>Z53+SUMIFS(data!$H$1:$H$1749, data!$A$1:$A$1749, 'Heron Fields'!$A53, data!$D$1:$D$1749, 'Heron Fields'!$A$2, data!$E$1:$E$1749, 'Heron Fields'!AA$5)</f>
        <v/>
      </c>
      <c r="AB53" s="2">
        <f>AA53+SUMIFS(data!$H$1:$H$1749, data!$A$1:$A$1749, 'Heron Fields'!$A53, data!$D$1:$D$1749, 'Heron Fields'!$A$2, data!$E$1:$E$1749, 'Heron Fields'!AB$5)</f>
        <v/>
      </c>
      <c r="AC53" s="2">
        <f>AB53+SUMIFS(data!$H$1:$H$1749, data!$A$1:$A$1749, 'Heron Fields'!$A53, data!$D$1:$D$1749, 'Heron Fields'!$A$2, data!$E$1:$E$1749, 'Heron Fields'!AC$5)</f>
        <v/>
      </c>
      <c r="AD53" s="2">
        <f>AC53+SUMIFS(data!$H$1:$H$1749, data!$A$1:$A$1749, 'Heron Fields'!$A53, data!$D$1:$D$1749, 'Heron Fields'!$A$2, data!$E$1:$E$1749, 'Heron Fields'!AD$5)</f>
        <v/>
      </c>
    </row>
    <row r="54">
      <c r="A54" t="inlineStr">
        <is>
          <t>Bank Charges</t>
        </is>
      </c>
      <c r="C54" s="2">
        <f>SUMIFS(data!$H$1:$H$1749, data!$A$1:$A$1749, 'Heron Fields'!$A54, data!$D$1:$D$1749, 'Heron Fields'!$A$2, data!$E$1:$E$1749, 'Heron Fields'!C$5)</f>
        <v/>
      </c>
      <c r="D54" s="2">
        <f>C54+SUMIFS(data!$H$1:$H$1749, data!$A$1:$A$1749, 'Heron Fields'!$A54, data!$D$1:$D$1749, 'Heron Fields'!$A$2, data!$E$1:$E$1749, 'Heron Fields'!D$5)</f>
        <v/>
      </c>
      <c r="E54" s="2">
        <f>D54+SUMIFS(data!$H$1:$H$1749, data!$A$1:$A$1749, 'Heron Fields'!$A54, data!$D$1:$D$1749, 'Heron Fields'!$A$2, data!$E$1:$E$1749, 'Heron Fields'!E$5)</f>
        <v/>
      </c>
      <c r="F54" s="2">
        <f>E54+SUMIFS(data!$H$1:$H$1749, data!$A$1:$A$1749, 'Heron Fields'!$A54, data!$D$1:$D$1749, 'Heron Fields'!$A$2, data!$E$1:$E$1749, 'Heron Fields'!F$5)</f>
        <v/>
      </c>
      <c r="G54" s="2">
        <f>F54+SUMIFS(data!$H$1:$H$1749, data!$A$1:$A$1749, 'Heron Fields'!$A54, data!$D$1:$D$1749, 'Heron Fields'!$A$2, data!$E$1:$E$1749, 'Heron Fields'!G$5)</f>
        <v/>
      </c>
      <c r="H54" s="2">
        <f>G54+SUMIFS(data!$H$1:$H$1749, data!$A$1:$A$1749, 'Heron Fields'!$A54, data!$D$1:$D$1749, 'Heron Fields'!$A$2, data!$E$1:$E$1749, 'Heron Fields'!H$5)</f>
        <v/>
      </c>
      <c r="I54" s="2">
        <f>H54+SUMIFS(data!$H$1:$H$1749, data!$A$1:$A$1749, 'Heron Fields'!$A54, data!$D$1:$D$1749, 'Heron Fields'!$A$2, data!$E$1:$E$1749, 'Heron Fields'!I$5)</f>
        <v/>
      </c>
      <c r="J54" s="2">
        <f>I54+SUMIFS(data!$H$1:$H$1749, data!$A$1:$A$1749, 'Heron Fields'!$A54, data!$D$1:$D$1749, 'Heron Fields'!$A$2, data!$E$1:$E$1749, 'Heron Fields'!J$5)</f>
        <v/>
      </c>
      <c r="K54" s="2">
        <f>J54+SUMIFS(data!$H$1:$H$1749, data!$A$1:$A$1749, 'Heron Fields'!$A54, data!$D$1:$D$1749, 'Heron Fields'!$A$2, data!$E$1:$E$1749, 'Heron Fields'!K$5)</f>
        <v/>
      </c>
      <c r="L54" s="2">
        <f>K54+SUMIFS(data!$H$1:$H$1749, data!$A$1:$A$1749, 'Heron Fields'!$A54, data!$D$1:$D$1749, 'Heron Fields'!$A$2, data!$E$1:$E$1749, 'Heron Fields'!L$5)</f>
        <v/>
      </c>
      <c r="M54" s="2">
        <f>L54+SUMIFS(data!$H$1:$H$1749, data!$A$1:$A$1749, 'Heron Fields'!$A54, data!$D$1:$D$1749, 'Heron Fields'!$A$2, data!$E$1:$E$1749, 'Heron Fields'!M$5)</f>
        <v/>
      </c>
      <c r="N54" s="2">
        <f>M54+SUMIFS(data!$H$1:$H$1749, data!$A$1:$A$1749, 'Heron Fields'!$A54, data!$D$1:$D$1749, 'Heron Fields'!$A$2, data!$E$1:$E$1749, 'Heron Fields'!N$5)</f>
        <v/>
      </c>
      <c r="O54" s="2">
        <f>N54+SUMIFS(data!$H$1:$H$1749, data!$A$1:$A$1749, 'Heron Fields'!$A54, data!$D$1:$D$1749, 'Heron Fields'!$A$2, data!$E$1:$E$1749, 'Heron Fields'!O$5)</f>
        <v/>
      </c>
      <c r="P54" s="2">
        <f>O54+SUMIFS(data!$H$1:$H$1749, data!$A$1:$A$1749, 'Heron Fields'!$A54, data!$D$1:$D$1749, 'Heron Fields'!$A$2, data!$E$1:$E$1749, 'Heron Fields'!P$5)</f>
        <v/>
      </c>
      <c r="Q54" s="2">
        <f>P54+SUMIFS(data!$H$1:$H$1749, data!$A$1:$A$1749, 'Heron Fields'!$A54, data!$D$1:$D$1749, 'Heron Fields'!$A$2, data!$E$1:$E$1749, 'Heron Fields'!Q$5)</f>
        <v/>
      </c>
      <c r="R54" s="2">
        <f>Q54+SUMIFS(data!$H$1:$H$1749, data!$A$1:$A$1749, 'Heron Fields'!$A54, data!$D$1:$D$1749, 'Heron Fields'!$A$2, data!$E$1:$E$1749, 'Heron Fields'!R$5)</f>
        <v/>
      </c>
      <c r="S54" s="2">
        <f>R54+SUMIFS(data!$H$1:$H$1749, data!$A$1:$A$1749, 'Heron Fields'!$A54, data!$D$1:$D$1749, 'Heron Fields'!$A$2, data!$E$1:$E$1749, 'Heron Fields'!S$5)</f>
        <v/>
      </c>
      <c r="T54" s="2">
        <f>S54+SUMIFS(data!$H$1:$H$1749, data!$A$1:$A$1749, 'Heron Fields'!$A54, data!$D$1:$D$1749, 'Heron Fields'!$A$2, data!$E$1:$E$1749, 'Heron Fields'!T$5)</f>
        <v/>
      </c>
      <c r="U54" s="2">
        <f>T54+SUMIFS(data!$H$1:$H$1749, data!$A$1:$A$1749, 'Heron Fields'!$A54, data!$D$1:$D$1749, 'Heron Fields'!$A$2, data!$E$1:$E$1749, 'Heron Fields'!U$5)</f>
        <v/>
      </c>
      <c r="V54" s="2">
        <f>U54+SUMIFS(data!$H$1:$H$1749, data!$A$1:$A$1749, 'Heron Fields'!$A54, data!$D$1:$D$1749, 'Heron Fields'!$A$2, data!$E$1:$E$1749, 'Heron Fields'!V$5)</f>
        <v/>
      </c>
      <c r="W54" s="2">
        <f>V54+SUMIFS(data!$H$1:$H$1749, data!$A$1:$A$1749, 'Heron Fields'!$A54, data!$D$1:$D$1749, 'Heron Fields'!$A$2, data!$E$1:$E$1749, 'Heron Fields'!W$5)</f>
        <v/>
      </c>
      <c r="X54" s="2">
        <f>W54+SUMIFS(data!$H$1:$H$1749, data!$A$1:$A$1749, 'Heron Fields'!$A54, data!$D$1:$D$1749, 'Heron Fields'!$A$2, data!$E$1:$E$1749, 'Heron Fields'!X$5)</f>
        <v/>
      </c>
      <c r="Y54" s="2">
        <f>X54+SUMIFS(data!$H$1:$H$1749, data!$A$1:$A$1749, 'Heron Fields'!$A54, data!$D$1:$D$1749, 'Heron Fields'!$A$2, data!$E$1:$E$1749, 'Heron Fields'!Y$5)</f>
        <v/>
      </c>
      <c r="Z54" s="2">
        <f>Y54+SUMIFS(data!$H$1:$H$1749, data!$A$1:$A$1749, 'Heron Fields'!$A54, data!$D$1:$D$1749, 'Heron Fields'!$A$2, data!$E$1:$E$1749, 'Heron Fields'!Z$5)</f>
        <v/>
      </c>
      <c r="AA54" s="2">
        <f>Z54+SUMIFS(data!$H$1:$H$1749, data!$A$1:$A$1749, 'Heron Fields'!$A54, data!$D$1:$D$1749, 'Heron Fields'!$A$2, data!$E$1:$E$1749, 'Heron Fields'!AA$5)</f>
        <v/>
      </c>
      <c r="AB54" s="2">
        <f>AA54+SUMIFS(data!$H$1:$H$1749, data!$A$1:$A$1749, 'Heron Fields'!$A54, data!$D$1:$D$1749, 'Heron Fields'!$A$2, data!$E$1:$E$1749, 'Heron Fields'!AB$5)</f>
        <v/>
      </c>
      <c r="AC54" s="2">
        <f>AB54+SUMIFS(data!$H$1:$H$1749, data!$A$1:$A$1749, 'Heron Fields'!$A54, data!$D$1:$D$1749, 'Heron Fields'!$A$2, data!$E$1:$E$1749, 'Heron Fields'!AC$5)</f>
        <v/>
      </c>
      <c r="AD54" s="2">
        <f>AC54+SUMIFS(data!$H$1:$H$1749, data!$A$1:$A$1749, 'Heron Fields'!$A54, data!$D$1:$D$1749, 'Heron Fields'!$A$2, data!$E$1:$E$1749, 'Heron Fields'!AD$5)</f>
        <v/>
      </c>
    </row>
    <row r="55">
      <c r="A55" t="inlineStr">
        <is>
          <t>CoCT - Electricity</t>
        </is>
      </c>
      <c r="C55" s="2">
        <f>SUMIFS(data!$H$1:$H$1749, data!$A$1:$A$1749, 'Heron Fields'!$A55, data!$D$1:$D$1749, 'Heron Fields'!$A$2, data!$E$1:$E$1749, 'Heron Fields'!C$5)</f>
        <v/>
      </c>
      <c r="D55" s="2">
        <f>C55+SUMIFS(data!$H$1:$H$1749, data!$A$1:$A$1749, 'Heron Fields'!$A55, data!$D$1:$D$1749, 'Heron Fields'!$A$2, data!$E$1:$E$1749, 'Heron Fields'!D$5)</f>
        <v/>
      </c>
      <c r="E55" s="2">
        <f>D55+SUMIFS(data!$H$1:$H$1749, data!$A$1:$A$1749, 'Heron Fields'!$A55, data!$D$1:$D$1749, 'Heron Fields'!$A$2, data!$E$1:$E$1749, 'Heron Fields'!E$5)</f>
        <v/>
      </c>
      <c r="F55" s="2">
        <f>E55+SUMIFS(data!$H$1:$H$1749, data!$A$1:$A$1749, 'Heron Fields'!$A55, data!$D$1:$D$1749, 'Heron Fields'!$A$2, data!$E$1:$E$1749, 'Heron Fields'!F$5)</f>
        <v/>
      </c>
      <c r="G55" s="2">
        <f>F55+SUMIFS(data!$H$1:$H$1749, data!$A$1:$A$1749, 'Heron Fields'!$A55, data!$D$1:$D$1749, 'Heron Fields'!$A$2, data!$E$1:$E$1749, 'Heron Fields'!G$5)</f>
        <v/>
      </c>
      <c r="H55" s="2">
        <f>G55+SUMIFS(data!$H$1:$H$1749, data!$A$1:$A$1749, 'Heron Fields'!$A55, data!$D$1:$D$1749, 'Heron Fields'!$A$2, data!$E$1:$E$1749, 'Heron Fields'!H$5)</f>
        <v/>
      </c>
      <c r="I55" s="2">
        <f>H55+SUMIFS(data!$H$1:$H$1749, data!$A$1:$A$1749, 'Heron Fields'!$A55, data!$D$1:$D$1749, 'Heron Fields'!$A$2, data!$E$1:$E$1749, 'Heron Fields'!I$5)</f>
        <v/>
      </c>
      <c r="J55" s="2">
        <f>I55+SUMIFS(data!$H$1:$H$1749, data!$A$1:$A$1749, 'Heron Fields'!$A55, data!$D$1:$D$1749, 'Heron Fields'!$A$2, data!$E$1:$E$1749, 'Heron Fields'!J$5)</f>
        <v/>
      </c>
      <c r="K55" s="2">
        <f>J55+SUMIFS(data!$H$1:$H$1749, data!$A$1:$A$1749, 'Heron Fields'!$A55, data!$D$1:$D$1749, 'Heron Fields'!$A$2, data!$E$1:$E$1749, 'Heron Fields'!K$5)</f>
        <v/>
      </c>
      <c r="L55" s="2">
        <f>K55+SUMIFS(data!$H$1:$H$1749, data!$A$1:$A$1749, 'Heron Fields'!$A55, data!$D$1:$D$1749, 'Heron Fields'!$A$2, data!$E$1:$E$1749, 'Heron Fields'!L$5)</f>
        <v/>
      </c>
      <c r="M55" s="2">
        <f>L55+SUMIFS(data!$H$1:$H$1749, data!$A$1:$A$1749, 'Heron Fields'!$A55, data!$D$1:$D$1749, 'Heron Fields'!$A$2, data!$E$1:$E$1749, 'Heron Fields'!M$5)</f>
        <v/>
      </c>
      <c r="N55" s="2">
        <f>M55+SUMIFS(data!$H$1:$H$1749, data!$A$1:$A$1749, 'Heron Fields'!$A55, data!$D$1:$D$1749, 'Heron Fields'!$A$2, data!$E$1:$E$1749, 'Heron Fields'!N$5)</f>
        <v/>
      </c>
      <c r="O55" s="2">
        <f>N55+SUMIFS(data!$H$1:$H$1749, data!$A$1:$A$1749, 'Heron Fields'!$A55, data!$D$1:$D$1749, 'Heron Fields'!$A$2, data!$E$1:$E$1749, 'Heron Fields'!O$5)</f>
        <v/>
      </c>
      <c r="P55" s="2">
        <f>O55+SUMIFS(data!$H$1:$H$1749, data!$A$1:$A$1749, 'Heron Fields'!$A55, data!$D$1:$D$1749, 'Heron Fields'!$A$2, data!$E$1:$E$1749, 'Heron Fields'!P$5)</f>
        <v/>
      </c>
      <c r="Q55" s="2">
        <f>P55+SUMIFS(data!$H$1:$H$1749, data!$A$1:$A$1749, 'Heron Fields'!$A55, data!$D$1:$D$1749, 'Heron Fields'!$A$2, data!$E$1:$E$1749, 'Heron Fields'!Q$5)</f>
        <v/>
      </c>
      <c r="R55" s="2">
        <f>Q55+SUMIFS(data!$H$1:$H$1749, data!$A$1:$A$1749, 'Heron Fields'!$A55, data!$D$1:$D$1749, 'Heron Fields'!$A$2, data!$E$1:$E$1749, 'Heron Fields'!R$5)</f>
        <v/>
      </c>
      <c r="S55" s="2">
        <f>R55+SUMIFS(data!$H$1:$H$1749, data!$A$1:$A$1749, 'Heron Fields'!$A55, data!$D$1:$D$1749, 'Heron Fields'!$A$2, data!$E$1:$E$1749, 'Heron Fields'!S$5)</f>
        <v/>
      </c>
      <c r="T55" s="2">
        <f>S55+SUMIFS(data!$H$1:$H$1749, data!$A$1:$A$1749, 'Heron Fields'!$A55, data!$D$1:$D$1749, 'Heron Fields'!$A$2, data!$E$1:$E$1749, 'Heron Fields'!T$5)</f>
        <v/>
      </c>
      <c r="U55" s="2">
        <f>T55+SUMIFS(data!$H$1:$H$1749, data!$A$1:$A$1749, 'Heron Fields'!$A55, data!$D$1:$D$1749, 'Heron Fields'!$A$2, data!$E$1:$E$1749, 'Heron Fields'!U$5)</f>
        <v/>
      </c>
      <c r="V55" s="2">
        <f>U55+SUMIFS(data!$H$1:$H$1749, data!$A$1:$A$1749, 'Heron Fields'!$A55, data!$D$1:$D$1749, 'Heron Fields'!$A$2, data!$E$1:$E$1749, 'Heron Fields'!V$5)</f>
        <v/>
      </c>
      <c r="W55" s="2">
        <f>V55+SUMIFS(data!$H$1:$H$1749, data!$A$1:$A$1749, 'Heron Fields'!$A55, data!$D$1:$D$1749, 'Heron Fields'!$A$2, data!$E$1:$E$1749, 'Heron Fields'!W$5)</f>
        <v/>
      </c>
      <c r="X55" s="2">
        <f>W55+SUMIFS(data!$H$1:$H$1749, data!$A$1:$A$1749, 'Heron Fields'!$A55, data!$D$1:$D$1749, 'Heron Fields'!$A$2, data!$E$1:$E$1749, 'Heron Fields'!X$5)</f>
        <v/>
      </c>
      <c r="Y55" s="2">
        <f>X55+SUMIFS(data!$H$1:$H$1749, data!$A$1:$A$1749, 'Heron Fields'!$A55, data!$D$1:$D$1749, 'Heron Fields'!$A$2, data!$E$1:$E$1749, 'Heron Fields'!Y$5)</f>
        <v/>
      </c>
      <c r="Z55" s="2">
        <f>Y55+SUMIFS(data!$H$1:$H$1749, data!$A$1:$A$1749, 'Heron Fields'!$A55, data!$D$1:$D$1749, 'Heron Fields'!$A$2, data!$E$1:$E$1749, 'Heron Fields'!Z$5)</f>
        <v/>
      </c>
      <c r="AA55" s="2">
        <f>Z55+SUMIFS(data!$H$1:$H$1749, data!$A$1:$A$1749, 'Heron Fields'!$A55, data!$D$1:$D$1749, 'Heron Fields'!$A$2, data!$E$1:$E$1749, 'Heron Fields'!AA$5)</f>
        <v/>
      </c>
      <c r="AB55" s="2">
        <f>AA55+SUMIFS(data!$H$1:$H$1749, data!$A$1:$A$1749, 'Heron Fields'!$A55, data!$D$1:$D$1749, 'Heron Fields'!$A$2, data!$E$1:$E$1749, 'Heron Fields'!AB$5)</f>
        <v/>
      </c>
      <c r="AC55" s="2">
        <f>AB55+SUMIFS(data!$H$1:$H$1749, data!$A$1:$A$1749, 'Heron Fields'!$A55, data!$D$1:$D$1749, 'Heron Fields'!$A$2, data!$E$1:$E$1749, 'Heron Fields'!AC$5)</f>
        <v/>
      </c>
      <c r="AD55" s="2">
        <f>AC55+SUMIFS(data!$H$1:$H$1749, data!$A$1:$A$1749, 'Heron Fields'!$A55, data!$D$1:$D$1749, 'Heron Fields'!$A$2, data!$E$1:$E$1749, 'Heron Fields'!AD$5)</f>
        <v/>
      </c>
    </row>
    <row r="56">
      <c r="A56" t="inlineStr">
        <is>
          <t>CoCT - Refuse</t>
        </is>
      </c>
      <c r="C56" s="2">
        <f>SUMIFS(data!$H$1:$H$1749, data!$A$1:$A$1749, 'Heron Fields'!$A56, data!$D$1:$D$1749, 'Heron Fields'!$A$2, data!$E$1:$E$1749, 'Heron Fields'!C$5)</f>
        <v/>
      </c>
      <c r="D56" s="2">
        <f>C56+SUMIFS(data!$H$1:$H$1749, data!$A$1:$A$1749, 'Heron Fields'!$A56, data!$D$1:$D$1749, 'Heron Fields'!$A$2, data!$E$1:$E$1749, 'Heron Fields'!D$5)</f>
        <v/>
      </c>
      <c r="E56" s="2">
        <f>D56+SUMIFS(data!$H$1:$H$1749, data!$A$1:$A$1749, 'Heron Fields'!$A56, data!$D$1:$D$1749, 'Heron Fields'!$A$2, data!$E$1:$E$1749, 'Heron Fields'!E$5)</f>
        <v/>
      </c>
      <c r="F56" s="2">
        <f>E56+SUMIFS(data!$H$1:$H$1749, data!$A$1:$A$1749, 'Heron Fields'!$A56, data!$D$1:$D$1749, 'Heron Fields'!$A$2, data!$E$1:$E$1749, 'Heron Fields'!F$5)</f>
        <v/>
      </c>
      <c r="G56" s="2">
        <f>F56+SUMIFS(data!$H$1:$H$1749, data!$A$1:$A$1749, 'Heron Fields'!$A56, data!$D$1:$D$1749, 'Heron Fields'!$A$2, data!$E$1:$E$1749, 'Heron Fields'!G$5)</f>
        <v/>
      </c>
      <c r="H56" s="2">
        <f>G56+SUMIFS(data!$H$1:$H$1749, data!$A$1:$A$1749, 'Heron Fields'!$A56, data!$D$1:$D$1749, 'Heron Fields'!$A$2, data!$E$1:$E$1749, 'Heron Fields'!H$5)</f>
        <v/>
      </c>
      <c r="I56" s="2">
        <f>H56+SUMIFS(data!$H$1:$H$1749, data!$A$1:$A$1749, 'Heron Fields'!$A56, data!$D$1:$D$1749, 'Heron Fields'!$A$2, data!$E$1:$E$1749, 'Heron Fields'!I$5)</f>
        <v/>
      </c>
      <c r="J56" s="2">
        <f>I56+SUMIFS(data!$H$1:$H$1749, data!$A$1:$A$1749, 'Heron Fields'!$A56, data!$D$1:$D$1749, 'Heron Fields'!$A$2, data!$E$1:$E$1749, 'Heron Fields'!J$5)</f>
        <v/>
      </c>
      <c r="K56" s="2">
        <f>J56+SUMIFS(data!$H$1:$H$1749, data!$A$1:$A$1749, 'Heron Fields'!$A56, data!$D$1:$D$1749, 'Heron Fields'!$A$2, data!$E$1:$E$1749, 'Heron Fields'!K$5)</f>
        <v/>
      </c>
      <c r="L56" s="2">
        <f>K56+SUMIFS(data!$H$1:$H$1749, data!$A$1:$A$1749, 'Heron Fields'!$A56, data!$D$1:$D$1749, 'Heron Fields'!$A$2, data!$E$1:$E$1749, 'Heron Fields'!L$5)</f>
        <v/>
      </c>
      <c r="M56" s="2">
        <f>L56+SUMIFS(data!$H$1:$H$1749, data!$A$1:$A$1749, 'Heron Fields'!$A56, data!$D$1:$D$1749, 'Heron Fields'!$A$2, data!$E$1:$E$1749, 'Heron Fields'!M$5)</f>
        <v/>
      </c>
      <c r="N56" s="2">
        <f>M56+SUMIFS(data!$H$1:$H$1749, data!$A$1:$A$1749, 'Heron Fields'!$A56, data!$D$1:$D$1749, 'Heron Fields'!$A$2, data!$E$1:$E$1749, 'Heron Fields'!N$5)</f>
        <v/>
      </c>
      <c r="O56" s="2">
        <f>N56+SUMIFS(data!$H$1:$H$1749, data!$A$1:$A$1749, 'Heron Fields'!$A56, data!$D$1:$D$1749, 'Heron Fields'!$A$2, data!$E$1:$E$1749, 'Heron Fields'!O$5)</f>
        <v/>
      </c>
      <c r="P56" s="2">
        <f>O56+SUMIFS(data!$H$1:$H$1749, data!$A$1:$A$1749, 'Heron Fields'!$A56, data!$D$1:$D$1749, 'Heron Fields'!$A$2, data!$E$1:$E$1749, 'Heron Fields'!P$5)</f>
        <v/>
      </c>
      <c r="Q56" s="2">
        <f>P56+SUMIFS(data!$H$1:$H$1749, data!$A$1:$A$1749, 'Heron Fields'!$A56, data!$D$1:$D$1749, 'Heron Fields'!$A$2, data!$E$1:$E$1749, 'Heron Fields'!Q$5)</f>
        <v/>
      </c>
      <c r="R56" s="2">
        <f>Q56+SUMIFS(data!$H$1:$H$1749, data!$A$1:$A$1749, 'Heron Fields'!$A56, data!$D$1:$D$1749, 'Heron Fields'!$A$2, data!$E$1:$E$1749, 'Heron Fields'!R$5)</f>
        <v/>
      </c>
      <c r="S56" s="2">
        <f>R56+SUMIFS(data!$H$1:$H$1749, data!$A$1:$A$1749, 'Heron Fields'!$A56, data!$D$1:$D$1749, 'Heron Fields'!$A$2, data!$E$1:$E$1749, 'Heron Fields'!S$5)</f>
        <v/>
      </c>
      <c r="T56" s="2">
        <f>S56+SUMIFS(data!$H$1:$H$1749, data!$A$1:$A$1749, 'Heron Fields'!$A56, data!$D$1:$D$1749, 'Heron Fields'!$A$2, data!$E$1:$E$1749, 'Heron Fields'!T$5)</f>
        <v/>
      </c>
      <c r="U56" s="2">
        <f>T56+SUMIFS(data!$H$1:$H$1749, data!$A$1:$A$1749, 'Heron Fields'!$A56, data!$D$1:$D$1749, 'Heron Fields'!$A$2, data!$E$1:$E$1749, 'Heron Fields'!U$5)</f>
        <v/>
      </c>
      <c r="V56" s="2">
        <f>U56+SUMIFS(data!$H$1:$H$1749, data!$A$1:$A$1749, 'Heron Fields'!$A56, data!$D$1:$D$1749, 'Heron Fields'!$A$2, data!$E$1:$E$1749, 'Heron Fields'!V$5)</f>
        <v/>
      </c>
      <c r="W56" s="2">
        <f>V56+SUMIFS(data!$H$1:$H$1749, data!$A$1:$A$1749, 'Heron Fields'!$A56, data!$D$1:$D$1749, 'Heron Fields'!$A$2, data!$E$1:$E$1749, 'Heron Fields'!W$5)</f>
        <v/>
      </c>
      <c r="X56" s="2">
        <f>W56+SUMIFS(data!$H$1:$H$1749, data!$A$1:$A$1749, 'Heron Fields'!$A56, data!$D$1:$D$1749, 'Heron Fields'!$A$2, data!$E$1:$E$1749, 'Heron Fields'!X$5)</f>
        <v/>
      </c>
      <c r="Y56" s="2">
        <f>X56+SUMIFS(data!$H$1:$H$1749, data!$A$1:$A$1749, 'Heron Fields'!$A56, data!$D$1:$D$1749, 'Heron Fields'!$A$2, data!$E$1:$E$1749, 'Heron Fields'!Y$5)</f>
        <v/>
      </c>
      <c r="Z56" s="2">
        <f>Y56+SUMIFS(data!$H$1:$H$1749, data!$A$1:$A$1749, 'Heron Fields'!$A56, data!$D$1:$D$1749, 'Heron Fields'!$A$2, data!$E$1:$E$1749, 'Heron Fields'!Z$5)</f>
        <v/>
      </c>
      <c r="AA56" s="2">
        <f>Z56+SUMIFS(data!$H$1:$H$1749, data!$A$1:$A$1749, 'Heron Fields'!$A56, data!$D$1:$D$1749, 'Heron Fields'!$A$2, data!$E$1:$E$1749, 'Heron Fields'!AA$5)</f>
        <v/>
      </c>
      <c r="AB56" s="2">
        <f>AA56+SUMIFS(data!$H$1:$H$1749, data!$A$1:$A$1749, 'Heron Fields'!$A56, data!$D$1:$D$1749, 'Heron Fields'!$A$2, data!$E$1:$E$1749, 'Heron Fields'!AB$5)</f>
        <v/>
      </c>
      <c r="AC56" s="2">
        <f>AB56+SUMIFS(data!$H$1:$H$1749, data!$A$1:$A$1749, 'Heron Fields'!$A56, data!$D$1:$D$1749, 'Heron Fields'!$A$2, data!$E$1:$E$1749, 'Heron Fields'!AC$5)</f>
        <v/>
      </c>
      <c r="AD56" s="2">
        <f>AC56+SUMIFS(data!$H$1:$H$1749, data!$A$1:$A$1749, 'Heron Fields'!$A56, data!$D$1:$D$1749, 'Heron Fields'!$A$2, data!$E$1:$E$1749, 'Heron Fields'!AD$5)</f>
        <v/>
      </c>
    </row>
    <row r="57">
      <c r="A57" t="inlineStr">
        <is>
          <t>CoCT - Water</t>
        </is>
      </c>
      <c r="C57" s="2">
        <f>SUMIFS(data!$H$1:$H$1749, data!$A$1:$A$1749, 'Heron Fields'!$A57, data!$D$1:$D$1749, 'Heron Fields'!$A$2, data!$E$1:$E$1749, 'Heron Fields'!C$5)</f>
        <v/>
      </c>
      <c r="D57" s="2">
        <f>C57+SUMIFS(data!$H$1:$H$1749, data!$A$1:$A$1749, 'Heron Fields'!$A57, data!$D$1:$D$1749, 'Heron Fields'!$A$2, data!$E$1:$E$1749, 'Heron Fields'!D$5)</f>
        <v/>
      </c>
      <c r="E57" s="2">
        <f>D57+SUMIFS(data!$H$1:$H$1749, data!$A$1:$A$1749, 'Heron Fields'!$A57, data!$D$1:$D$1749, 'Heron Fields'!$A$2, data!$E$1:$E$1749, 'Heron Fields'!E$5)</f>
        <v/>
      </c>
      <c r="F57" s="2">
        <f>E57+SUMIFS(data!$H$1:$H$1749, data!$A$1:$A$1749, 'Heron Fields'!$A57, data!$D$1:$D$1749, 'Heron Fields'!$A$2, data!$E$1:$E$1749, 'Heron Fields'!F$5)</f>
        <v/>
      </c>
      <c r="G57" s="2">
        <f>F57+SUMIFS(data!$H$1:$H$1749, data!$A$1:$A$1749, 'Heron Fields'!$A57, data!$D$1:$D$1749, 'Heron Fields'!$A$2, data!$E$1:$E$1749, 'Heron Fields'!G$5)</f>
        <v/>
      </c>
      <c r="H57" s="2">
        <f>G57+SUMIFS(data!$H$1:$H$1749, data!$A$1:$A$1749, 'Heron Fields'!$A57, data!$D$1:$D$1749, 'Heron Fields'!$A$2, data!$E$1:$E$1749, 'Heron Fields'!H$5)</f>
        <v/>
      </c>
      <c r="I57" s="2">
        <f>H57+SUMIFS(data!$H$1:$H$1749, data!$A$1:$A$1749, 'Heron Fields'!$A57, data!$D$1:$D$1749, 'Heron Fields'!$A$2, data!$E$1:$E$1749, 'Heron Fields'!I$5)</f>
        <v/>
      </c>
      <c r="J57" s="2">
        <f>I57+SUMIFS(data!$H$1:$H$1749, data!$A$1:$A$1749, 'Heron Fields'!$A57, data!$D$1:$D$1749, 'Heron Fields'!$A$2, data!$E$1:$E$1749, 'Heron Fields'!J$5)</f>
        <v/>
      </c>
      <c r="K57" s="2">
        <f>J57+SUMIFS(data!$H$1:$H$1749, data!$A$1:$A$1749, 'Heron Fields'!$A57, data!$D$1:$D$1749, 'Heron Fields'!$A$2, data!$E$1:$E$1749, 'Heron Fields'!K$5)</f>
        <v/>
      </c>
      <c r="L57" s="2">
        <f>K57+SUMIFS(data!$H$1:$H$1749, data!$A$1:$A$1749, 'Heron Fields'!$A57, data!$D$1:$D$1749, 'Heron Fields'!$A$2, data!$E$1:$E$1749, 'Heron Fields'!L$5)</f>
        <v/>
      </c>
      <c r="M57" s="2">
        <f>L57+SUMIFS(data!$H$1:$H$1749, data!$A$1:$A$1749, 'Heron Fields'!$A57, data!$D$1:$D$1749, 'Heron Fields'!$A$2, data!$E$1:$E$1749, 'Heron Fields'!M$5)</f>
        <v/>
      </c>
      <c r="N57" s="2">
        <f>M57+SUMIFS(data!$H$1:$H$1749, data!$A$1:$A$1749, 'Heron Fields'!$A57, data!$D$1:$D$1749, 'Heron Fields'!$A$2, data!$E$1:$E$1749, 'Heron Fields'!N$5)</f>
        <v/>
      </c>
      <c r="O57" s="2">
        <f>N57+SUMIFS(data!$H$1:$H$1749, data!$A$1:$A$1749, 'Heron Fields'!$A57, data!$D$1:$D$1749, 'Heron Fields'!$A$2, data!$E$1:$E$1749, 'Heron Fields'!O$5)</f>
        <v/>
      </c>
      <c r="P57" s="2">
        <f>O57+SUMIFS(data!$H$1:$H$1749, data!$A$1:$A$1749, 'Heron Fields'!$A57, data!$D$1:$D$1749, 'Heron Fields'!$A$2, data!$E$1:$E$1749, 'Heron Fields'!P$5)</f>
        <v/>
      </c>
      <c r="Q57" s="2">
        <f>P57+SUMIFS(data!$H$1:$H$1749, data!$A$1:$A$1749, 'Heron Fields'!$A57, data!$D$1:$D$1749, 'Heron Fields'!$A$2, data!$E$1:$E$1749, 'Heron Fields'!Q$5)</f>
        <v/>
      </c>
      <c r="R57" s="2">
        <f>Q57+SUMIFS(data!$H$1:$H$1749, data!$A$1:$A$1749, 'Heron Fields'!$A57, data!$D$1:$D$1749, 'Heron Fields'!$A$2, data!$E$1:$E$1749, 'Heron Fields'!R$5)</f>
        <v/>
      </c>
      <c r="S57" s="2">
        <f>R57+SUMIFS(data!$H$1:$H$1749, data!$A$1:$A$1749, 'Heron Fields'!$A57, data!$D$1:$D$1749, 'Heron Fields'!$A$2, data!$E$1:$E$1749, 'Heron Fields'!S$5)</f>
        <v/>
      </c>
      <c r="T57" s="2">
        <f>S57+SUMIFS(data!$H$1:$H$1749, data!$A$1:$A$1749, 'Heron Fields'!$A57, data!$D$1:$D$1749, 'Heron Fields'!$A$2, data!$E$1:$E$1749, 'Heron Fields'!T$5)</f>
        <v/>
      </c>
      <c r="U57" s="2">
        <f>T57+SUMIFS(data!$H$1:$H$1749, data!$A$1:$A$1749, 'Heron Fields'!$A57, data!$D$1:$D$1749, 'Heron Fields'!$A$2, data!$E$1:$E$1749, 'Heron Fields'!U$5)</f>
        <v/>
      </c>
      <c r="V57" s="2">
        <f>U57+SUMIFS(data!$H$1:$H$1749, data!$A$1:$A$1749, 'Heron Fields'!$A57, data!$D$1:$D$1749, 'Heron Fields'!$A$2, data!$E$1:$E$1749, 'Heron Fields'!V$5)</f>
        <v/>
      </c>
      <c r="W57" s="2">
        <f>V57+SUMIFS(data!$H$1:$H$1749, data!$A$1:$A$1749, 'Heron Fields'!$A57, data!$D$1:$D$1749, 'Heron Fields'!$A$2, data!$E$1:$E$1749, 'Heron Fields'!W$5)</f>
        <v/>
      </c>
      <c r="X57" s="2">
        <f>W57+SUMIFS(data!$H$1:$H$1749, data!$A$1:$A$1749, 'Heron Fields'!$A57, data!$D$1:$D$1749, 'Heron Fields'!$A$2, data!$E$1:$E$1749, 'Heron Fields'!X$5)</f>
        <v/>
      </c>
      <c r="Y57" s="2">
        <f>X57+SUMIFS(data!$H$1:$H$1749, data!$A$1:$A$1749, 'Heron Fields'!$A57, data!$D$1:$D$1749, 'Heron Fields'!$A$2, data!$E$1:$E$1749, 'Heron Fields'!Y$5)</f>
        <v/>
      </c>
      <c r="Z57" s="2">
        <f>Y57+SUMIFS(data!$H$1:$H$1749, data!$A$1:$A$1749, 'Heron Fields'!$A57, data!$D$1:$D$1749, 'Heron Fields'!$A$2, data!$E$1:$E$1749, 'Heron Fields'!Z$5)</f>
        <v/>
      </c>
      <c r="AA57" s="2">
        <f>Z57+SUMIFS(data!$H$1:$H$1749, data!$A$1:$A$1749, 'Heron Fields'!$A57, data!$D$1:$D$1749, 'Heron Fields'!$A$2, data!$E$1:$E$1749, 'Heron Fields'!AA$5)</f>
        <v/>
      </c>
      <c r="AB57" s="2">
        <f>AA57+SUMIFS(data!$H$1:$H$1749, data!$A$1:$A$1749, 'Heron Fields'!$A57, data!$D$1:$D$1749, 'Heron Fields'!$A$2, data!$E$1:$E$1749, 'Heron Fields'!AB$5)</f>
        <v/>
      </c>
      <c r="AC57" s="2">
        <f>AB57+SUMIFS(data!$H$1:$H$1749, data!$A$1:$A$1749, 'Heron Fields'!$A57, data!$D$1:$D$1749, 'Heron Fields'!$A$2, data!$E$1:$E$1749, 'Heron Fields'!AC$5)</f>
        <v/>
      </c>
      <c r="AD57" s="2">
        <f>AC57+SUMIFS(data!$H$1:$H$1749, data!$A$1:$A$1749, 'Heron Fields'!$A57, data!$D$1:$D$1749, 'Heron Fields'!$A$2, data!$E$1:$E$1749, 'Heron Fields'!AD$5)</f>
        <v/>
      </c>
    </row>
    <row r="58">
      <c r="A58" t="inlineStr">
        <is>
          <t>Consulting fees - Trustee</t>
        </is>
      </c>
      <c r="C58" s="2">
        <f>SUMIFS(data!$H$1:$H$1749, data!$A$1:$A$1749, 'Heron Fields'!$A58, data!$D$1:$D$1749, 'Heron Fields'!$A$2, data!$E$1:$E$1749, 'Heron Fields'!C$5)</f>
        <v/>
      </c>
      <c r="D58" s="2">
        <f>C58+SUMIFS(data!$H$1:$H$1749, data!$A$1:$A$1749, 'Heron Fields'!$A58, data!$D$1:$D$1749, 'Heron Fields'!$A$2, data!$E$1:$E$1749, 'Heron Fields'!D$5)</f>
        <v/>
      </c>
      <c r="E58" s="2">
        <f>D58+SUMIFS(data!$H$1:$H$1749, data!$A$1:$A$1749, 'Heron Fields'!$A58, data!$D$1:$D$1749, 'Heron Fields'!$A$2, data!$E$1:$E$1749, 'Heron Fields'!E$5)</f>
        <v/>
      </c>
      <c r="F58" s="2">
        <f>E58+SUMIFS(data!$H$1:$H$1749, data!$A$1:$A$1749, 'Heron Fields'!$A58, data!$D$1:$D$1749, 'Heron Fields'!$A$2, data!$E$1:$E$1749, 'Heron Fields'!F$5)</f>
        <v/>
      </c>
      <c r="G58" s="2">
        <f>F58+SUMIFS(data!$H$1:$H$1749, data!$A$1:$A$1749, 'Heron Fields'!$A58, data!$D$1:$D$1749, 'Heron Fields'!$A$2, data!$E$1:$E$1749, 'Heron Fields'!G$5)</f>
        <v/>
      </c>
      <c r="H58" s="2">
        <f>G58+SUMIFS(data!$H$1:$H$1749, data!$A$1:$A$1749, 'Heron Fields'!$A58, data!$D$1:$D$1749, 'Heron Fields'!$A$2, data!$E$1:$E$1749, 'Heron Fields'!H$5)</f>
        <v/>
      </c>
      <c r="I58" s="2">
        <f>H58+SUMIFS(data!$H$1:$H$1749, data!$A$1:$A$1749, 'Heron Fields'!$A58, data!$D$1:$D$1749, 'Heron Fields'!$A$2, data!$E$1:$E$1749, 'Heron Fields'!I$5)</f>
        <v/>
      </c>
      <c r="J58" s="2">
        <f>I58+SUMIFS(data!$H$1:$H$1749, data!$A$1:$A$1749, 'Heron Fields'!$A58, data!$D$1:$D$1749, 'Heron Fields'!$A$2, data!$E$1:$E$1749, 'Heron Fields'!J$5)</f>
        <v/>
      </c>
      <c r="K58" s="2">
        <f>J58+SUMIFS(data!$H$1:$H$1749, data!$A$1:$A$1749, 'Heron Fields'!$A58, data!$D$1:$D$1749, 'Heron Fields'!$A$2, data!$E$1:$E$1749, 'Heron Fields'!K$5)</f>
        <v/>
      </c>
      <c r="L58" s="2">
        <f>K58+SUMIFS(data!$H$1:$H$1749, data!$A$1:$A$1749, 'Heron Fields'!$A58, data!$D$1:$D$1749, 'Heron Fields'!$A$2, data!$E$1:$E$1749, 'Heron Fields'!L$5)</f>
        <v/>
      </c>
      <c r="M58" s="2">
        <f>L58+SUMIFS(data!$H$1:$H$1749, data!$A$1:$A$1749, 'Heron Fields'!$A58, data!$D$1:$D$1749, 'Heron Fields'!$A$2, data!$E$1:$E$1749, 'Heron Fields'!M$5)</f>
        <v/>
      </c>
      <c r="N58" s="2">
        <f>M58+SUMIFS(data!$H$1:$H$1749, data!$A$1:$A$1749, 'Heron Fields'!$A58, data!$D$1:$D$1749, 'Heron Fields'!$A$2, data!$E$1:$E$1749, 'Heron Fields'!N$5)</f>
        <v/>
      </c>
      <c r="O58" s="2">
        <f>N58+SUMIFS(data!$H$1:$H$1749, data!$A$1:$A$1749, 'Heron Fields'!$A58, data!$D$1:$D$1749, 'Heron Fields'!$A$2, data!$E$1:$E$1749, 'Heron Fields'!O$5)</f>
        <v/>
      </c>
      <c r="P58" s="2">
        <f>O58+SUMIFS(data!$H$1:$H$1749, data!$A$1:$A$1749, 'Heron Fields'!$A58, data!$D$1:$D$1749, 'Heron Fields'!$A$2, data!$E$1:$E$1749, 'Heron Fields'!P$5)</f>
        <v/>
      </c>
      <c r="Q58" s="2">
        <f>P58+SUMIFS(data!$H$1:$H$1749, data!$A$1:$A$1749, 'Heron Fields'!$A58, data!$D$1:$D$1749, 'Heron Fields'!$A$2, data!$E$1:$E$1749, 'Heron Fields'!Q$5)</f>
        <v/>
      </c>
      <c r="R58" s="2">
        <f>Q58+SUMIFS(data!$H$1:$H$1749, data!$A$1:$A$1749, 'Heron Fields'!$A58, data!$D$1:$D$1749, 'Heron Fields'!$A$2, data!$E$1:$E$1749, 'Heron Fields'!R$5)</f>
        <v/>
      </c>
      <c r="S58" s="2">
        <f>R58+SUMIFS(data!$H$1:$H$1749, data!$A$1:$A$1749, 'Heron Fields'!$A58, data!$D$1:$D$1749, 'Heron Fields'!$A$2, data!$E$1:$E$1749, 'Heron Fields'!S$5)</f>
        <v/>
      </c>
      <c r="T58" s="2">
        <f>S58+SUMIFS(data!$H$1:$H$1749, data!$A$1:$A$1749, 'Heron Fields'!$A58, data!$D$1:$D$1749, 'Heron Fields'!$A$2, data!$E$1:$E$1749, 'Heron Fields'!T$5)</f>
        <v/>
      </c>
      <c r="U58" s="2">
        <f>T58+SUMIFS(data!$H$1:$H$1749, data!$A$1:$A$1749, 'Heron Fields'!$A58, data!$D$1:$D$1749, 'Heron Fields'!$A$2, data!$E$1:$E$1749, 'Heron Fields'!U$5)</f>
        <v/>
      </c>
      <c r="V58" s="2">
        <f>U58+SUMIFS(data!$H$1:$H$1749, data!$A$1:$A$1749, 'Heron Fields'!$A58, data!$D$1:$D$1749, 'Heron Fields'!$A$2, data!$E$1:$E$1749, 'Heron Fields'!V$5)</f>
        <v/>
      </c>
      <c r="W58" s="2">
        <f>V58+SUMIFS(data!$H$1:$H$1749, data!$A$1:$A$1749, 'Heron Fields'!$A58, data!$D$1:$D$1749, 'Heron Fields'!$A$2, data!$E$1:$E$1749, 'Heron Fields'!W$5)</f>
        <v/>
      </c>
      <c r="X58" s="2">
        <f>W58+SUMIFS(data!$H$1:$H$1749, data!$A$1:$A$1749, 'Heron Fields'!$A58, data!$D$1:$D$1749, 'Heron Fields'!$A$2, data!$E$1:$E$1749, 'Heron Fields'!X$5)</f>
        <v/>
      </c>
      <c r="Y58" s="2">
        <f>X58+SUMIFS(data!$H$1:$H$1749, data!$A$1:$A$1749, 'Heron Fields'!$A58, data!$D$1:$D$1749, 'Heron Fields'!$A$2, data!$E$1:$E$1749, 'Heron Fields'!Y$5)</f>
        <v/>
      </c>
      <c r="Z58" s="2">
        <f>Y58+SUMIFS(data!$H$1:$H$1749, data!$A$1:$A$1749, 'Heron Fields'!$A58, data!$D$1:$D$1749, 'Heron Fields'!$A$2, data!$E$1:$E$1749, 'Heron Fields'!Z$5)</f>
        <v/>
      </c>
      <c r="AA58" s="2">
        <f>Z58+SUMIFS(data!$H$1:$H$1749, data!$A$1:$A$1749, 'Heron Fields'!$A58, data!$D$1:$D$1749, 'Heron Fields'!$A$2, data!$E$1:$E$1749, 'Heron Fields'!AA$5)</f>
        <v/>
      </c>
      <c r="AB58" s="2">
        <f>AA58+SUMIFS(data!$H$1:$H$1749, data!$A$1:$A$1749, 'Heron Fields'!$A58, data!$D$1:$D$1749, 'Heron Fields'!$A$2, data!$E$1:$E$1749, 'Heron Fields'!AB$5)</f>
        <v/>
      </c>
      <c r="AC58" s="2">
        <f>AB58+SUMIFS(data!$H$1:$H$1749, data!$A$1:$A$1749, 'Heron Fields'!$A58, data!$D$1:$D$1749, 'Heron Fields'!$A$2, data!$E$1:$E$1749, 'Heron Fields'!AC$5)</f>
        <v/>
      </c>
      <c r="AD58" s="2">
        <f>AC58+SUMIFS(data!$H$1:$H$1749, data!$A$1:$A$1749, 'Heron Fields'!$A58, data!$D$1:$D$1749, 'Heron Fields'!$A$2, data!$E$1:$E$1749, 'Heron Fields'!AD$5)</f>
        <v/>
      </c>
    </row>
    <row r="59">
      <c r="A59" t="inlineStr">
        <is>
          <t>Developers Levies</t>
        </is>
      </c>
      <c r="C59" s="2">
        <f>SUMIFS(data!$H$1:$H$1749, data!$A$1:$A$1749, 'Heron Fields'!$A59, data!$D$1:$D$1749, 'Heron Fields'!$A$2, data!$E$1:$E$1749, 'Heron Fields'!C$5)</f>
        <v/>
      </c>
      <c r="D59" s="2">
        <f>C59+SUMIFS(data!$H$1:$H$1749, data!$A$1:$A$1749, 'Heron Fields'!$A59, data!$D$1:$D$1749, 'Heron Fields'!$A$2, data!$E$1:$E$1749, 'Heron Fields'!D$5)</f>
        <v/>
      </c>
      <c r="E59" s="2">
        <f>D59+SUMIFS(data!$H$1:$H$1749, data!$A$1:$A$1749, 'Heron Fields'!$A59, data!$D$1:$D$1749, 'Heron Fields'!$A$2, data!$E$1:$E$1749, 'Heron Fields'!E$5)</f>
        <v/>
      </c>
      <c r="F59" s="2">
        <f>E59+SUMIFS(data!$H$1:$H$1749, data!$A$1:$A$1749, 'Heron Fields'!$A59, data!$D$1:$D$1749, 'Heron Fields'!$A$2, data!$E$1:$E$1749, 'Heron Fields'!F$5)</f>
        <v/>
      </c>
      <c r="G59" s="2">
        <f>F59+SUMIFS(data!$H$1:$H$1749, data!$A$1:$A$1749, 'Heron Fields'!$A59, data!$D$1:$D$1749, 'Heron Fields'!$A$2, data!$E$1:$E$1749, 'Heron Fields'!G$5)</f>
        <v/>
      </c>
      <c r="H59" s="2">
        <f>G59+SUMIFS(data!$H$1:$H$1749, data!$A$1:$A$1749, 'Heron Fields'!$A59, data!$D$1:$D$1749, 'Heron Fields'!$A$2, data!$E$1:$E$1749, 'Heron Fields'!H$5)</f>
        <v/>
      </c>
      <c r="I59" s="2">
        <f>H59+SUMIFS(data!$H$1:$H$1749, data!$A$1:$A$1749, 'Heron Fields'!$A59, data!$D$1:$D$1749, 'Heron Fields'!$A$2, data!$E$1:$E$1749, 'Heron Fields'!I$5)</f>
        <v/>
      </c>
      <c r="J59" s="2">
        <f>I59+SUMIFS(data!$H$1:$H$1749, data!$A$1:$A$1749, 'Heron Fields'!$A59, data!$D$1:$D$1749, 'Heron Fields'!$A$2, data!$E$1:$E$1749, 'Heron Fields'!J$5)</f>
        <v/>
      </c>
      <c r="K59" s="2">
        <f>J59+SUMIFS(data!$H$1:$H$1749, data!$A$1:$A$1749, 'Heron Fields'!$A59, data!$D$1:$D$1749, 'Heron Fields'!$A$2, data!$E$1:$E$1749, 'Heron Fields'!K$5)</f>
        <v/>
      </c>
      <c r="L59" s="2">
        <f>K59+SUMIFS(data!$H$1:$H$1749, data!$A$1:$A$1749, 'Heron Fields'!$A59, data!$D$1:$D$1749, 'Heron Fields'!$A$2, data!$E$1:$E$1749, 'Heron Fields'!L$5)</f>
        <v/>
      </c>
      <c r="M59" s="2">
        <f>L59+SUMIFS(data!$H$1:$H$1749, data!$A$1:$A$1749, 'Heron Fields'!$A59, data!$D$1:$D$1749, 'Heron Fields'!$A$2, data!$E$1:$E$1749, 'Heron Fields'!M$5)</f>
        <v/>
      </c>
      <c r="N59" s="2">
        <f>M59+SUMIFS(data!$H$1:$H$1749, data!$A$1:$A$1749, 'Heron Fields'!$A59, data!$D$1:$D$1749, 'Heron Fields'!$A$2, data!$E$1:$E$1749, 'Heron Fields'!N$5)</f>
        <v/>
      </c>
      <c r="O59" s="2">
        <f>N59+SUMIFS(data!$H$1:$H$1749, data!$A$1:$A$1749, 'Heron Fields'!$A59, data!$D$1:$D$1749, 'Heron Fields'!$A$2, data!$E$1:$E$1749, 'Heron Fields'!O$5)</f>
        <v/>
      </c>
      <c r="P59" s="2">
        <f>O59+SUMIFS(data!$H$1:$H$1749, data!$A$1:$A$1749, 'Heron Fields'!$A59, data!$D$1:$D$1749, 'Heron Fields'!$A$2, data!$E$1:$E$1749, 'Heron Fields'!P$5)</f>
        <v/>
      </c>
      <c r="Q59" s="2">
        <f>P59+SUMIFS(data!$H$1:$H$1749, data!$A$1:$A$1749, 'Heron Fields'!$A59, data!$D$1:$D$1749, 'Heron Fields'!$A$2, data!$E$1:$E$1749, 'Heron Fields'!Q$5)</f>
        <v/>
      </c>
      <c r="R59" s="2">
        <f>Q59+SUMIFS(data!$H$1:$H$1749, data!$A$1:$A$1749, 'Heron Fields'!$A59, data!$D$1:$D$1749, 'Heron Fields'!$A$2, data!$E$1:$E$1749, 'Heron Fields'!R$5)</f>
        <v/>
      </c>
      <c r="S59" s="2">
        <f>R59+SUMIFS(data!$H$1:$H$1749, data!$A$1:$A$1749, 'Heron Fields'!$A59, data!$D$1:$D$1749, 'Heron Fields'!$A$2, data!$E$1:$E$1749, 'Heron Fields'!S$5)</f>
        <v/>
      </c>
      <c r="T59" s="2">
        <f>S59+SUMIFS(data!$H$1:$H$1749, data!$A$1:$A$1749, 'Heron Fields'!$A59, data!$D$1:$D$1749, 'Heron Fields'!$A$2, data!$E$1:$E$1749, 'Heron Fields'!T$5)</f>
        <v/>
      </c>
      <c r="U59" s="2">
        <f>T59+SUMIFS(data!$H$1:$H$1749, data!$A$1:$A$1749, 'Heron Fields'!$A59, data!$D$1:$D$1749, 'Heron Fields'!$A$2, data!$E$1:$E$1749, 'Heron Fields'!U$5)</f>
        <v/>
      </c>
      <c r="V59" s="2">
        <f>U59+SUMIFS(data!$H$1:$H$1749, data!$A$1:$A$1749, 'Heron Fields'!$A59, data!$D$1:$D$1749, 'Heron Fields'!$A$2, data!$E$1:$E$1749, 'Heron Fields'!V$5)</f>
        <v/>
      </c>
      <c r="W59" s="2">
        <f>V59+SUMIFS(data!$H$1:$H$1749, data!$A$1:$A$1749, 'Heron Fields'!$A59, data!$D$1:$D$1749, 'Heron Fields'!$A$2, data!$E$1:$E$1749, 'Heron Fields'!W$5)</f>
        <v/>
      </c>
      <c r="X59" s="2">
        <f>W59+SUMIFS(data!$H$1:$H$1749, data!$A$1:$A$1749, 'Heron Fields'!$A59, data!$D$1:$D$1749, 'Heron Fields'!$A$2, data!$E$1:$E$1749, 'Heron Fields'!X$5)</f>
        <v/>
      </c>
      <c r="Y59" s="2">
        <f>X59+SUMIFS(data!$H$1:$H$1749, data!$A$1:$A$1749, 'Heron Fields'!$A59, data!$D$1:$D$1749, 'Heron Fields'!$A$2, data!$E$1:$E$1749, 'Heron Fields'!Y$5)</f>
        <v/>
      </c>
      <c r="Z59" s="2">
        <f>Y59+SUMIFS(data!$H$1:$H$1749, data!$A$1:$A$1749, 'Heron Fields'!$A59, data!$D$1:$D$1749, 'Heron Fields'!$A$2, data!$E$1:$E$1749, 'Heron Fields'!Z$5)</f>
        <v/>
      </c>
      <c r="AA59" s="2">
        <f>Z59+SUMIFS(data!$H$1:$H$1749, data!$A$1:$A$1749, 'Heron Fields'!$A59, data!$D$1:$D$1749, 'Heron Fields'!$A$2, data!$E$1:$E$1749, 'Heron Fields'!AA$5)</f>
        <v/>
      </c>
      <c r="AB59" s="2">
        <f>AA59+SUMIFS(data!$H$1:$H$1749, data!$A$1:$A$1749, 'Heron Fields'!$A59, data!$D$1:$D$1749, 'Heron Fields'!$A$2, data!$E$1:$E$1749, 'Heron Fields'!AB$5)</f>
        <v/>
      </c>
      <c r="AC59" s="2">
        <f>AB59+SUMIFS(data!$H$1:$H$1749, data!$A$1:$A$1749, 'Heron Fields'!$A59, data!$D$1:$D$1749, 'Heron Fields'!$A$2, data!$E$1:$E$1749, 'Heron Fields'!AC$5)</f>
        <v/>
      </c>
      <c r="AD59" s="2">
        <f>AC59+SUMIFS(data!$H$1:$H$1749, data!$A$1:$A$1749, 'Heron Fields'!$A59, data!$D$1:$D$1749, 'Heron Fields'!$A$2, data!$E$1:$E$1749, 'Heron Fields'!AD$5)</f>
        <v/>
      </c>
    </row>
    <row r="60">
      <c r="A60" t="inlineStr">
        <is>
          <t>Entertainment Expenses</t>
        </is>
      </c>
      <c r="C60" s="2">
        <f>SUMIFS(data!$H$1:$H$1749, data!$A$1:$A$1749, 'Heron Fields'!$A60, data!$D$1:$D$1749, 'Heron Fields'!$A$2, data!$E$1:$E$1749, 'Heron Fields'!C$5)</f>
        <v/>
      </c>
      <c r="D60" s="2">
        <f>C60+SUMIFS(data!$H$1:$H$1749, data!$A$1:$A$1749, 'Heron Fields'!$A60, data!$D$1:$D$1749, 'Heron Fields'!$A$2, data!$E$1:$E$1749, 'Heron Fields'!D$5)</f>
        <v/>
      </c>
      <c r="E60" s="2">
        <f>D60+SUMIFS(data!$H$1:$H$1749, data!$A$1:$A$1749, 'Heron Fields'!$A60, data!$D$1:$D$1749, 'Heron Fields'!$A$2, data!$E$1:$E$1749, 'Heron Fields'!E$5)</f>
        <v/>
      </c>
      <c r="F60" s="2">
        <f>E60+SUMIFS(data!$H$1:$H$1749, data!$A$1:$A$1749, 'Heron Fields'!$A60, data!$D$1:$D$1749, 'Heron Fields'!$A$2, data!$E$1:$E$1749, 'Heron Fields'!F$5)</f>
        <v/>
      </c>
      <c r="G60" s="2">
        <f>F60+SUMIFS(data!$H$1:$H$1749, data!$A$1:$A$1749, 'Heron Fields'!$A60, data!$D$1:$D$1749, 'Heron Fields'!$A$2, data!$E$1:$E$1749, 'Heron Fields'!G$5)</f>
        <v/>
      </c>
      <c r="H60" s="2">
        <f>G60+SUMIFS(data!$H$1:$H$1749, data!$A$1:$A$1749, 'Heron Fields'!$A60, data!$D$1:$D$1749, 'Heron Fields'!$A$2, data!$E$1:$E$1749, 'Heron Fields'!H$5)</f>
        <v/>
      </c>
      <c r="I60" s="2">
        <f>H60+SUMIFS(data!$H$1:$H$1749, data!$A$1:$A$1749, 'Heron Fields'!$A60, data!$D$1:$D$1749, 'Heron Fields'!$A$2, data!$E$1:$E$1749, 'Heron Fields'!I$5)</f>
        <v/>
      </c>
      <c r="J60" s="2">
        <f>I60+SUMIFS(data!$H$1:$H$1749, data!$A$1:$A$1749, 'Heron Fields'!$A60, data!$D$1:$D$1749, 'Heron Fields'!$A$2, data!$E$1:$E$1749, 'Heron Fields'!J$5)</f>
        <v/>
      </c>
      <c r="K60" s="2">
        <f>J60+SUMIFS(data!$H$1:$H$1749, data!$A$1:$A$1749, 'Heron Fields'!$A60, data!$D$1:$D$1749, 'Heron Fields'!$A$2, data!$E$1:$E$1749, 'Heron Fields'!K$5)</f>
        <v/>
      </c>
      <c r="L60" s="2">
        <f>K60+SUMIFS(data!$H$1:$H$1749, data!$A$1:$A$1749, 'Heron Fields'!$A60, data!$D$1:$D$1749, 'Heron Fields'!$A$2, data!$E$1:$E$1749, 'Heron Fields'!L$5)</f>
        <v/>
      </c>
      <c r="M60" s="2">
        <f>L60+SUMIFS(data!$H$1:$H$1749, data!$A$1:$A$1749, 'Heron Fields'!$A60, data!$D$1:$D$1749, 'Heron Fields'!$A$2, data!$E$1:$E$1749, 'Heron Fields'!M$5)</f>
        <v/>
      </c>
      <c r="N60" s="2">
        <f>M60+SUMIFS(data!$H$1:$H$1749, data!$A$1:$A$1749, 'Heron Fields'!$A60, data!$D$1:$D$1749, 'Heron Fields'!$A$2, data!$E$1:$E$1749, 'Heron Fields'!N$5)</f>
        <v/>
      </c>
      <c r="O60" s="2">
        <f>N60+SUMIFS(data!$H$1:$H$1749, data!$A$1:$A$1749, 'Heron Fields'!$A60, data!$D$1:$D$1749, 'Heron Fields'!$A$2, data!$E$1:$E$1749, 'Heron Fields'!O$5)</f>
        <v/>
      </c>
      <c r="P60" s="2">
        <f>O60+SUMIFS(data!$H$1:$H$1749, data!$A$1:$A$1749, 'Heron Fields'!$A60, data!$D$1:$D$1749, 'Heron Fields'!$A$2, data!$E$1:$E$1749, 'Heron Fields'!P$5)</f>
        <v/>
      </c>
      <c r="Q60" s="2">
        <f>P60+SUMIFS(data!$H$1:$H$1749, data!$A$1:$A$1749, 'Heron Fields'!$A60, data!$D$1:$D$1749, 'Heron Fields'!$A$2, data!$E$1:$E$1749, 'Heron Fields'!Q$5)</f>
        <v/>
      </c>
      <c r="R60" s="2">
        <f>Q60+SUMIFS(data!$H$1:$H$1749, data!$A$1:$A$1749, 'Heron Fields'!$A60, data!$D$1:$D$1749, 'Heron Fields'!$A$2, data!$E$1:$E$1749, 'Heron Fields'!R$5)</f>
        <v/>
      </c>
      <c r="S60" s="2">
        <f>R60+SUMIFS(data!$H$1:$H$1749, data!$A$1:$A$1749, 'Heron Fields'!$A60, data!$D$1:$D$1749, 'Heron Fields'!$A$2, data!$E$1:$E$1749, 'Heron Fields'!S$5)</f>
        <v/>
      </c>
      <c r="T60" s="2">
        <f>S60+SUMIFS(data!$H$1:$H$1749, data!$A$1:$A$1749, 'Heron Fields'!$A60, data!$D$1:$D$1749, 'Heron Fields'!$A$2, data!$E$1:$E$1749, 'Heron Fields'!T$5)</f>
        <v/>
      </c>
      <c r="U60" s="2">
        <f>T60+SUMIFS(data!$H$1:$H$1749, data!$A$1:$A$1749, 'Heron Fields'!$A60, data!$D$1:$D$1749, 'Heron Fields'!$A$2, data!$E$1:$E$1749, 'Heron Fields'!U$5)</f>
        <v/>
      </c>
      <c r="V60" s="2">
        <f>U60+SUMIFS(data!$H$1:$H$1749, data!$A$1:$A$1749, 'Heron Fields'!$A60, data!$D$1:$D$1749, 'Heron Fields'!$A$2, data!$E$1:$E$1749, 'Heron Fields'!V$5)</f>
        <v/>
      </c>
      <c r="W60" s="2">
        <f>V60+SUMIFS(data!$H$1:$H$1749, data!$A$1:$A$1749, 'Heron Fields'!$A60, data!$D$1:$D$1749, 'Heron Fields'!$A$2, data!$E$1:$E$1749, 'Heron Fields'!W$5)</f>
        <v/>
      </c>
      <c r="X60" s="2">
        <f>W60+SUMIFS(data!$H$1:$H$1749, data!$A$1:$A$1749, 'Heron Fields'!$A60, data!$D$1:$D$1749, 'Heron Fields'!$A$2, data!$E$1:$E$1749, 'Heron Fields'!X$5)</f>
        <v/>
      </c>
      <c r="Y60" s="2">
        <f>X60+SUMIFS(data!$H$1:$H$1749, data!$A$1:$A$1749, 'Heron Fields'!$A60, data!$D$1:$D$1749, 'Heron Fields'!$A$2, data!$E$1:$E$1749, 'Heron Fields'!Y$5)</f>
        <v/>
      </c>
      <c r="Z60" s="2">
        <f>Y60+SUMIFS(data!$H$1:$H$1749, data!$A$1:$A$1749, 'Heron Fields'!$A60, data!$D$1:$D$1749, 'Heron Fields'!$A$2, data!$E$1:$E$1749, 'Heron Fields'!Z$5)</f>
        <v/>
      </c>
      <c r="AA60" s="2">
        <f>Z60+SUMIFS(data!$H$1:$H$1749, data!$A$1:$A$1749, 'Heron Fields'!$A60, data!$D$1:$D$1749, 'Heron Fields'!$A$2, data!$E$1:$E$1749, 'Heron Fields'!AA$5)</f>
        <v/>
      </c>
      <c r="AB60" s="2">
        <f>AA60+SUMIFS(data!$H$1:$H$1749, data!$A$1:$A$1749, 'Heron Fields'!$A60, data!$D$1:$D$1749, 'Heron Fields'!$A$2, data!$E$1:$E$1749, 'Heron Fields'!AB$5)</f>
        <v/>
      </c>
      <c r="AC60" s="2">
        <f>AB60+SUMIFS(data!$H$1:$H$1749, data!$A$1:$A$1749, 'Heron Fields'!$A60, data!$D$1:$D$1749, 'Heron Fields'!$A$2, data!$E$1:$E$1749, 'Heron Fields'!AC$5)</f>
        <v/>
      </c>
      <c r="AD60" s="2">
        <f>AC60+SUMIFS(data!$H$1:$H$1749, data!$A$1:$A$1749, 'Heron Fields'!$A60, data!$D$1:$D$1749, 'Heron Fields'!$A$2, data!$E$1:$E$1749, 'Heron Fields'!AD$5)</f>
        <v/>
      </c>
    </row>
    <row r="61">
      <c r="A61" t="inlineStr">
        <is>
          <t>General Expenses</t>
        </is>
      </c>
      <c r="C61" s="2">
        <f>SUMIFS(data!$H$1:$H$1749, data!$A$1:$A$1749, 'Heron Fields'!$A61, data!$D$1:$D$1749, 'Heron Fields'!$A$2, data!$E$1:$E$1749, 'Heron Fields'!C$5)</f>
        <v/>
      </c>
      <c r="D61" s="2">
        <f>C61+SUMIFS(data!$H$1:$H$1749, data!$A$1:$A$1749, 'Heron Fields'!$A61, data!$D$1:$D$1749, 'Heron Fields'!$A$2, data!$E$1:$E$1749, 'Heron Fields'!D$5)</f>
        <v/>
      </c>
      <c r="E61" s="2">
        <f>D61+SUMIFS(data!$H$1:$H$1749, data!$A$1:$A$1749, 'Heron Fields'!$A61, data!$D$1:$D$1749, 'Heron Fields'!$A$2, data!$E$1:$E$1749, 'Heron Fields'!E$5)</f>
        <v/>
      </c>
      <c r="F61" s="2">
        <f>E61+SUMIFS(data!$H$1:$H$1749, data!$A$1:$A$1749, 'Heron Fields'!$A61, data!$D$1:$D$1749, 'Heron Fields'!$A$2, data!$E$1:$E$1749, 'Heron Fields'!F$5)</f>
        <v/>
      </c>
      <c r="G61" s="2">
        <f>F61+SUMIFS(data!$H$1:$H$1749, data!$A$1:$A$1749, 'Heron Fields'!$A61, data!$D$1:$D$1749, 'Heron Fields'!$A$2, data!$E$1:$E$1749, 'Heron Fields'!G$5)</f>
        <v/>
      </c>
      <c r="H61" s="2">
        <f>G61+SUMIFS(data!$H$1:$H$1749, data!$A$1:$A$1749, 'Heron Fields'!$A61, data!$D$1:$D$1749, 'Heron Fields'!$A$2, data!$E$1:$E$1749, 'Heron Fields'!H$5)</f>
        <v/>
      </c>
      <c r="I61" s="2">
        <f>H61+SUMIFS(data!$H$1:$H$1749, data!$A$1:$A$1749, 'Heron Fields'!$A61, data!$D$1:$D$1749, 'Heron Fields'!$A$2, data!$E$1:$E$1749, 'Heron Fields'!I$5)</f>
        <v/>
      </c>
      <c r="J61" s="2">
        <f>I61+SUMIFS(data!$H$1:$H$1749, data!$A$1:$A$1749, 'Heron Fields'!$A61, data!$D$1:$D$1749, 'Heron Fields'!$A$2, data!$E$1:$E$1749, 'Heron Fields'!J$5)</f>
        <v/>
      </c>
      <c r="K61" s="2">
        <f>J61+SUMIFS(data!$H$1:$H$1749, data!$A$1:$A$1749, 'Heron Fields'!$A61, data!$D$1:$D$1749, 'Heron Fields'!$A$2, data!$E$1:$E$1749, 'Heron Fields'!K$5)</f>
        <v/>
      </c>
      <c r="L61" s="2">
        <f>K61+SUMIFS(data!$H$1:$H$1749, data!$A$1:$A$1749, 'Heron Fields'!$A61, data!$D$1:$D$1749, 'Heron Fields'!$A$2, data!$E$1:$E$1749, 'Heron Fields'!L$5)</f>
        <v/>
      </c>
      <c r="M61" s="2">
        <f>L61+SUMIFS(data!$H$1:$H$1749, data!$A$1:$A$1749, 'Heron Fields'!$A61, data!$D$1:$D$1749, 'Heron Fields'!$A$2, data!$E$1:$E$1749, 'Heron Fields'!M$5)</f>
        <v/>
      </c>
      <c r="N61" s="2">
        <f>M61+SUMIFS(data!$H$1:$H$1749, data!$A$1:$A$1749, 'Heron Fields'!$A61, data!$D$1:$D$1749, 'Heron Fields'!$A$2, data!$E$1:$E$1749, 'Heron Fields'!N$5)</f>
        <v/>
      </c>
      <c r="O61" s="2">
        <f>N61+SUMIFS(data!$H$1:$H$1749, data!$A$1:$A$1749, 'Heron Fields'!$A61, data!$D$1:$D$1749, 'Heron Fields'!$A$2, data!$E$1:$E$1749, 'Heron Fields'!O$5)</f>
        <v/>
      </c>
      <c r="P61" s="2">
        <f>O61+SUMIFS(data!$H$1:$H$1749, data!$A$1:$A$1749, 'Heron Fields'!$A61, data!$D$1:$D$1749, 'Heron Fields'!$A$2, data!$E$1:$E$1749, 'Heron Fields'!P$5)</f>
        <v/>
      </c>
      <c r="Q61" s="2">
        <f>P61+SUMIFS(data!$H$1:$H$1749, data!$A$1:$A$1749, 'Heron Fields'!$A61, data!$D$1:$D$1749, 'Heron Fields'!$A$2, data!$E$1:$E$1749, 'Heron Fields'!Q$5)</f>
        <v/>
      </c>
      <c r="R61" s="2">
        <f>Q61+SUMIFS(data!$H$1:$H$1749, data!$A$1:$A$1749, 'Heron Fields'!$A61, data!$D$1:$D$1749, 'Heron Fields'!$A$2, data!$E$1:$E$1749, 'Heron Fields'!R$5)</f>
        <v/>
      </c>
      <c r="S61" s="2">
        <f>R61+SUMIFS(data!$H$1:$H$1749, data!$A$1:$A$1749, 'Heron Fields'!$A61, data!$D$1:$D$1749, 'Heron Fields'!$A$2, data!$E$1:$E$1749, 'Heron Fields'!S$5)</f>
        <v/>
      </c>
      <c r="T61" s="2">
        <f>S61+SUMIFS(data!$H$1:$H$1749, data!$A$1:$A$1749, 'Heron Fields'!$A61, data!$D$1:$D$1749, 'Heron Fields'!$A$2, data!$E$1:$E$1749, 'Heron Fields'!T$5)</f>
        <v/>
      </c>
      <c r="U61" s="2">
        <f>T61+SUMIFS(data!$H$1:$H$1749, data!$A$1:$A$1749, 'Heron Fields'!$A61, data!$D$1:$D$1749, 'Heron Fields'!$A$2, data!$E$1:$E$1749, 'Heron Fields'!U$5)</f>
        <v/>
      </c>
      <c r="V61" s="2">
        <f>U61+SUMIFS(data!$H$1:$H$1749, data!$A$1:$A$1749, 'Heron Fields'!$A61, data!$D$1:$D$1749, 'Heron Fields'!$A$2, data!$E$1:$E$1749, 'Heron Fields'!V$5)</f>
        <v/>
      </c>
      <c r="W61" s="2">
        <f>V61+SUMIFS(data!$H$1:$H$1749, data!$A$1:$A$1749, 'Heron Fields'!$A61, data!$D$1:$D$1749, 'Heron Fields'!$A$2, data!$E$1:$E$1749, 'Heron Fields'!W$5)</f>
        <v/>
      </c>
      <c r="X61" s="2">
        <f>W61+SUMIFS(data!$H$1:$H$1749, data!$A$1:$A$1749, 'Heron Fields'!$A61, data!$D$1:$D$1749, 'Heron Fields'!$A$2, data!$E$1:$E$1749, 'Heron Fields'!X$5)</f>
        <v/>
      </c>
      <c r="Y61" s="2">
        <f>X61+SUMIFS(data!$H$1:$H$1749, data!$A$1:$A$1749, 'Heron Fields'!$A61, data!$D$1:$D$1749, 'Heron Fields'!$A$2, data!$E$1:$E$1749, 'Heron Fields'!Y$5)</f>
        <v/>
      </c>
      <c r="Z61" s="2">
        <f>Y61+SUMIFS(data!$H$1:$H$1749, data!$A$1:$A$1749, 'Heron Fields'!$A61, data!$D$1:$D$1749, 'Heron Fields'!$A$2, data!$E$1:$E$1749, 'Heron Fields'!Z$5)</f>
        <v/>
      </c>
      <c r="AA61" s="2">
        <f>Z61+SUMIFS(data!$H$1:$H$1749, data!$A$1:$A$1749, 'Heron Fields'!$A61, data!$D$1:$D$1749, 'Heron Fields'!$A$2, data!$E$1:$E$1749, 'Heron Fields'!AA$5)</f>
        <v/>
      </c>
      <c r="AB61" s="2">
        <f>AA61+SUMIFS(data!$H$1:$H$1749, data!$A$1:$A$1749, 'Heron Fields'!$A61, data!$D$1:$D$1749, 'Heron Fields'!$A$2, data!$E$1:$E$1749, 'Heron Fields'!AB$5)</f>
        <v/>
      </c>
      <c r="AC61" s="2">
        <f>AB61+SUMIFS(data!$H$1:$H$1749, data!$A$1:$A$1749, 'Heron Fields'!$A61, data!$D$1:$D$1749, 'Heron Fields'!$A$2, data!$E$1:$E$1749, 'Heron Fields'!AC$5)</f>
        <v/>
      </c>
      <c r="AD61" s="2">
        <f>AC61+SUMIFS(data!$H$1:$H$1749, data!$A$1:$A$1749, 'Heron Fields'!$A61, data!$D$1:$D$1749, 'Heron Fields'!$A$2, data!$E$1:$E$1749, 'Heron Fields'!AD$5)</f>
        <v/>
      </c>
    </row>
    <row r="62">
      <c r="A62" t="inlineStr">
        <is>
          <t>Insurance</t>
        </is>
      </c>
      <c r="C62" s="2">
        <f>SUMIFS(data!$H$1:$H$1749, data!$A$1:$A$1749, 'Heron Fields'!$A62, data!$D$1:$D$1749, 'Heron Fields'!$A$2, data!$E$1:$E$1749, 'Heron Fields'!C$5)</f>
        <v/>
      </c>
      <c r="D62" s="2">
        <f>C62+SUMIFS(data!$H$1:$H$1749, data!$A$1:$A$1749, 'Heron Fields'!$A62, data!$D$1:$D$1749, 'Heron Fields'!$A$2, data!$E$1:$E$1749, 'Heron Fields'!D$5)</f>
        <v/>
      </c>
      <c r="E62" s="2">
        <f>D62+SUMIFS(data!$H$1:$H$1749, data!$A$1:$A$1749, 'Heron Fields'!$A62, data!$D$1:$D$1749, 'Heron Fields'!$A$2, data!$E$1:$E$1749, 'Heron Fields'!E$5)</f>
        <v/>
      </c>
      <c r="F62" s="2">
        <f>E62+SUMIFS(data!$H$1:$H$1749, data!$A$1:$A$1749, 'Heron Fields'!$A62, data!$D$1:$D$1749, 'Heron Fields'!$A$2, data!$E$1:$E$1749, 'Heron Fields'!F$5)</f>
        <v/>
      </c>
      <c r="G62" s="2">
        <f>F62+SUMIFS(data!$H$1:$H$1749, data!$A$1:$A$1749, 'Heron Fields'!$A62, data!$D$1:$D$1749, 'Heron Fields'!$A$2, data!$E$1:$E$1749, 'Heron Fields'!G$5)</f>
        <v/>
      </c>
      <c r="H62" s="2">
        <f>G62+SUMIFS(data!$H$1:$H$1749, data!$A$1:$A$1749, 'Heron Fields'!$A62, data!$D$1:$D$1749, 'Heron Fields'!$A$2, data!$E$1:$E$1749, 'Heron Fields'!H$5)</f>
        <v/>
      </c>
      <c r="I62" s="2">
        <f>H62+SUMIFS(data!$H$1:$H$1749, data!$A$1:$A$1749, 'Heron Fields'!$A62, data!$D$1:$D$1749, 'Heron Fields'!$A$2, data!$E$1:$E$1749, 'Heron Fields'!I$5)</f>
        <v/>
      </c>
      <c r="J62" s="2">
        <f>I62+SUMIFS(data!$H$1:$H$1749, data!$A$1:$A$1749, 'Heron Fields'!$A62, data!$D$1:$D$1749, 'Heron Fields'!$A$2, data!$E$1:$E$1749, 'Heron Fields'!J$5)</f>
        <v/>
      </c>
      <c r="K62" s="2">
        <f>J62+SUMIFS(data!$H$1:$H$1749, data!$A$1:$A$1749, 'Heron Fields'!$A62, data!$D$1:$D$1749, 'Heron Fields'!$A$2, data!$E$1:$E$1749, 'Heron Fields'!K$5)</f>
        <v/>
      </c>
      <c r="L62" s="2">
        <f>K62+SUMIFS(data!$H$1:$H$1749, data!$A$1:$A$1749, 'Heron Fields'!$A62, data!$D$1:$D$1749, 'Heron Fields'!$A$2, data!$E$1:$E$1749, 'Heron Fields'!L$5)</f>
        <v/>
      </c>
      <c r="M62" s="2">
        <f>L62+SUMIFS(data!$H$1:$H$1749, data!$A$1:$A$1749, 'Heron Fields'!$A62, data!$D$1:$D$1749, 'Heron Fields'!$A$2, data!$E$1:$E$1749, 'Heron Fields'!M$5)</f>
        <v/>
      </c>
      <c r="N62" s="2">
        <f>M62+SUMIFS(data!$H$1:$H$1749, data!$A$1:$A$1749, 'Heron Fields'!$A62, data!$D$1:$D$1749, 'Heron Fields'!$A$2, data!$E$1:$E$1749, 'Heron Fields'!N$5)</f>
        <v/>
      </c>
      <c r="O62" s="2">
        <f>N62+SUMIFS(data!$H$1:$H$1749, data!$A$1:$A$1749, 'Heron Fields'!$A62, data!$D$1:$D$1749, 'Heron Fields'!$A$2, data!$E$1:$E$1749, 'Heron Fields'!O$5)</f>
        <v/>
      </c>
      <c r="P62" s="2">
        <f>O62+SUMIFS(data!$H$1:$H$1749, data!$A$1:$A$1749, 'Heron Fields'!$A62, data!$D$1:$D$1749, 'Heron Fields'!$A$2, data!$E$1:$E$1749, 'Heron Fields'!P$5)</f>
        <v/>
      </c>
      <c r="Q62" s="2">
        <f>P62+SUMIFS(data!$H$1:$H$1749, data!$A$1:$A$1749, 'Heron Fields'!$A62, data!$D$1:$D$1749, 'Heron Fields'!$A$2, data!$E$1:$E$1749, 'Heron Fields'!Q$5)</f>
        <v/>
      </c>
      <c r="R62" s="2">
        <f>Q62+SUMIFS(data!$H$1:$H$1749, data!$A$1:$A$1749, 'Heron Fields'!$A62, data!$D$1:$D$1749, 'Heron Fields'!$A$2, data!$E$1:$E$1749, 'Heron Fields'!R$5)</f>
        <v/>
      </c>
      <c r="S62" s="2">
        <f>R62+SUMIFS(data!$H$1:$H$1749, data!$A$1:$A$1749, 'Heron Fields'!$A62, data!$D$1:$D$1749, 'Heron Fields'!$A$2, data!$E$1:$E$1749, 'Heron Fields'!S$5)</f>
        <v/>
      </c>
      <c r="T62" s="2">
        <f>S62+SUMIFS(data!$H$1:$H$1749, data!$A$1:$A$1749, 'Heron Fields'!$A62, data!$D$1:$D$1749, 'Heron Fields'!$A$2, data!$E$1:$E$1749, 'Heron Fields'!T$5)</f>
        <v/>
      </c>
      <c r="U62" s="2">
        <f>T62+SUMIFS(data!$H$1:$H$1749, data!$A$1:$A$1749, 'Heron Fields'!$A62, data!$D$1:$D$1749, 'Heron Fields'!$A$2, data!$E$1:$E$1749, 'Heron Fields'!U$5)</f>
        <v/>
      </c>
      <c r="V62" s="2">
        <f>U62+SUMIFS(data!$H$1:$H$1749, data!$A$1:$A$1749, 'Heron Fields'!$A62, data!$D$1:$D$1749, 'Heron Fields'!$A$2, data!$E$1:$E$1749, 'Heron Fields'!V$5)</f>
        <v/>
      </c>
      <c r="W62" s="2">
        <f>V62+SUMIFS(data!$H$1:$H$1749, data!$A$1:$A$1749, 'Heron Fields'!$A62, data!$D$1:$D$1749, 'Heron Fields'!$A$2, data!$E$1:$E$1749, 'Heron Fields'!W$5)</f>
        <v/>
      </c>
      <c r="X62" s="2">
        <f>W62+SUMIFS(data!$H$1:$H$1749, data!$A$1:$A$1749, 'Heron Fields'!$A62, data!$D$1:$D$1749, 'Heron Fields'!$A$2, data!$E$1:$E$1749, 'Heron Fields'!X$5)</f>
        <v/>
      </c>
      <c r="Y62" s="2">
        <f>X62+SUMIFS(data!$H$1:$H$1749, data!$A$1:$A$1749, 'Heron Fields'!$A62, data!$D$1:$D$1749, 'Heron Fields'!$A$2, data!$E$1:$E$1749, 'Heron Fields'!Y$5)</f>
        <v/>
      </c>
      <c r="Z62" s="2">
        <f>Y62+SUMIFS(data!$H$1:$H$1749, data!$A$1:$A$1749, 'Heron Fields'!$A62, data!$D$1:$D$1749, 'Heron Fields'!$A$2, data!$E$1:$E$1749, 'Heron Fields'!Z$5)</f>
        <v/>
      </c>
      <c r="AA62" s="2">
        <f>Z62+SUMIFS(data!$H$1:$H$1749, data!$A$1:$A$1749, 'Heron Fields'!$A62, data!$D$1:$D$1749, 'Heron Fields'!$A$2, data!$E$1:$E$1749, 'Heron Fields'!AA$5)</f>
        <v/>
      </c>
      <c r="AB62" s="2">
        <f>AA62+SUMIFS(data!$H$1:$H$1749, data!$A$1:$A$1749, 'Heron Fields'!$A62, data!$D$1:$D$1749, 'Heron Fields'!$A$2, data!$E$1:$E$1749, 'Heron Fields'!AB$5)</f>
        <v/>
      </c>
      <c r="AC62" s="2">
        <f>AB62+SUMIFS(data!$H$1:$H$1749, data!$A$1:$A$1749, 'Heron Fields'!$A62, data!$D$1:$D$1749, 'Heron Fields'!$A$2, data!$E$1:$E$1749, 'Heron Fields'!AC$5)</f>
        <v/>
      </c>
      <c r="AD62" s="2">
        <f>AC62+SUMIFS(data!$H$1:$H$1749, data!$A$1:$A$1749, 'Heron Fields'!$A62, data!$D$1:$D$1749, 'Heron Fields'!$A$2, data!$E$1:$E$1749, 'Heron Fields'!AD$5)</f>
        <v/>
      </c>
    </row>
    <row r="63">
      <c r="A63" t="inlineStr">
        <is>
          <t>Interest Paid</t>
        </is>
      </c>
      <c r="C63" s="2">
        <f>SUMIFS(data!$H$1:$H$1749, data!$A$1:$A$1749, 'Heron Fields'!$A63, data!$D$1:$D$1749, 'Heron Fields'!$A$2, data!$E$1:$E$1749, 'Heron Fields'!C$5)</f>
        <v/>
      </c>
      <c r="D63" s="2">
        <f>C63+SUMIFS(data!$H$1:$H$1749, data!$A$1:$A$1749, 'Heron Fields'!$A63, data!$D$1:$D$1749, 'Heron Fields'!$A$2, data!$E$1:$E$1749, 'Heron Fields'!D$5)</f>
        <v/>
      </c>
      <c r="E63" s="2">
        <f>D63+SUMIFS(data!$H$1:$H$1749, data!$A$1:$A$1749, 'Heron Fields'!$A63, data!$D$1:$D$1749, 'Heron Fields'!$A$2, data!$E$1:$E$1749, 'Heron Fields'!E$5)</f>
        <v/>
      </c>
      <c r="F63" s="2">
        <f>E63+SUMIFS(data!$H$1:$H$1749, data!$A$1:$A$1749, 'Heron Fields'!$A63, data!$D$1:$D$1749, 'Heron Fields'!$A$2, data!$E$1:$E$1749, 'Heron Fields'!F$5)</f>
        <v/>
      </c>
      <c r="G63" s="2">
        <f>F63+SUMIFS(data!$H$1:$H$1749, data!$A$1:$A$1749, 'Heron Fields'!$A63, data!$D$1:$D$1749, 'Heron Fields'!$A$2, data!$E$1:$E$1749, 'Heron Fields'!G$5)</f>
        <v/>
      </c>
      <c r="H63" s="2">
        <f>G63+SUMIFS(data!$H$1:$H$1749, data!$A$1:$A$1749, 'Heron Fields'!$A63, data!$D$1:$D$1749, 'Heron Fields'!$A$2, data!$E$1:$E$1749, 'Heron Fields'!H$5)</f>
        <v/>
      </c>
      <c r="I63" s="2">
        <f>H63+SUMIFS(data!$H$1:$H$1749, data!$A$1:$A$1749, 'Heron Fields'!$A63, data!$D$1:$D$1749, 'Heron Fields'!$A$2, data!$E$1:$E$1749, 'Heron Fields'!I$5)</f>
        <v/>
      </c>
      <c r="J63" s="2">
        <f>I63+SUMIFS(data!$H$1:$H$1749, data!$A$1:$A$1749, 'Heron Fields'!$A63, data!$D$1:$D$1749, 'Heron Fields'!$A$2, data!$E$1:$E$1749, 'Heron Fields'!J$5)</f>
        <v/>
      </c>
      <c r="K63" s="2">
        <f>J63+SUMIFS(data!$H$1:$H$1749, data!$A$1:$A$1749, 'Heron Fields'!$A63, data!$D$1:$D$1749, 'Heron Fields'!$A$2, data!$E$1:$E$1749, 'Heron Fields'!K$5)</f>
        <v/>
      </c>
      <c r="L63" s="2">
        <f>K63+SUMIFS(data!$H$1:$H$1749, data!$A$1:$A$1749, 'Heron Fields'!$A63, data!$D$1:$D$1749, 'Heron Fields'!$A$2, data!$E$1:$E$1749, 'Heron Fields'!L$5)</f>
        <v/>
      </c>
      <c r="M63" s="2">
        <f>L63+SUMIFS(data!$H$1:$H$1749, data!$A$1:$A$1749, 'Heron Fields'!$A63, data!$D$1:$D$1749, 'Heron Fields'!$A$2, data!$E$1:$E$1749, 'Heron Fields'!M$5)</f>
        <v/>
      </c>
      <c r="N63" s="2">
        <f>M63+SUMIFS(data!$H$1:$H$1749, data!$A$1:$A$1749, 'Heron Fields'!$A63, data!$D$1:$D$1749, 'Heron Fields'!$A$2, data!$E$1:$E$1749, 'Heron Fields'!N$5)</f>
        <v/>
      </c>
      <c r="O63" s="2">
        <f>N63+SUMIFS(data!$H$1:$H$1749, data!$A$1:$A$1749, 'Heron Fields'!$A63, data!$D$1:$D$1749, 'Heron Fields'!$A$2, data!$E$1:$E$1749, 'Heron Fields'!O$5)</f>
        <v/>
      </c>
      <c r="P63" s="2">
        <f>O63+SUMIFS(data!$H$1:$H$1749, data!$A$1:$A$1749, 'Heron Fields'!$A63, data!$D$1:$D$1749, 'Heron Fields'!$A$2, data!$E$1:$E$1749, 'Heron Fields'!P$5)</f>
        <v/>
      </c>
      <c r="Q63" s="2">
        <f>P63+SUMIFS(data!$H$1:$H$1749, data!$A$1:$A$1749, 'Heron Fields'!$A63, data!$D$1:$D$1749, 'Heron Fields'!$A$2, data!$E$1:$E$1749, 'Heron Fields'!Q$5)</f>
        <v/>
      </c>
      <c r="R63" s="2">
        <f>Q63+SUMIFS(data!$H$1:$H$1749, data!$A$1:$A$1749, 'Heron Fields'!$A63, data!$D$1:$D$1749, 'Heron Fields'!$A$2, data!$E$1:$E$1749, 'Heron Fields'!R$5)</f>
        <v/>
      </c>
      <c r="S63" s="2">
        <f>R63+SUMIFS(data!$H$1:$H$1749, data!$A$1:$A$1749, 'Heron Fields'!$A63, data!$D$1:$D$1749, 'Heron Fields'!$A$2, data!$E$1:$E$1749, 'Heron Fields'!S$5)</f>
        <v/>
      </c>
      <c r="T63" s="2">
        <f>S63+SUMIFS(data!$H$1:$H$1749, data!$A$1:$A$1749, 'Heron Fields'!$A63, data!$D$1:$D$1749, 'Heron Fields'!$A$2, data!$E$1:$E$1749, 'Heron Fields'!T$5)</f>
        <v/>
      </c>
      <c r="U63" s="2">
        <f>T63+SUMIFS(data!$H$1:$H$1749, data!$A$1:$A$1749, 'Heron Fields'!$A63, data!$D$1:$D$1749, 'Heron Fields'!$A$2, data!$E$1:$E$1749, 'Heron Fields'!U$5)</f>
        <v/>
      </c>
      <c r="V63" s="2">
        <f>U63+SUMIFS(data!$H$1:$H$1749, data!$A$1:$A$1749, 'Heron Fields'!$A63, data!$D$1:$D$1749, 'Heron Fields'!$A$2, data!$E$1:$E$1749, 'Heron Fields'!V$5)</f>
        <v/>
      </c>
      <c r="W63" s="2">
        <f>V63+SUMIFS(data!$H$1:$H$1749, data!$A$1:$A$1749, 'Heron Fields'!$A63, data!$D$1:$D$1749, 'Heron Fields'!$A$2, data!$E$1:$E$1749, 'Heron Fields'!W$5)</f>
        <v/>
      </c>
      <c r="X63" s="2">
        <f>W63+SUMIFS(data!$H$1:$H$1749, data!$A$1:$A$1749, 'Heron Fields'!$A63, data!$D$1:$D$1749, 'Heron Fields'!$A$2, data!$E$1:$E$1749, 'Heron Fields'!X$5)</f>
        <v/>
      </c>
      <c r="Y63" s="2">
        <f>X63+SUMIFS(data!$H$1:$H$1749, data!$A$1:$A$1749, 'Heron Fields'!$A63, data!$D$1:$D$1749, 'Heron Fields'!$A$2, data!$E$1:$E$1749, 'Heron Fields'!Y$5)</f>
        <v/>
      </c>
      <c r="Z63" s="2">
        <f>Y63+SUMIFS(data!$H$1:$H$1749, data!$A$1:$A$1749, 'Heron Fields'!$A63, data!$D$1:$D$1749, 'Heron Fields'!$A$2, data!$E$1:$E$1749, 'Heron Fields'!Z$5)</f>
        <v/>
      </c>
      <c r="AA63" s="2">
        <f>Z63+SUMIFS(data!$H$1:$H$1749, data!$A$1:$A$1749, 'Heron Fields'!$A63, data!$D$1:$D$1749, 'Heron Fields'!$A$2, data!$E$1:$E$1749, 'Heron Fields'!AA$5)</f>
        <v/>
      </c>
      <c r="AB63" s="2">
        <f>AA63+SUMIFS(data!$H$1:$H$1749, data!$A$1:$A$1749, 'Heron Fields'!$A63, data!$D$1:$D$1749, 'Heron Fields'!$A$2, data!$E$1:$E$1749, 'Heron Fields'!AB$5)</f>
        <v/>
      </c>
      <c r="AC63" s="2">
        <f>AB63+SUMIFS(data!$H$1:$H$1749, data!$A$1:$A$1749, 'Heron Fields'!$A63, data!$D$1:$D$1749, 'Heron Fields'!$A$2, data!$E$1:$E$1749, 'Heron Fields'!AC$5)</f>
        <v/>
      </c>
      <c r="AD63" s="2">
        <f>AC63+SUMIFS(data!$H$1:$H$1749, data!$A$1:$A$1749, 'Heron Fields'!$A63, data!$D$1:$D$1749, 'Heron Fields'!$A$2, data!$E$1:$E$1749, 'Heron Fields'!AD$5)</f>
        <v/>
      </c>
    </row>
    <row r="64">
      <c r="A64" t="inlineStr">
        <is>
          <t>Interest Paid - Investors @ 14%</t>
        </is>
      </c>
      <c r="C64" s="2">
        <f>SUMIFS(data!$H$1:$H$1749, data!$A$1:$A$1749, 'Heron Fields'!$A64, data!$D$1:$D$1749, 'Heron Fields'!$A$2, data!$E$1:$E$1749, 'Heron Fields'!C$5)</f>
        <v/>
      </c>
      <c r="D64" s="2">
        <f>C64+SUMIFS(data!$H$1:$H$1749, data!$A$1:$A$1749, 'Heron Fields'!$A64, data!$D$1:$D$1749, 'Heron Fields'!$A$2, data!$E$1:$E$1749, 'Heron Fields'!D$5)</f>
        <v/>
      </c>
      <c r="E64" s="2">
        <f>D64+SUMIFS(data!$H$1:$H$1749, data!$A$1:$A$1749, 'Heron Fields'!$A64, data!$D$1:$D$1749, 'Heron Fields'!$A$2, data!$E$1:$E$1749, 'Heron Fields'!E$5)</f>
        <v/>
      </c>
      <c r="F64" s="2">
        <f>E64+SUMIFS(data!$H$1:$H$1749, data!$A$1:$A$1749, 'Heron Fields'!$A64, data!$D$1:$D$1749, 'Heron Fields'!$A$2, data!$E$1:$E$1749, 'Heron Fields'!F$5)</f>
        <v/>
      </c>
      <c r="G64" s="2">
        <f>F64+SUMIFS(data!$H$1:$H$1749, data!$A$1:$A$1749, 'Heron Fields'!$A64, data!$D$1:$D$1749, 'Heron Fields'!$A$2, data!$E$1:$E$1749, 'Heron Fields'!G$5)</f>
        <v/>
      </c>
      <c r="H64" s="2">
        <f>G64+SUMIFS(data!$H$1:$H$1749, data!$A$1:$A$1749, 'Heron Fields'!$A64, data!$D$1:$D$1749, 'Heron Fields'!$A$2, data!$E$1:$E$1749, 'Heron Fields'!H$5)</f>
        <v/>
      </c>
      <c r="I64" s="2">
        <f>H64+SUMIFS(data!$H$1:$H$1749, data!$A$1:$A$1749, 'Heron Fields'!$A64, data!$D$1:$D$1749, 'Heron Fields'!$A$2, data!$E$1:$E$1749, 'Heron Fields'!I$5)</f>
        <v/>
      </c>
      <c r="J64" s="2">
        <f>I64+SUMIFS(data!$H$1:$H$1749, data!$A$1:$A$1749, 'Heron Fields'!$A64, data!$D$1:$D$1749, 'Heron Fields'!$A$2, data!$E$1:$E$1749, 'Heron Fields'!J$5)</f>
        <v/>
      </c>
      <c r="K64" s="2">
        <f>J64+SUMIFS(data!$H$1:$H$1749, data!$A$1:$A$1749, 'Heron Fields'!$A64, data!$D$1:$D$1749, 'Heron Fields'!$A$2, data!$E$1:$E$1749, 'Heron Fields'!K$5)</f>
        <v/>
      </c>
      <c r="L64" s="2">
        <f>K64+SUMIFS(data!$H$1:$H$1749, data!$A$1:$A$1749, 'Heron Fields'!$A64, data!$D$1:$D$1749, 'Heron Fields'!$A$2, data!$E$1:$E$1749, 'Heron Fields'!L$5)</f>
        <v/>
      </c>
      <c r="M64" s="2">
        <f>L64+SUMIFS(data!$H$1:$H$1749, data!$A$1:$A$1749, 'Heron Fields'!$A64, data!$D$1:$D$1749, 'Heron Fields'!$A$2, data!$E$1:$E$1749, 'Heron Fields'!M$5)</f>
        <v/>
      </c>
      <c r="N64" s="2">
        <f>M64+SUMIFS(data!$H$1:$H$1749, data!$A$1:$A$1749, 'Heron Fields'!$A64, data!$D$1:$D$1749, 'Heron Fields'!$A$2, data!$E$1:$E$1749, 'Heron Fields'!N$5)</f>
        <v/>
      </c>
      <c r="O64" s="2">
        <f>N64+SUMIFS(data!$H$1:$H$1749, data!$A$1:$A$1749, 'Heron Fields'!$A64, data!$D$1:$D$1749, 'Heron Fields'!$A$2, data!$E$1:$E$1749, 'Heron Fields'!O$5)</f>
        <v/>
      </c>
      <c r="P64" s="2">
        <f>O64+SUMIFS(data!$H$1:$H$1749, data!$A$1:$A$1749, 'Heron Fields'!$A64, data!$D$1:$D$1749, 'Heron Fields'!$A$2, data!$E$1:$E$1749, 'Heron Fields'!P$5)</f>
        <v/>
      </c>
      <c r="Q64" s="2">
        <f>P64+SUMIFS(data!$H$1:$H$1749, data!$A$1:$A$1749, 'Heron Fields'!$A64, data!$D$1:$D$1749, 'Heron Fields'!$A$2, data!$E$1:$E$1749, 'Heron Fields'!Q$5)</f>
        <v/>
      </c>
      <c r="R64" s="2">
        <f>Q64+SUMIFS(data!$H$1:$H$1749, data!$A$1:$A$1749, 'Heron Fields'!$A64, data!$D$1:$D$1749, 'Heron Fields'!$A$2, data!$E$1:$E$1749, 'Heron Fields'!R$5)</f>
        <v/>
      </c>
      <c r="S64" s="2">
        <f>R64+SUMIFS(data!$H$1:$H$1749, data!$A$1:$A$1749, 'Heron Fields'!$A64, data!$D$1:$D$1749, 'Heron Fields'!$A$2, data!$E$1:$E$1749, 'Heron Fields'!S$5)</f>
        <v/>
      </c>
      <c r="T64" s="2">
        <f>S64+SUMIFS(data!$H$1:$H$1749, data!$A$1:$A$1749, 'Heron Fields'!$A64, data!$D$1:$D$1749, 'Heron Fields'!$A$2, data!$E$1:$E$1749, 'Heron Fields'!T$5)</f>
        <v/>
      </c>
      <c r="U64" s="2">
        <f>T64+SUMIFS(data!$H$1:$H$1749, data!$A$1:$A$1749, 'Heron Fields'!$A64, data!$D$1:$D$1749, 'Heron Fields'!$A$2, data!$E$1:$E$1749, 'Heron Fields'!U$5)</f>
        <v/>
      </c>
      <c r="V64" s="2">
        <f>U64+SUMIFS(data!$H$1:$H$1749, data!$A$1:$A$1749, 'Heron Fields'!$A64, data!$D$1:$D$1749, 'Heron Fields'!$A$2, data!$E$1:$E$1749, 'Heron Fields'!V$5)</f>
        <v/>
      </c>
      <c r="W64" s="2">
        <f>V64+SUMIFS(data!$H$1:$H$1749, data!$A$1:$A$1749, 'Heron Fields'!$A64, data!$D$1:$D$1749, 'Heron Fields'!$A$2, data!$E$1:$E$1749, 'Heron Fields'!W$5)</f>
        <v/>
      </c>
      <c r="X64" s="2">
        <f>W64+SUMIFS(data!$H$1:$H$1749, data!$A$1:$A$1749, 'Heron Fields'!$A64, data!$D$1:$D$1749, 'Heron Fields'!$A$2, data!$E$1:$E$1749, 'Heron Fields'!X$5)</f>
        <v/>
      </c>
      <c r="Y64" s="2">
        <f>X64+SUMIFS(data!$H$1:$H$1749, data!$A$1:$A$1749, 'Heron Fields'!$A64, data!$D$1:$D$1749, 'Heron Fields'!$A$2, data!$E$1:$E$1749, 'Heron Fields'!Y$5)</f>
        <v/>
      </c>
      <c r="Z64" s="2">
        <f>Y64+SUMIFS(data!$H$1:$H$1749, data!$A$1:$A$1749, 'Heron Fields'!$A64, data!$D$1:$D$1749, 'Heron Fields'!$A$2, data!$E$1:$E$1749, 'Heron Fields'!Z$5)</f>
        <v/>
      </c>
      <c r="AA64" s="2">
        <f>Z64+SUMIFS(data!$H$1:$H$1749, data!$A$1:$A$1749, 'Heron Fields'!$A64, data!$D$1:$D$1749, 'Heron Fields'!$A$2, data!$E$1:$E$1749, 'Heron Fields'!AA$5)</f>
        <v/>
      </c>
      <c r="AB64" s="2">
        <f>AA64+SUMIFS(data!$H$1:$H$1749, data!$A$1:$A$1749, 'Heron Fields'!$A64, data!$D$1:$D$1749, 'Heron Fields'!$A$2, data!$E$1:$E$1749, 'Heron Fields'!AB$5)</f>
        <v/>
      </c>
      <c r="AC64" s="2">
        <f>AB64+SUMIFS(data!$H$1:$H$1749, data!$A$1:$A$1749, 'Heron Fields'!$A64, data!$D$1:$D$1749, 'Heron Fields'!$A$2, data!$E$1:$E$1749, 'Heron Fields'!AC$5)</f>
        <v/>
      </c>
      <c r="AD64" s="2">
        <f>AC64+SUMIFS(data!$H$1:$H$1749, data!$A$1:$A$1749, 'Heron Fields'!$A64, data!$D$1:$D$1749, 'Heron Fields'!$A$2, data!$E$1:$E$1749, 'Heron Fields'!AD$5)</f>
        <v/>
      </c>
    </row>
    <row r="65">
      <c r="A65" t="inlineStr">
        <is>
          <t>Interest Paid - Investors @ 15%</t>
        </is>
      </c>
      <c r="C65" s="2">
        <f>SUMIFS(data!$H$1:$H$1749, data!$A$1:$A$1749, 'Heron Fields'!$A65, data!$D$1:$D$1749, 'Heron Fields'!$A$2, data!$E$1:$E$1749, 'Heron Fields'!C$5)</f>
        <v/>
      </c>
      <c r="D65" s="2">
        <f>C65+SUMIFS(data!$H$1:$H$1749, data!$A$1:$A$1749, 'Heron Fields'!$A65, data!$D$1:$D$1749, 'Heron Fields'!$A$2, data!$E$1:$E$1749, 'Heron Fields'!D$5)</f>
        <v/>
      </c>
      <c r="E65" s="2">
        <f>D65+SUMIFS(data!$H$1:$H$1749, data!$A$1:$A$1749, 'Heron Fields'!$A65, data!$D$1:$D$1749, 'Heron Fields'!$A$2, data!$E$1:$E$1749, 'Heron Fields'!E$5)</f>
        <v/>
      </c>
      <c r="F65" s="2">
        <f>E65+SUMIFS(data!$H$1:$H$1749, data!$A$1:$A$1749, 'Heron Fields'!$A65, data!$D$1:$D$1749, 'Heron Fields'!$A$2, data!$E$1:$E$1749, 'Heron Fields'!F$5)</f>
        <v/>
      </c>
      <c r="G65" s="2">
        <f>F65+SUMIFS(data!$H$1:$H$1749, data!$A$1:$A$1749, 'Heron Fields'!$A65, data!$D$1:$D$1749, 'Heron Fields'!$A$2, data!$E$1:$E$1749, 'Heron Fields'!G$5)</f>
        <v/>
      </c>
      <c r="H65" s="2">
        <f>G65+SUMIFS(data!$H$1:$H$1749, data!$A$1:$A$1749, 'Heron Fields'!$A65, data!$D$1:$D$1749, 'Heron Fields'!$A$2, data!$E$1:$E$1749, 'Heron Fields'!H$5)</f>
        <v/>
      </c>
      <c r="I65" s="2">
        <f>H65+SUMIFS(data!$H$1:$H$1749, data!$A$1:$A$1749, 'Heron Fields'!$A65, data!$D$1:$D$1749, 'Heron Fields'!$A$2, data!$E$1:$E$1749, 'Heron Fields'!I$5)</f>
        <v/>
      </c>
      <c r="J65" s="2">
        <f>I65+SUMIFS(data!$H$1:$H$1749, data!$A$1:$A$1749, 'Heron Fields'!$A65, data!$D$1:$D$1749, 'Heron Fields'!$A$2, data!$E$1:$E$1749, 'Heron Fields'!J$5)</f>
        <v/>
      </c>
      <c r="K65" s="2">
        <f>J65+SUMIFS(data!$H$1:$H$1749, data!$A$1:$A$1749, 'Heron Fields'!$A65, data!$D$1:$D$1749, 'Heron Fields'!$A$2, data!$E$1:$E$1749, 'Heron Fields'!K$5)</f>
        <v/>
      </c>
      <c r="L65" s="2">
        <f>K65+SUMIFS(data!$H$1:$H$1749, data!$A$1:$A$1749, 'Heron Fields'!$A65, data!$D$1:$D$1749, 'Heron Fields'!$A$2, data!$E$1:$E$1749, 'Heron Fields'!L$5)</f>
        <v/>
      </c>
      <c r="M65" s="2">
        <f>L65+SUMIFS(data!$H$1:$H$1749, data!$A$1:$A$1749, 'Heron Fields'!$A65, data!$D$1:$D$1749, 'Heron Fields'!$A$2, data!$E$1:$E$1749, 'Heron Fields'!M$5)</f>
        <v/>
      </c>
      <c r="N65" s="2">
        <f>M65+SUMIFS(data!$H$1:$H$1749, data!$A$1:$A$1749, 'Heron Fields'!$A65, data!$D$1:$D$1749, 'Heron Fields'!$A$2, data!$E$1:$E$1749, 'Heron Fields'!N$5)</f>
        <v/>
      </c>
      <c r="O65" s="2">
        <f>N65+SUMIFS(data!$H$1:$H$1749, data!$A$1:$A$1749, 'Heron Fields'!$A65, data!$D$1:$D$1749, 'Heron Fields'!$A$2, data!$E$1:$E$1749, 'Heron Fields'!O$5)</f>
        <v/>
      </c>
      <c r="P65" s="2">
        <f>O65+SUMIFS(data!$H$1:$H$1749, data!$A$1:$A$1749, 'Heron Fields'!$A65, data!$D$1:$D$1749, 'Heron Fields'!$A$2, data!$E$1:$E$1749, 'Heron Fields'!P$5)</f>
        <v/>
      </c>
      <c r="Q65" s="2">
        <f>P65+SUMIFS(data!$H$1:$H$1749, data!$A$1:$A$1749, 'Heron Fields'!$A65, data!$D$1:$D$1749, 'Heron Fields'!$A$2, data!$E$1:$E$1749, 'Heron Fields'!Q$5)</f>
        <v/>
      </c>
      <c r="R65" s="2">
        <f>Q65+SUMIFS(data!$H$1:$H$1749, data!$A$1:$A$1749, 'Heron Fields'!$A65, data!$D$1:$D$1749, 'Heron Fields'!$A$2, data!$E$1:$E$1749, 'Heron Fields'!R$5)</f>
        <v/>
      </c>
      <c r="S65" s="2">
        <f>R65+SUMIFS(data!$H$1:$H$1749, data!$A$1:$A$1749, 'Heron Fields'!$A65, data!$D$1:$D$1749, 'Heron Fields'!$A$2, data!$E$1:$E$1749, 'Heron Fields'!S$5)</f>
        <v/>
      </c>
      <c r="T65" s="2">
        <f>S65+SUMIFS(data!$H$1:$H$1749, data!$A$1:$A$1749, 'Heron Fields'!$A65, data!$D$1:$D$1749, 'Heron Fields'!$A$2, data!$E$1:$E$1749, 'Heron Fields'!T$5)</f>
        <v/>
      </c>
      <c r="U65" s="2">
        <f>T65+SUMIFS(data!$H$1:$H$1749, data!$A$1:$A$1749, 'Heron Fields'!$A65, data!$D$1:$D$1749, 'Heron Fields'!$A$2, data!$E$1:$E$1749, 'Heron Fields'!U$5)</f>
        <v/>
      </c>
      <c r="V65" s="2">
        <f>U65+SUMIFS(data!$H$1:$H$1749, data!$A$1:$A$1749, 'Heron Fields'!$A65, data!$D$1:$D$1749, 'Heron Fields'!$A$2, data!$E$1:$E$1749, 'Heron Fields'!V$5)</f>
        <v/>
      </c>
      <c r="W65" s="2">
        <f>V65+SUMIFS(data!$H$1:$H$1749, data!$A$1:$A$1749, 'Heron Fields'!$A65, data!$D$1:$D$1749, 'Heron Fields'!$A$2, data!$E$1:$E$1749, 'Heron Fields'!W$5)</f>
        <v/>
      </c>
      <c r="X65" s="2">
        <f>W65+SUMIFS(data!$H$1:$H$1749, data!$A$1:$A$1749, 'Heron Fields'!$A65, data!$D$1:$D$1749, 'Heron Fields'!$A$2, data!$E$1:$E$1749, 'Heron Fields'!X$5)</f>
        <v/>
      </c>
      <c r="Y65" s="2">
        <f>X65+SUMIFS(data!$H$1:$H$1749, data!$A$1:$A$1749, 'Heron Fields'!$A65, data!$D$1:$D$1749, 'Heron Fields'!$A$2, data!$E$1:$E$1749, 'Heron Fields'!Y$5)</f>
        <v/>
      </c>
      <c r="Z65" s="2">
        <f>Y65+SUMIFS(data!$H$1:$H$1749, data!$A$1:$A$1749, 'Heron Fields'!$A65, data!$D$1:$D$1749, 'Heron Fields'!$A$2, data!$E$1:$E$1749, 'Heron Fields'!Z$5)</f>
        <v/>
      </c>
      <c r="AA65" s="2">
        <f>Z65+SUMIFS(data!$H$1:$H$1749, data!$A$1:$A$1749, 'Heron Fields'!$A65, data!$D$1:$D$1749, 'Heron Fields'!$A$2, data!$E$1:$E$1749, 'Heron Fields'!AA$5)</f>
        <v/>
      </c>
      <c r="AB65" s="2">
        <f>AA65+SUMIFS(data!$H$1:$H$1749, data!$A$1:$A$1749, 'Heron Fields'!$A65, data!$D$1:$D$1749, 'Heron Fields'!$A$2, data!$E$1:$E$1749, 'Heron Fields'!AB$5)</f>
        <v/>
      </c>
      <c r="AC65" s="2">
        <f>AB65+SUMIFS(data!$H$1:$H$1749, data!$A$1:$A$1749, 'Heron Fields'!$A65, data!$D$1:$D$1749, 'Heron Fields'!$A$2, data!$E$1:$E$1749, 'Heron Fields'!AC$5)</f>
        <v/>
      </c>
      <c r="AD65" s="2">
        <f>AC65+SUMIFS(data!$H$1:$H$1749, data!$A$1:$A$1749, 'Heron Fields'!$A65, data!$D$1:$D$1749, 'Heron Fields'!$A$2, data!$E$1:$E$1749, 'Heron Fields'!AD$5)</f>
        <v/>
      </c>
    </row>
    <row r="66">
      <c r="A66" t="inlineStr">
        <is>
          <t>Interest Paid - Investors @ 16%</t>
        </is>
      </c>
      <c r="C66" s="2">
        <f>SUMIFS(data!$H$1:$H$1749, data!$A$1:$A$1749, 'Heron Fields'!$A66, data!$D$1:$D$1749, 'Heron Fields'!$A$2, data!$E$1:$E$1749, 'Heron Fields'!C$5)</f>
        <v/>
      </c>
      <c r="D66" s="2">
        <f>C66+SUMIFS(data!$H$1:$H$1749, data!$A$1:$A$1749, 'Heron Fields'!$A66, data!$D$1:$D$1749, 'Heron Fields'!$A$2, data!$E$1:$E$1749, 'Heron Fields'!D$5)</f>
        <v/>
      </c>
      <c r="E66" s="2">
        <f>D66+SUMIFS(data!$H$1:$H$1749, data!$A$1:$A$1749, 'Heron Fields'!$A66, data!$D$1:$D$1749, 'Heron Fields'!$A$2, data!$E$1:$E$1749, 'Heron Fields'!E$5)</f>
        <v/>
      </c>
      <c r="F66" s="2">
        <f>E66+SUMIFS(data!$H$1:$H$1749, data!$A$1:$A$1749, 'Heron Fields'!$A66, data!$D$1:$D$1749, 'Heron Fields'!$A$2, data!$E$1:$E$1749, 'Heron Fields'!F$5)</f>
        <v/>
      </c>
      <c r="G66" s="2">
        <f>F66+SUMIFS(data!$H$1:$H$1749, data!$A$1:$A$1749, 'Heron Fields'!$A66, data!$D$1:$D$1749, 'Heron Fields'!$A$2, data!$E$1:$E$1749, 'Heron Fields'!G$5)</f>
        <v/>
      </c>
      <c r="H66" s="2">
        <f>G66+SUMIFS(data!$H$1:$H$1749, data!$A$1:$A$1749, 'Heron Fields'!$A66, data!$D$1:$D$1749, 'Heron Fields'!$A$2, data!$E$1:$E$1749, 'Heron Fields'!H$5)</f>
        <v/>
      </c>
      <c r="I66" s="2">
        <f>H66+SUMIFS(data!$H$1:$H$1749, data!$A$1:$A$1749, 'Heron Fields'!$A66, data!$D$1:$D$1749, 'Heron Fields'!$A$2, data!$E$1:$E$1749, 'Heron Fields'!I$5)</f>
        <v/>
      </c>
      <c r="J66" s="2">
        <f>I66+SUMIFS(data!$H$1:$H$1749, data!$A$1:$A$1749, 'Heron Fields'!$A66, data!$D$1:$D$1749, 'Heron Fields'!$A$2, data!$E$1:$E$1749, 'Heron Fields'!J$5)</f>
        <v/>
      </c>
      <c r="K66" s="2">
        <f>J66+SUMIFS(data!$H$1:$H$1749, data!$A$1:$A$1749, 'Heron Fields'!$A66, data!$D$1:$D$1749, 'Heron Fields'!$A$2, data!$E$1:$E$1749, 'Heron Fields'!K$5)</f>
        <v/>
      </c>
      <c r="L66" s="2">
        <f>K66+SUMIFS(data!$H$1:$H$1749, data!$A$1:$A$1749, 'Heron Fields'!$A66, data!$D$1:$D$1749, 'Heron Fields'!$A$2, data!$E$1:$E$1749, 'Heron Fields'!L$5)</f>
        <v/>
      </c>
      <c r="M66" s="2">
        <f>L66+SUMIFS(data!$H$1:$H$1749, data!$A$1:$A$1749, 'Heron Fields'!$A66, data!$D$1:$D$1749, 'Heron Fields'!$A$2, data!$E$1:$E$1749, 'Heron Fields'!M$5)</f>
        <v/>
      </c>
      <c r="N66" s="2">
        <f>M66+SUMIFS(data!$H$1:$H$1749, data!$A$1:$A$1749, 'Heron Fields'!$A66, data!$D$1:$D$1749, 'Heron Fields'!$A$2, data!$E$1:$E$1749, 'Heron Fields'!N$5)</f>
        <v/>
      </c>
      <c r="O66" s="2">
        <f>N66+SUMIFS(data!$H$1:$H$1749, data!$A$1:$A$1749, 'Heron Fields'!$A66, data!$D$1:$D$1749, 'Heron Fields'!$A$2, data!$E$1:$E$1749, 'Heron Fields'!O$5)</f>
        <v/>
      </c>
      <c r="P66" s="2">
        <f>O66+SUMIFS(data!$H$1:$H$1749, data!$A$1:$A$1749, 'Heron Fields'!$A66, data!$D$1:$D$1749, 'Heron Fields'!$A$2, data!$E$1:$E$1749, 'Heron Fields'!P$5)</f>
        <v/>
      </c>
      <c r="Q66" s="2">
        <f>P66+SUMIFS(data!$H$1:$H$1749, data!$A$1:$A$1749, 'Heron Fields'!$A66, data!$D$1:$D$1749, 'Heron Fields'!$A$2, data!$E$1:$E$1749, 'Heron Fields'!Q$5)</f>
        <v/>
      </c>
      <c r="R66" s="2">
        <f>Q66+SUMIFS(data!$H$1:$H$1749, data!$A$1:$A$1749, 'Heron Fields'!$A66, data!$D$1:$D$1749, 'Heron Fields'!$A$2, data!$E$1:$E$1749, 'Heron Fields'!R$5)</f>
        <v/>
      </c>
      <c r="S66" s="2">
        <f>R66+SUMIFS(data!$H$1:$H$1749, data!$A$1:$A$1749, 'Heron Fields'!$A66, data!$D$1:$D$1749, 'Heron Fields'!$A$2, data!$E$1:$E$1749, 'Heron Fields'!S$5)</f>
        <v/>
      </c>
      <c r="T66" s="2">
        <f>S66+SUMIFS(data!$H$1:$H$1749, data!$A$1:$A$1749, 'Heron Fields'!$A66, data!$D$1:$D$1749, 'Heron Fields'!$A$2, data!$E$1:$E$1749, 'Heron Fields'!T$5)</f>
        <v/>
      </c>
      <c r="U66" s="2">
        <f>T66+SUMIFS(data!$H$1:$H$1749, data!$A$1:$A$1749, 'Heron Fields'!$A66, data!$D$1:$D$1749, 'Heron Fields'!$A$2, data!$E$1:$E$1749, 'Heron Fields'!U$5)</f>
        <v/>
      </c>
      <c r="V66" s="2">
        <f>U66+SUMIFS(data!$H$1:$H$1749, data!$A$1:$A$1749, 'Heron Fields'!$A66, data!$D$1:$D$1749, 'Heron Fields'!$A$2, data!$E$1:$E$1749, 'Heron Fields'!V$5)</f>
        <v/>
      </c>
      <c r="W66" s="2">
        <f>V66+SUMIFS(data!$H$1:$H$1749, data!$A$1:$A$1749, 'Heron Fields'!$A66, data!$D$1:$D$1749, 'Heron Fields'!$A$2, data!$E$1:$E$1749, 'Heron Fields'!W$5)</f>
        <v/>
      </c>
      <c r="X66" s="2">
        <f>W66+SUMIFS(data!$H$1:$H$1749, data!$A$1:$A$1749, 'Heron Fields'!$A66, data!$D$1:$D$1749, 'Heron Fields'!$A$2, data!$E$1:$E$1749, 'Heron Fields'!X$5)</f>
        <v/>
      </c>
      <c r="Y66" s="2">
        <f>X66+SUMIFS(data!$H$1:$H$1749, data!$A$1:$A$1749, 'Heron Fields'!$A66, data!$D$1:$D$1749, 'Heron Fields'!$A$2, data!$E$1:$E$1749, 'Heron Fields'!Y$5)</f>
        <v/>
      </c>
      <c r="Z66" s="2">
        <f>Y66+SUMIFS(data!$H$1:$H$1749, data!$A$1:$A$1749, 'Heron Fields'!$A66, data!$D$1:$D$1749, 'Heron Fields'!$A$2, data!$E$1:$E$1749, 'Heron Fields'!Z$5)</f>
        <v/>
      </c>
      <c r="AA66" s="2">
        <f>Z66+SUMIFS(data!$H$1:$H$1749, data!$A$1:$A$1749, 'Heron Fields'!$A66, data!$D$1:$D$1749, 'Heron Fields'!$A$2, data!$E$1:$E$1749, 'Heron Fields'!AA$5)</f>
        <v/>
      </c>
      <c r="AB66" s="2">
        <f>AA66+SUMIFS(data!$H$1:$H$1749, data!$A$1:$A$1749, 'Heron Fields'!$A66, data!$D$1:$D$1749, 'Heron Fields'!$A$2, data!$E$1:$E$1749, 'Heron Fields'!AB$5)</f>
        <v/>
      </c>
      <c r="AC66" s="2">
        <f>AB66+SUMIFS(data!$H$1:$H$1749, data!$A$1:$A$1749, 'Heron Fields'!$A66, data!$D$1:$D$1749, 'Heron Fields'!$A$2, data!$E$1:$E$1749, 'Heron Fields'!AC$5)</f>
        <v/>
      </c>
      <c r="AD66" s="2">
        <f>AC66+SUMIFS(data!$H$1:$H$1749, data!$A$1:$A$1749, 'Heron Fields'!$A66, data!$D$1:$D$1749, 'Heron Fields'!$A$2, data!$E$1:$E$1749, 'Heron Fields'!AD$5)</f>
        <v/>
      </c>
    </row>
    <row r="67">
      <c r="A67" t="inlineStr">
        <is>
          <t>Interest Paid - Investors @ 18%</t>
        </is>
      </c>
      <c r="C67" s="2">
        <f>SUMIFS(data!$H$1:$H$1749, data!$A$1:$A$1749, 'Heron Fields'!$A67, data!$D$1:$D$1749, 'Heron Fields'!$A$2, data!$E$1:$E$1749, 'Heron Fields'!C$5)</f>
        <v/>
      </c>
      <c r="D67" s="2">
        <f>C67+SUMIFS(data!$H$1:$H$1749, data!$A$1:$A$1749, 'Heron Fields'!$A67, data!$D$1:$D$1749, 'Heron Fields'!$A$2, data!$E$1:$E$1749, 'Heron Fields'!D$5)</f>
        <v/>
      </c>
      <c r="E67" s="2">
        <f>D67+SUMIFS(data!$H$1:$H$1749, data!$A$1:$A$1749, 'Heron Fields'!$A67, data!$D$1:$D$1749, 'Heron Fields'!$A$2, data!$E$1:$E$1749, 'Heron Fields'!E$5)</f>
        <v/>
      </c>
      <c r="F67" s="2">
        <f>E67+SUMIFS(data!$H$1:$H$1749, data!$A$1:$A$1749, 'Heron Fields'!$A67, data!$D$1:$D$1749, 'Heron Fields'!$A$2, data!$E$1:$E$1749, 'Heron Fields'!F$5)</f>
        <v/>
      </c>
      <c r="G67" s="2">
        <f>F67+SUMIFS(data!$H$1:$H$1749, data!$A$1:$A$1749, 'Heron Fields'!$A67, data!$D$1:$D$1749, 'Heron Fields'!$A$2, data!$E$1:$E$1749, 'Heron Fields'!G$5)</f>
        <v/>
      </c>
      <c r="H67" s="2">
        <f>G67+SUMIFS(data!$H$1:$H$1749, data!$A$1:$A$1749, 'Heron Fields'!$A67, data!$D$1:$D$1749, 'Heron Fields'!$A$2, data!$E$1:$E$1749, 'Heron Fields'!H$5)</f>
        <v/>
      </c>
      <c r="I67" s="2">
        <f>H67+SUMIFS(data!$H$1:$H$1749, data!$A$1:$A$1749, 'Heron Fields'!$A67, data!$D$1:$D$1749, 'Heron Fields'!$A$2, data!$E$1:$E$1749, 'Heron Fields'!I$5)</f>
        <v/>
      </c>
      <c r="J67" s="2">
        <f>I67+SUMIFS(data!$H$1:$H$1749, data!$A$1:$A$1749, 'Heron Fields'!$A67, data!$D$1:$D$1749, 'Heron Fields'!$A$2, data!$E$1:$E$1749, 'Heron Fields'!J$5)</f>
        <v/>
      </c>
      <c r="K67" s="2">
        <f>J67+SUMIFS(data!$H$1:$H$1749, data!$A$1:$A$1749, 'Heron Fields'!$A67, data!$D$1:$D$1749, 'Heron Fields'!$A$2, data!$E$1:$E$1749, 'Heron Fields'!K$5)</f>
        <v/>
      </c>
      <c r="L67" s="2">
        <f>K67+SUMIFS(data!$H$1:$H$1749, data!$A$1:$A$1749, 'Heron Fields'!$A67, data!$D$1:$D$1749, 'Heron Fields'!$A$2, data!$E$1:$E$1749, 'Heron Fields'!L$5)</f>
        <v/>
      </c>
      <c r="M67" s="2">
        <f>L67+SUMIFS(data!$H$1:$H$1749, data!$A$1:$A$1749, 'Heron Fields'!$A67, data!$D$1:$D$1749, 'Heron Fields'!$A$2, data!$E$1:$E$1749, 'Heron Fields'!M$5)</f>
        <v/>
      </c>
      <c r="N67" s="2">
        <f>M67+SUMIFS(data!$H$1:$H$1749, data!$A$1:$A$1749, 'Heron Fields'!$A67, data!$D$1:$D$1749, 'Heron Fields'!$A$2, data!$E$1:$E$1749, 'Heron Fields'!N$5)</f>
        <v/>
      </c>
      <c r="O67" s="2">
        <f>N67+SUMIFS(data!$H$1:$H$1749, data!$A$1:$A$1749, 'Heron Fields'!$A67, data!$D$1:$D$1749, 'Heron Fields'!$A$2, data!$E$1:$E$1749, 'Heron Fields'!O$5)</f>
        <v/>
      </c>
      <c r="P67" s="2">
        <f>O67+SUMIFS(data!$H$1:$H$1749, data!$A$1:$A$1749, 'Heron Fields'!$A67, data!$D$1:$D$1749, 'Heron Fields'!$A$2, data!$E$1:$E$1749, 'Heron Fields'!P$5)</f>
        <v/>
      </c>
      <c r="Q67" s="2">
        <f>P67+SUMIFS(data!$H$1:$H$1749, data!$A$1:$A$1749, 'Heron Fields'!$A67, data!$D$1:$D$1749, 'Heron Fields'!$A$2, data!$E$1:$E$1749, 'Heron Fields'!Q$5)</f>
        <v/>
      </c>
      <c r="R67" s="2">
        <f>Q67+SUMIFS(data!$H$1:$H$1749, data!$A$1:$A$1749, 'Heron Fields'!$A67, data!$D$1:$D$1749, 'Heron Fields'!$A$2, data!$E$1:$E$1749, 'Heron Fields'!R$5)</f>
        <v/>
      </c>
      <c r="S67" s="2">
        <f>R67+SUMIFS(data!$H$1:$H$1749, data!$A$1:$A$1749, 'Heron Fields'!$A67, data!$D$1:$D$1749, 'Heron Fields'!$A$2, data!$E$1:$E$1749, 'Heron Fields'!S$5)</f>
        <v/>
      </c>
      <c r="T67" s="2">
        <f>S67+SUMIFS(data!$H$1:$H$1749, data!$A$1:$A$1749, 'Heron Fields'!$A67, data!$D$1:$D$1749, 'Heron Fields'!$A$2, data!$E$1:$E$1749, 'Heron Fields'!T$5)</f>
        <v/>
      </c>
      <c r="U67" s="2">
        <f>T67+SUMIFS(data!$H$1:$H$1749, data!$A$1:$A$1749, 'Heron Fields'!$A67, data!$D$1:$D$1749, 'Heron Fields'!$A$2, data!$E$1:$E$1749, 'Heron Fields'!U$5)</f>
        <v/>
      </c>
      <c r="V67" s="2">
        <f>U67+SUMIFS(data!$H$1:$H$1749, data!$A$1:$A$1749, 'Heron Fields'!$A67, data!$D$1:$D$1749, 'Heron Fields'!$A$2, data!$E$1:$E$1749, 'Heron Fields'!V$5)</f>
        <v/>
      </c>
      <c r="W67" s="2">
        <f>V67+SUMIFS(data!$H$1:$H$1749, data!$A$1:$A$1749, 'Heron Fields'!$A67, data!$D$1:$D$1749, 'Heron Fields'!$A$2, data!$E$1:$E$1749, 'Heron Fields'!W$5)</f>
        <v/>
      </c>
      <c r="X67" s="2">
        <f>W67+SUMIFS(data!$H$1:$H$1749, data!$A$1:$A$1749, 'Heron Fields'!$A67, data!$D$1:$D$1749, 'Heron Fields'!$A$2, data!$E$1:$E$1749, 'Heron Fields'!X$5)</f>
        <v/>
      </c>
      <c r="Y67" s="2">
        <f>X67+SUMIFS(data!$H$1:$H$1749, data!$A$1:$A$1749, 'Heron Fields'!$A67, data!$D$1:$D$1749, 'Heron Fields'!$A$2, data!$E$1:$E$1749, 'Heron Fields'!Y$5)</f>
        <v/>
      </c>
      <c r="Z67" s="2">
        <f>Y67+SUMIFS(data!$H$1:$H$1749, data!$A$1:$A$1749, 'Heron Fields'!$A67, data!$D$1:$D$1749, 'Heron Fields'!$A$2, data!$E$1:$E$1749, 'Heron Fields'!Z$5)</f>
        <v/>
      </c>
      <c r="AA67" s="2">
        <f>Z67+SUMIFS(data!$H$1:$H$1749, data!$A$1:$A$1749, 'Heron Fields'!$A67, data!$D$1:$D$1749, 'Heron Fields'!$A$2, data!$E$1:$E$1749, 'Heron Fields'!AA$5)</f>
        <v/>
      </c>
      <c r="AB67" s="2">
        <f>AA67+SUMIFS(data!$H$1:$H$1749, data!$A$1:$A$1749, 'Heron Fields'!$A67, data!$D$1:$D$1749, 'Heron Fields'!$A$2, data!$E$1:$E$1749, 'Heron Fields'!AB$5)</f>
        <v/>
      </c>
      <c r="AC67" s="2">
        <f>AB67+SUMIFS(data!$H$1:$H$1749, data!$A$1:$A$1749, 'Heron Fields'!$A67, data!$D$1:$D$1749, 'Heron Fields'!$A$2, data!$E$1:$E$1749, 'Heron Fields'!AC$5)</f>
        <v/>
      </c>
      <c r="AD67" s="2">
        <f>AC67+SUMIFS(data!$H$1:$H$1749, data!$A$1:$A$1749, 'Heron Fields'!$A67, data!$D$1:$D$1749, 'Heron Fields'!$A$2, data!$E$1:$E$1749, 'Heron Fields'!AD$5)</f>
        <v/>
      </c>
    </row>
    <row r="68">
      <c r="A68" t="inlineStr">
        <is>
          <t>Interest Paid - Investors @ 6.25%</t>
        </is>
      </c>
      <c r="C68" s="2">
        <f>SUMIFS(data!$H$1:$H$1749, data!$A$1:$A$1749, 'Heron Fields'!$A68, data!$D$1:$D$1749, 'Heron Fields'!$A$2, data!$E$1:$E$1749, 'Heron Fields'!C$5)</f>
        <v/>
      </c>
      <c r="D68" s="2">
        <f>C68+SUMIFS(data!$H$1:$H$1749, data!$A$1:$A$1749, 'Heron Fields'!$A68, data!$D$1:$D$1749, 'Heron Fields'!$A$2, data!$E$1:$E$1749, 'Heron Fields'!D$5)</f>
        <v/>
      </c>
      <c r="E68" s="2">
        <f>D68+SUMIFS(data!$H$1:$H$1749, data!$A$1:$A$1749, 'Heron Fields'!$A68, data!$D$1:$D$1749, 'Heron Fields'!$A$2, data!$E$1:$E$1749, 'Heron Fields'!E$5)</f>
        <v/>
      </c>
      <c r="F68" s="2">
        <f>E68+SUMIFS(data!$H$1:$H$1749, data!$A$1:$A$1749, 'Heron Fields'!$A68, data!$D$1:$D$1749, 'Heron Fields'!$A$2, data!$E$1:$E$1749, 'Heron Fields'!F$5)</f>
        <v/>
      </c>
      <c r="G68" s="2">
        <f>F68+SUMIFS(data!$H$1:$H$1749, data!$A$1:$A$1749, 'Heron Fields'!$A68, data!$D$1:$D$1749, 'Heron Fields'!$A$2, data!$E$1:$E$1749, 'Heron Fields'!G$5)</f>
        <v/>
      </c>
      <c r="H68" s="2">
        <f>G68+SUMIFS(data!$H$1:$H$1749, data!$A$1:$A$1749, 'Heron Fields'!$A68, data!$D$1:$D$1749, 'Heron Fields'!$A$2, data!$E$1:$E$1749, 'Heron Fields'!H$5)</f>
        <v/>
      </c>
      <c r="I68" s="2">
        <f>H68+SUMIFS(data!$H$1:$H$1749, data!$A$1:$A$1749, 'Heron Fields'!$A68, data!$D$1:$D$1749, 'Heron Fields'!$A$2, data!$E$1:$E$1749, 'Heron Fields'!I$5)</f>
        <v/>
      </c>
      <c r="J68" s="2">
        <f>I68+SUMIFS(data!$H$1:$H$1749, data!$A$1:$A$1749, 'Heron Fields'!$A68, data!$D$1:$D$1749, 'Heron Fields'!$A$2, data!$E$1:$E$1749, 'Heron Fields'!J$5)</f>
        <v/>
      </c>
      <c r="K68" s="2">
        <f>J68+SUMIFS(data!$H$1:$H$1749, data!$A$1:$A$1749, 'Heron Fields'!$A68, data!$D$1:$D$1749, 'Heron Fields'!$A$2, data!$E$1:$E$1749, 'Heron Fields'!K$5)</f>
        <v/>
      </c>
      <c r="L68" s="2">
        <f>K68+SUMIFS(data!$H$1:$H$1749, data!$A$1:$A$1749, 'Heron Fields'!$A68, data!$D$1:$D$1749, 'Heron Fields'!$A$2, data!$E$1:$E$1749, 'Heron Fields'!L$5)</f>
        <v/>
      </c>
      <c r="M68" s="2">
        <f>L68+SUMIFS(data!$H$1:$H$1749, data!$A$1:$A$1749, 'Heron Fields'!$A68, data!$D$1:$D$1749, 'Heron Fields'!$A$2, data!$E$1:$E$1749, 'Heron Fields'!M$5)</f>
        <v/>
      </c>
      <c r="N68" s="2">
        <f>M68+SUMIFS(data!$H$1:$H$1749, data!$A$1:$A$1749, 'Heron Fields'!$A68, data!$D$1:$D$1749, 'Heron Fields'!$A$2, data!$E$1:$E$1749, 'Heron Fields'!N$5)</f>
        <v/>
      </c>
      <c r="O68" s="2">
        <f>N68+SUMIFS(data!$H$1:$H$1749, data!$A$1:$A$1749, 'Heron Fields'!$A68, data!$D$1:$D$1749, 'Heron Fields'!$A$2, data!$E$1:$E$1749, 'Heron Fields'!O$5)</f>
        <v/>
      </c>
      <c r="P68" s="2">
        <f>O68+SUMIFS(data!$H$1:$H$1749, data!$A$1:$A$1749, 'Heron Fields'!$A68, data!$D$1:$D$1749, 'Heron Fields'!$A$2, data!$E$1:$E$1749, 'Heron Fields'!P$5)</f>
        <v/>
      </c>
      <c r="Q68" s="2">
        <f>P68+SUMIFS(data!$H$1:$H$1749, data!$A$1:$A$1749, 'Heron Fields'!$A68, data!$D$1:$D$1749, 'Heron Fields'!$A$2, data!$E$1:$E$1749, 'Heron Fields'!Q$5)</f>
        <v/>
      </c>
      <c r="R68" s="2">
        <f>Q68+SUMIFS(data!$H$1:$H$1749, data!$A$1:$A$1749, 'Heron Fields'!$A68, data!$D$1:$D$1749, 'Heron Fields'!$A$2, data!$E$1:$E$1749, 'Heron Fields'!R$5)</f>
        <v/>
      </c>
      <c r="S68" s="2">
        <f>R68+SUMIFS(data!$H$1:$H$1749, data!$A$1:$A$1749, 'Heron Fields'!$A68, data!$D$1:$D$1749, 'Heron Fields'!$A$2, data!$E$1:$E$1749, 'Heron Fields'!S$5)</f>
        <v/>
      </c>
      <c r="T68" s="2">
        <f>S68+SUMIFS(data!$H$1:$H$1749, data!$A$1:$A$1749, 'Heron Fields'!$A68, data!$D$1:$D$1749, 'Heron Fields'!$A$2, data!$E$1:$E$1749, 'Heron Fields'!T$5)</f>
        <v/>
      </c>
      <c r="U68" s="2">
        <f>T68+SUMIFS(data!$H$1:$H$1749, data!$A$1:$A$1749, 'Heron Fields'!$A68, data!$D$1:$D$1749, 'Heron Fields'!$A$2, data!$E$1:$E$1749, 'Heron Fields'!U$5)</f>
        <v/>
      </c>
      <c r="V68" s="2">
        <f>U68+SUMIFS(data!$H$1:$H$1749, data!$A$1:$A$1749, 'Heron Fields'!$A68, data!$D$1:$D$1749, 'Heron Fields'!$A$2, data!$E$1:$E$1749, 'Heron Fields'!V$5)</f>
        <v/>
      </c>
      <c r="W68" s="2">
        <f>V68+SUMIFS(data!$H$1:$H$1749, data!$A$1:$A$1749, 'Heron Fields'!$A68, data!$D$1:$D$1749, 'Heron Fields'!$A$2, data!$E$1:$E$1749, 'Heron Fields'!W$5)</f>
        <v/>
      </c>
      <c r="X68" s="2">
        <f>W68+SUMIFS(data!$H$1:$H$1749, data!$A$1:$A$1749, 'Heron Fields'!$A68, data!$D$1:$D$1749, 'Heron Fields'!$A$2, data!$E$1:$E$1749, 'Heron Fields'!X$5)</f>
        <v/>
      </c>
      <c r="Y68" s="2">
        <f>X68+SUMIFS(data!$H$1:$H$1749, data!$A$1:$A$1749, 'Heron Fields'!$A68, data!$D$1:$D$1749, 'Heron Fields'!$A$2, data!$E$1:$E$1749, 'Heron Fields'!Y$5)</f>
        <v/>
      </c>
      <c r="Z68" s="2">
        <f>Y68+SUMIFS(data!$H$1:$H$1749, data!$A$1:$A$1749, 'Heron Fields'!$A68, data!$D$1:$D$1749, 'Heron Fields'!$A$2, data!$E$1:$E$1749, 'Heron Fields'!Z$5)</f>
        <v/>
      </c>
      <c r="AA68" s="2">
        <f>Z68+SUMIFS(data!$H$1:$H$1749, data!$A$1:$A$1749, 'Heron Fields'!$A68, data!$D$1:$D$1749, 'Heron Fields'!$A$2, data!$E$1:$E$1749, 'Heron Fields'!AA$5)</f>
        <v/>
      </c>
      <c r="AB68" s="2">
        <f>AA68+SUMIFS(data!$H$1:$H$1749, data!$A$1:$A$1749, 'Heron Fields'!$A68, data!$D$1:$D$1749, 'Heron Fields'!$A$2, data!$E$1:$E$1749, 'Heron Fields'!AB$5)</f>
        <v/>
      </c>
      <c r="AC68" s="2">
        <f>AB68+SUMIFS(data!$H$1:$H$1749, data!$A$1:$A$1749, 'Heron Fields'!$A68, data!$D$1:$D$1749, 'Heron Fields'!$A$2, data!$E$1:$E$1749, 'Heron Fields'!AC$5)</f>
        <v/>
      </c>
      <c r="AD68" s="2">
        <f>AC68+SUMIFS(data!$H$1:$H$1749, data!$A$1:$A$1749, 'Heron Fields'!$A68, data!$D$1:$D$1749, 'Heron Fields'!$A$2, data!$E$1:$E$1749, 'Heron Fields'!AD$5)</f>
        <v/>
      </c>
    </row>
    <row r="69">
      <c r="A69" t="inlineStr">
        <is>
          <t>Interest Paid - Investors @ 6.5%</t>
        </is>
      </c>
      <c r="C69" s="2">
        <f>SUMIFS(data!$H$1:$H$1749, data!$A$1:$A$1749, 'Heron Fields'!$A69, data!$D$1:$D$1749, 'Heron Fields'!$A$2, data!$E$1:$E$1749, 'Heron Fields'!C$5)</f>
        <v/>
      </c>
      <c r="D69" s="2">
        <f>C69+SUMIFS(data!$H$1:$H$1749, data!$A$1:$A$1749, 'Heron Fields'!$A69, data!$D$1:$D$1749, 'Heron Fields'!$A$2, data!$E$1:$E$1749, 'Heron Fields'!D$5)</f>
        <v/>
      </c>
      <c r="E69" s="2">
        <f>D69+SUMIFS(data!$H$1:$H$1749, data!$A$1:$A$1749, 'Heron Fields'!$A69, data!$D$1:$D$1749, 'Heron Fields'!$A$2, data!$E$1:$E$1749, 'Heron Fields'!E$5)</f>
        <v/>
      </c>
      <c r="F69" s="2">
        <f>E69+SUMIFS(data!$H$1:$H$1749, data!$A$1:$A$1749, 'Heron Fields'!$A69, data!$D$1:$D$1749, 'Heron Fields'!$A$2, data!$E$1:$E$1749, 'Heron Fields'!F$5)</f>
        <v/>
      </c>
      <c r="G69" s="2">
        <f>F69+SUMIFS(data!$H$1:$H$1749, data!$A$1:$A$1749, 'Heron Fields'!$A69, data!$D$1:$D$1749, 'Heron Fields'!$A$2, data!$E$1:$E$1749, 'Heron Fields'!G$5)</f>
        <v/>
      </c>
      <c r="H69" s="2">
        <f>G69+SUMIFS(data!$H$1:$H$1749, data!$A$1:$A$1749, 'Heron Fields'!$A69, data!$D$1:$D$1749, 'Heron Fields'!$A$2, data!$E$1:$E$1749, 'Heron Fields'!H$5)</f>
        <v/>
      </c>
      <c r="I69" s="2">
        <f>H69+SUMIFS(data!$H$1:$H$1749, data!$A$1:$A$1749, 'Heron Fields'!$A69, data!$D$1:$D$1749, 'Heron Fields'!$A$2, data!$E$1:$E$1749, 'Heron Fields'!I$5)</f>
        <v/>
      </c>
      <c r="J69" s="2">
        <f>I69+SUMIFS(data!$H$1:$H$1749, data!$A$1:$A$1749, 'Heron Fields'!$A69, data!$D$1:$D$1749, 'Heron Fields'!$A$2, data!$E$1:$E$1749, 'Heron Fields'!J$5)</f>
        <v/>
      </c>
      <c r="K69" s="2">
        <f>J69+SUMIFS(data!$H$1:$H$1749, data!$A$1:$A$1749, 'Heron Fields'!$A69, data!$D$1:$D$1749, 'Heron Fields'!$A$2, data!$E$1:$E$1749, 'Heron Fields'!K$5)</f>
        <v/>
      </c>
      <c r="L69" s="2">
        <f>K69+SUMIFS(data!$H$1:$H$1749, data!$A$1:$A$1749, 'Heron Fields'!$A69, data!$D$1:$D$1749, 'Heron Fields'!$A$2, data!$E$1:$E$1749, 'Heron Fields'!L$5)</f>
        <v/>
      </c>
      <c r="M69" s="2">
        <f>L69+SUMIFS(data!$H$1:$H$1749, data!$A$1:$A$1749, 'Heron Fields'!$A69, data!$D$1:$D$1749, 'Heron Fields'!$A$2, data!$E$1:$E$1749, 'Heron Fields'!M$5)</f>
        <v/>
      </c>
      <c r="N69" s="2">
        <f>M69+SUMIFS(data!$H$1:$H$1749, data!$A$1:$A$1749, 'Heron Fields'!$A69, data!$D$1:$D$1749, 'Heron Fields'!$A$2, data!$E$1:$E$1749, 'Heron Fields'!N$5)</f>
        <v/>
      </c>
      <c r="O69" s="2">
        <f>N69+SUMIFS(data!$H$1:$H$1749, data!$A$1:$A$1749, 'Heron Fields'!$A69, data!$D$1:$D$1749, 'Heron Fields'!$A$2, data!$E$1:$E$1749, 'Heron Fields'!O$5)</f>
        <v/>
      </c>
      <c r="P69" s="2">
        <f>O69+SUMIFS(data!$H$1:$H$1749, data!$A$1:$A$1749, 'Heron Fields'!$A69, data!$D$1:$D$1749, 'Heron Fields'!$A$2, data!$E$1:$E$1749, 'Heron Fields'!P$5)</f>
        <v/>
      </c>
      <c r="Q69" s="2">
        <f>P69+SUMIFS(data!$H$1:$H$1749, data!$A$1:$A$1749, 'Heron Fields'!$A69, data!$D$1:$D$1749, 'Heron Fields'!$A$2, data!$E$1:$E$1749, 'Heron Fields'!Q$5)</f>
        <v/>
      </c>
      <c r="R69" s="2">
        <f>Q69+SUMIFS(data!$H$1:$H$1749, data!$A$1:$A$1749, 'Heron Fields'!$A69, data!$D$1:$D$1749, 'Heron Fields'!$A$2, data!$E$1:$E$1749, 'Heron Fields'!R$5)</f>
        <v/>
      </c>
      <c r="S69" s="2">
        <f>R69+SUMIFS(data!$H$1:$H$1749, data!$A$1:$A$1749, 'Heron Fields'!$A69, data!$D$1:$D$1749, 'Heron Fields'!$A$2, data!$E$1:$E$1749, 'Heron Fields'!S$5)</f>
        <v/>
      </c>
      <c r="T69" s="2">
        <f>S69+SUMIFS(data!$H$1:$H$1749, data!$A$1:$A$1749, 'Heron Fields'!$A69, data!$D$1:$D$1749, 'Heron Fields'!$A$2, data!$E$1:$E$1749, 'Heron Fields'!T$5)</f>
        <v/>
      </c>
      <c r="U69" s="2">
        <f>T69+SUMIFS(data!$H$1:$H$1749, data!$A$1:$A$1749, 'Heron Fields'!$A69, data!$D$1:$D$1749, 'Heron Fields'!$A$2, data!$E$1:$E$1749, 'Heron Fields'!U$5)</f>
        <v/>
      </c>
      <c r="V69" s="2">
        <f>U69+SUMIFS(data!$H$1:$H$1749, data!$A$1:$A$1749, 'Heron Fields'!$A69, data!$D$1:$D$1749, 'Heron Fields'!$A$2, data!$E$1:$E$1749, 'Heron Fields'!V$5)</f>
        <v/>
      </c>
      <c r="W69" s="2">
        <f>V69+SUMIFS(data!$H$1:$H$1749, data!$A$1:$A$1749, 'Heron Fields'!$A69, data!$D$1:$D$1749, 'Heron Fields'!$A$2, data!$E$1:$E$1749, 'Heron Fields'!W$5)</f>
        <v/>
      </c>
      <c r="X69" s="2">
        <f>W69+SUMIFS(data!$H$1:$H$1749, data!$A$1:$A$1749, 'Heron Fields'!$A69, data!$D$1:$D$1749, 'Heron Fields'!$A$2, data!$E$1:$E$1749, 'Heron Fields'!X$5)</f>
        <v/>
      </c>
      <c r="Y69" s="2">
        <f>X69+SUMIFS(data!$H$1:$H$1749, data!$A$1:$A$1749, 'Heron Fields'!$A69, data!$D$1:$D$1749, 'Heron Fields'!$A$2, data!$E$1:$E$1749, 'Heron Fields'!Y$5)</f>
        <v/>
      </c>
      <c r="Z69" s="2">
        <f>Y69+SUMIFS(data!$H$1:$H$1749, data!$A$1:$A$1749, 'Heron Fields'!$A69, data!$D$1:$D$1749, 'Heron Fields'!$A$2, data!$E$1:$E$1749, 'Heron Fields'!Z$5)</f>
        <v/>
      </c>
      <c r="AA69" s="2">
        <f>Z69+SUMIFS(data!$H$1:$H$1749, data!$A$1:$A$1749, 'Heron Fields'!$A69, data!$D$1:$D$1749, 'Heron Fields'!$A$2, data!$E$1:$E$1749, 'Heron Fields'!AA$5)</f>
        <v/>
      </c>
      <c r="AB69" s="2">
        <f>AA69+SUMIFS(data!$H$1:$H$1749, data!$A$1:$A$1749, 'Heron Fields'!$A69, data!$D$1:$D$1749, 'Heron Fields'!$A$2, data!$E$1:$E$1749, 'Heron Fields'!AB$5)</f>
        <v/>
      </c>
      <c r="AC69" s="2">
        <f>AB69+SUMIFS(data!$H$1:$H$1749, data!$A$1:$A$1749, 'Heron Fields'!$A69, data!$D$1:$D$1749, 'Heron Fields'!$A$2, data!$E$1:$E$1749, 'Heron Fields'!AC$5)</f>
        <v/>
      </c>
      <c r="AD69" s="2">
        <f>AC69+SUMIFS(data!$H$1:$H$1749, data!$A$1:$A$1749, 'Heron Fields'!$A69, data!$D$1:$D$1749, 'Heron Fields'!$A$2, data!$E$1:$E$1749, 'Heron Fields'!AD$5)</f>
        <v/>
      </c>
    </row>
    <row r="70">
      <c r="A70" t="inlineStr">
        <is>
          <t>Interest Paid - Investors @ 6.75%</t>
        </is>
      </c>
      <c r="C70" s="2">
        <f>SUMIFS(data!$H$1:$H$1749, data!$A$1:$A$1749, 'Heron Fields'!$A70, data!$D$1:$D$1749, 'Heron Fields'!$A$2, data!$E$1:$E$1749, 'Heron Fields'!C$5)</f>
        <v/>
      </c>
      <c r="D70" s="2">
        <f>C70+SUMIFS(data!$H$1:$H$1749, data!$A$1:$A$1749, 'Heron Fields'!$A70, data!$D$1:$D$1749, 'Heron Fields'!$A$2, data!$E$1:$E$1749, 'Heron Fields'!D$5)</f>
        <v/>
      </c>
      <c r="E70" s="2">
        <f>D70+SUMIFS(data!$H$1:$H$1749, data!$A$1:$A$1749, 'Heron Fields'!$A70, data!$D$1:$D$1749, 'Heron Fields'!$A$2, data!$E$1:$E$1749, 'Heron Fields'!E$5)</f>
        <v/>
      </c>
      <c r="F70" s="2">
        <f>E70+SUMIFS(data!$H$1:$H$1749, data!$A$1:$A$1749, 'Heron Fields'!$A70, data!$D$1:$D$1749, 'Heron Fields'!$A$2, data!$E$1:$E$1749, 'Heron Fields'!F$5)</f>
        <v/>
      </c>
      <c r="G70" s="2">
        <f>F70+SUMIFS(data!$H$1:$H$1749, data!$A$1:$A$1749, 'Heron Fields'!$A70, data!$D$1:$D$1749, 'Heron Fields'!$A$2, data!$E$1:$E$1749, 'Heron Fields'!G$5)</f>
        <v/>
      </c>
      <c r="H70" s="2">
        <f>G70+SUMIFS(data!$H$1:$H$1749, data!$A$1:$A$1749, 'Heron Fields'!$A70, data!$D$1:$D$1749, 'Heron Fields'!$A$2, data!$E$1:$E$1749, 'Heron Fields'!H$5)</f>
        <v/>
      </c>
      <c r="I70" s="2">
        <f>H70+SUMIFS(data!$H$1:$H$1749, data!$A$1:$A$1749, 'Heron Fields'!$A70, data!$D$1:$D$1749, 'Heron Fields'!$A$2, data!$E$1:$E$1749, 'Heron Fields'!I$5)</f>
        <v/>
      </c>
      <c r="J70" s="2">
        <f>I70+SUMIFS(data!$H$1:$H$1749, data!$A$1:$A$1749, 'Heron Fields'!$A70, data!$D$1:$D$1749, 'Heron Fields'!$A$2, data!$E$1:$E$1749, 'Heron Fields'!J$5)</f>
        <v/>
      </c>
      <c r="K70" s="2">
        <f>J70+SUMIFS(data!$H$1:$H$1749, data!$A$1:$A$1749, 'Heron Fields'!$A70, data!$D$1:$D$1749, 'Heron Fields'!$A$2, data!$E$1:$E$1749, 'Heron Fields'!K$5)</f>
        <v/>
      </c>
      <c r="L70" s="2">
        <f>K70+SUMIFS(data!$H$1:$H$1749, data!$A$1:$A$1749, 'Heron Fields'!$A70, data!$D$1:$D$1749, 'Heron Fields'!$A$2, data!$E$1:$E$1749, 'Heron Fields'!L$5)</f>
        <v/>
      </c>
      <c r="M70" s="2">
        <f>L70+SUMIFS(data!$H$1:$H$1749, data!$A$1:$A$1749, 'Heron Fields'!$A70, data!$D$1:$D$1749, 'Heron Fields'!$A$2, data!$E$1:$E$1749, 'Heron Fields'!M$5)</f>
        <v/>
      </c>
      <c r="N70" s="2">
        <f>M70+SUMIFS(data!$H$1:$H$1749, data!$A$1:$A$1749, 'Heron Fields'!$A70, data!$D$1:$D$1749, 'Heron Fields'!$A$2, data!$E$1:$E$1749, 'Heron Fields'!N$5)</f>
        <v/>
      </c>
      <c r="O70" s="2">
        <f>N70+SUMIFS(data!$H$1:$H$1749, data!$A$1:$A$1749, 'Heron Fields'!$A70, data!$D$1:$D$1749, 'Heron Fields'!$A$2, data!$E$1:$E$1749, 'Heron Fields'!O$5)</f>
        <v/>
      </c>
      <c r="P70" s="2">
        <f>O70+SUMIFS(data!$H$1:$H$1749, data!$A$1:$A$1749, 'Heron Fields'!$A70, data!$D$1:$D$1749, 'Heron Fields'!$A$2, data!$E$1:$E$1749, 'Heron Fields'!P$5)</f>
        <v/>
      </c>
      <c r="Q70" s="2">
        <f>P70+SUMIFS(data!$H$1:$H$1749, data!$A$1:$A$1749, 'Heron Fields'!$A70, data!$D$1:$D$1749, 'Heron Fields'!$A$2, data!$E$1:$E$1749, 'Heron Fields'!Q$5)</f>
        <v/>
      </c>
      <c r="R70" s="2">
        <f>Q70+SUMIFS(data!$H$1:$H$1749, data!$A$1:$A$1749, 'Heron Fields'!$A70, data!$D$1:$D$1749, 'Heron Fields'!$A$2, data!$E$1:$E$1749, 'Heron Fields'!R$5)</f>
        <v/>
      </c>
      <c r="S70" s="2">
        <f>R70+SUMIFS(data!$H$1:$H$1749, data!$A$1:$A$1749, 'Heron Fields'!$A70, data!$D$1:$D$1749, 'Heron Fields'!$A$2, data!$E$1:$E$1749, 'Heron Fields'!S$5)</f>
        <v/>
      </c>
      <c r="T70" s="2">
        <f>S70+SUMIFS(data!$H$1:$H$1749, data!$A$1:$A$1749, 'Heron Fields'!$A70, data!$D$1:$D$1749, 'Heron Fields'!$A$2, data!$E$1:$E$1749, 'Heron Fields'!T$5)</f>
        <v/>
      </c>
      <c r="U70" s="2">
        <f>T70+SUMIFS(data!$H$1:$H$1749, data!$A$1:$A$1749, 'Heron Fields'!$A70, data!$D$1:$D$1749, 'Heron Fields'!$A$2, data!$E$1:$E$1749, 'Heron Fields'!U$5)</f>
        <v/>
      </c>
      <c r="V70" s="2">
        <f>U70+SUMIFS(data!$H$1:$H$1749, data!$A$1:$A$1749, 'Heron Fields'!$A70, data!$D$1:$D$1749, 'Heron Fields'!$A$2, data!$E$1:$E$1749, 'Heron Fields'!V$5)</f>
        <v/>
      </c>
      <c r="W70" s="2">
        <f>V70+SUMIFS(data!$H$1:$H$1749, data!$A$1:$A$1749, 'Heron Fields'!$A70, data!$D$1:$D$1749, 'Heron Fields'!$A$2, data!$E$1:$E$1749, 'Heron Fields'!W$5)</f>
        <v/>
      </c>
      <c r="X70" s="2">
        <f>W70+SUMIFS(data!$H$1:$H$1749, data!$A$1:$A$1749, 'Heron Fields'!$A70, data!$D$1:$D$1749, 'Heron Fields'!$A$2, data!$E$1:$E$1749, 'Heron Fields'!X$5)</f>
        <v/>
      </c>
      <c r="Y70" s="2">
        <f>X70+SUMIFS(data!$H$1:$H$1749, data!$A$1:$A$1749, 'Heron Fields'!$A70, data!$D$1:$D$1749, 'Heron Fields'!$A$2, data!$E$1:$E$1749, 'Heron Fields'!Y$5)</f>
        <v/>
      </c>
      <c r="Z70" s="2">
        <f>Y70+SUMIFS(data!$H$1:$H$1749, data!$A$1:$A$1749, 'Heron Fields'!$A70, data!$D$1:$D$1749, 'Heron Fields'!$A$2, data!$E$1:$E$1749, 'Heron Fields'!Z$5)</f>
        <v/>
      </c>
      <c r="AA70" s="2">
        <f>Z70+SUMIFS(data!$H$1:$H$1749, data!$A$1:$A$1749, 'Heron Fields'!$A70, data!$D$1:$D$1749, 'Heron Fields'!$A$2, data!$E$1:$E$1749, 'Heron Fields'!AA$5)</f>
        <v/>
      </c>
      <c r="AB70" s="2">
        <f>AA70+SUMIFS(data!$H$1:$H$1749, data!$A$1:$A$1749, 'Heron Fields'!$A70, data!$D$1:$D$1749, 'Heron Fields'!$A$2, data!$E$1:$E$1749, 'Heron Fields'!AB$5)</f>
        <v/>
      </c>
      <c r="AC70" s="2">
        <f>AB70+SUMIFS(data!$H$1:$H$1749, data!$A$1:$A$1749, 'Heron Fields'!$A70, data!$D$1:$D$1749, 'Heron Fields'!$A$2, data!$E$1:$E$1749, 'Heron Fields'!AC$5)</f>
        <v/>
      </c>
      <c r="AD70" s="2">
        <f>AC70+SUMIFS(data!$H$1:$H$1749, data!$A$1:$A$1749, 'Heron Fields'!$A70, data!$D$1:$D$1749, 'Heron Fields'!$A$2, data!$E$1:$E$1749, 'Heron Fields'!AD$5)</f>
        <v/>
      </c>
    </row>
    <row r="71">
      <c r="A71" t="inlineStr">
        <is>
          <t>Interest Paid - Investors @ 7%</t>
        </is>
      </c>
      <c r="C71" s="2">
        <f>SUMIFS(data!$H$1:$H$1749, data!$A$1:$A$1749, 'Heron Fields'!$A71, data!$D$1:$D$1749, 'Heron Fields'!$A$2, data!$E$1:$E$1749, 'Heron Fields'!C$5)</f>
        <v/>
      </c>
      <c r="D71" s="2">
        <f>C71+SUMIFS(data!$H$1:$H$1749, data!$A$1:$A$1749, 'Heron Fields'!$A71, data!$D$1:$D$1749, 'Heron Fields'!$A$2, data!$E$1:$E$1749, 'Heron Fields'!D$5)</f>
        <v/>
      </c>
      <c r="E71" s="2">
        <f>D71+SUMIFS(data!$H$1:$H$1749, data!$A$1:$A$1749, 'Heron Fields'!$A71, data!$D$1:$D$1749, 'Heron Fields'!$A$2, data!$E$1:$E$1749, 'Heron Fields'!E$5)</f>
        <v/>
      </c>
      <c r="F71" s="2">
        <f>E71+SUMIFS(data!$H$1:$H$1749, data!$A$1:$A$1749, 'Heron Fields'!$A71, data!$D$1:$D$1749, 'Heron Fields'!$A$2, data!$E$1:$E$1749, 'Heron Fields'!F$5)</f>
        <v/>
      </c>
      <c r="G71" s="2">
        <f>F71+SUMIFS(data!$H$1:$H$1749, data!$A$1:$A$1749, 'Heron Fields'!$A71, data!$D$1:$D$1749, 'Heron Fields'!$A$2, data!$E$1:$E$1749, 'Heron Fields'!G$5)</f>
        <v/>
      </c>
      <c r="H71" s="2">
        <f>G71+SUMIFS(data!$H$1:$H$1749, data!$A$1:$A$1749, 'Heron Fields'!$A71, data!$D$1:$D$1749, 'Heron Fields'!$A$2, data!$E$1:$E$1749, 'Heron Fields'!H$5)</f>
        <v/>
      </c>
      <c r="I71" s="2">
        <f>H71+SUMIFS(data!$H$1:$H$1749, data!$A$1:$A$1749, 'Heron Fields'!$A71, data!$D$1:$D$1749, 'Heron Fields'!$A$2, data!$E$1:$E$1749, 'Heron Fields'!I$5)</f>
        <v/>
      </c>
      <c r="J71" s="2">
        <f>I71+SUMIFS(data!$H$1:$H$1749, data!$A$1:$A$1749, 'Heron Fields'!$A71, data!$D$1:$D$1749, 'Heron Fields'!$A$2, data!$E$1:$E$1749, 'Heron Fields'!J$5)</f>
        <v/>
      </c>
      <c r="K71" s="2">
        <f>J71+SUMIFS(data!$H$1:$H$1749, data!$A$1:$A$1749, 'Heron Fields'!$A71, data!$D$1:$D$1749, 'Heron Fields'!$A$2, data!$E$1:$E$1749, 'Heron Fields'!K$5)</f>
        <v/>
      </c>
      <c r="L71" s="2">
        <f>K71+SUMIFS(data!$H$1:$H$1749, data!$A$1:$A$1749, 'Heron Fields'!$A71, data!$D$1:$D$1749, 'Heron Fields'!$A$2, data!$E$1:$E$1749, 'Heron Fields'!L$5)</f>
        <v/>
      </c>
      <c r="M71" s="2">
        <f>L71+SUMIFS(data!$H$1:$H$1749, data!$A$1:$A$1749, 'Heron Fields'!$A71, data!$D$1:$D$1749, 'Heron Fields'!$A$2, data!$E$1:$E$1749, 'Heron Fields'!M$5)</f>
        <v/>
      </c>
      <c r="N71" s="2">
        <f>M71+SUMIFS(data!$H$1:$H$1749, data!$A$1:$A$1749, 'Heron Fields'!$A71, data!$D$1:$D$1749, 'Heron Fields'!$A$2, data!$E$1:$E$1749, 'Heron Fields'!N$5)</f>
        <v/>
      </c>
      <c r="O71" s="2">
        <f>N71+SUMIFS(data!$H$1:$H$1749, data!$A$1:$A$1749, 'Heron Fields'!$A71, data!$D$1:$D$1749, 'Heron Fields'!$A$2, data!$E$1:$E$1749, 'Heron Fields'!O$5)</f>
        <v/>
      </c>
      <c r="P71" s="2">
        <f>O71+SUMIFS(data!$H$1:$H$1749, data!$A$1:$A$1749, 'Heron Fields'!$A71, data!$D$1:$D$1749, 'Heron Fields'!$A$2, data!$E$1:$E$1749, 'Heron Fields'!P$5)</f>
        <v/>
      </c>
      <c r="Q71" s="2">
        <f>P71+SUMIFS(data!$H$1:$H$1749, data!$A$1:$A$1749, 'Heron Fields'!$A71, data!$D$1:$D$1749, 'Heron Fields'!$A$2, data!$E$1:$E$1749, 'Heron Fields'!Q$5)</f>
        <v/>
      </c>
      <c r="R71" s="2">
        <f>Q71+SUMIFS(data!$H$1:$H$1749, data!$A$1:$A$1749, 'Heron Fields'!$A71, data!$D$1:$D$1749, 'Heron Fields'!$A$2, data!$E$1:$E$1749, 'Heron Fields'!R$5)</f>
        <v/>
      </c>
      <c r="S71" s="2">
        <f>R71+SUMIFS(data!$H$1:$H$1749, data!$A$1:$A$1749, 'Heron Fields'!$A71, data!$D$1:$D$1749, 'Heron Fields'!$A$2, data!$E$1:$E$1749, 'Heron Fields'!S$5)</f>
        <v/>
      </c>
      <c r="T71" s="2">
        <f>S71+SUMIFS(data!$H$1:$H$1749, data!$A$1:$A$1749, 'Heron Fields'!$A71, data!$D$1:$D$1749, 'Heron Fields'!$A$2, data!$E$1:$E$1749, 'Heron Fields'!T$5)</f>
        <v/>
      </c>
      <c r="U71" s="2">
        <f>T71+SUMIFS(data!$H$1:$H$1749, data!$A$1:$A$1749, 'Heron Fields'!$A71, data!$D$1:$D$1749, 'Heron Fields'!$A$2, data!$E$1:$E$1749, 'Heron Fields'!U$5)</f>
        <v/>
      </c>
      <c r="V71" s="2">
        <f>U71+SUMIFS(data!$H$1:$H$1749, data!$A$1:$A$1749, 'Heron Fields'!$A71, data!$D$1:$D$1749, 'Heron Fields'!$A$2, data!$E$1:$E$1749, 'Heron Fields'!V$5)</f>
        <v/>
      </c>
      <c r="W71" s="2">
        <f>V71+SUMIFS(data!$H$1:$H$1749, data!$A$1:$A$1749, 'Heron Fields'!$A71, data!$D$1:$D$1749, 'Heron Fields'!$A$2, data!$E$1:$E$1749, 'Heron Fields'!W$5)</f>
        <v/>
      </c>
      <c r="X71" s="2">
        <f>W71+SUMIFS(data!$H$1:$H$1749, data!$A$1:$A$1749, 'Heron Fields'!$A71, data!$D$1:$D$1749, 'Heron Fields'!$A$2, data!$E$1:$E$1749, 'Heron Fields'!X$5)</f>
        <v/>
      </c>
      <c r="Y71" s="2">
        <f>X71+SUMIFS(data!$H$1:$H$1749, data!$A$1:$A$1749, 'Heron Fields'!$A71, data!$D$1:$D$1749, 'Heron Fields'!$A$2, data!$E$1:$E$1749, 'Heron Fields'!Y$5)</f>
        <v/>
      </c>
      <c r="Z71" s="2">
        <f>Y71+SUMIFS(data!$H$1:$H$1749, data!$A$1:$A$1749, 'Heron Fields'!$A71, data!$D$1:$D$1749, 'Heron Fields'!$A$2, data!$E$1:$E$1749, 'Heron Fields'!Z$5)</f>
        <v/>
      </c>
      <c r="AA71" s="2">
        <f>Z71+SUMIFS(data!$H$1:$H$1749, data!$A$1:$A$1749, 'Heron Fields'!$A71, data!$D$1:$D$1749, 'Heron Fields'!$A$2, data!$E$1:$E$1749, 'Heron Fields'!AA$5)</f>
        <v/>
      </c>
      <c r="AB71" s="2">
        <f>AA71+SUMIFS(data!$H$1:$H$1749, data!$A$1:$A$1749, 'Heron Fields'!$A71, data!$D$1:$D$1749, 'Heron Fields'!$A$2, data!$E$1:$E$1749, 'Heron Fields'!AB$5)</f>
        <v/>
      </c>
      <c r="AC71" s="2">
        <f>AB71+SUMIFS(data!$H$1:$H$1749, data!$A$1:$A$1749, 'Heron Fields'!$A71, data!$D$1:$D$1749, 'Heron Fields'!$A$2, data!$E$1:$E$1749, 'Heron Fields'!AC$5)</f>
        <v/>
      </c>
      <c r="AD71" s="2">
        <f>AC71+SUMIFS(data!$H$1:$H$1749, data!$A$1:$A$1749, 'Heron Fields'!$A71, data!$D$1:$D$1749, 'Heron Fields'!$A$2, data!$E$1:$E$1749, 'Heron Fields'!AD$5)</f>
        <v/>
      </c>
    </row>
    <row r="72">
      <c r="A72" t="inlineStr">
        <is>
          <t>Interest Paid - Investors @ 7.5%</t>
        </is>
      </c>
      <c r="C72" s="2">
        <f>SUMIFS(data!$H$1:$H$1749, data!$A$1:$A$1749, 'Heron Fields'!$A72, data!$D$1:$D$1749, 'Heron Fields'!$A$2, data!$E$1:$E$1749, 'Heron Fields'!C$5)</f>
        <v/>
      </c>
      <c r="D72" s="2">
        <f>C72+SUMIFS(data!$H$1:$H$1749, data!$A$1:$A$1749, 'Heron Fields'!$A72, data!$D$1:$D$1749, 'Heron Fields'!$A$2, data!$E$1:$E$1749, 'Heron Fields'!D$5)</f>
        <v/>
      </c>
      <c r="E72" s="2">
        <f>D72+SUMIFS(data!$H$1:$H$1749, data!$A$1:$A$1749, 'Heron Fields'!$A72, data!$D$1:$D$1749, 'Heron Fields'!$A$2, data!$E$1:$E$1749, 'Heron Fields'!E$5)</f>
        <v/>
      </c>
      <c r="F72" s="2">
        <f>E72+SUMIFS(data!$H$1:$H$1749, data!$A$1:$A$1749, 'Heron Fields'!$A72, data!$D$1:$D$1749, 'Heron Fields'!$A$2, data!$E$1:$E$1749, 'Heron Fields'!F$5)</f>
        <v/>
      </c>
      <c r="G72" s="2">
        <f>F72+SUMIFS(data!$H$1:$H$1749, data!$A$1:$A$1749, 'Heron Fields'!$A72, data!$D$1:$D$1749, 'Heron Fields'!$A$2, data!$E$1:$E$1749, 'Heron Fields'!G$5)</f>
        <v/>
      </c>
      <c r="H72" s="2">
        <f>G72+SUMIFS(data!$H$1:$H$1749, data!$A$1:$A$1749, 'Heron Fields'!$A72, data!$D$1:$D$1749, 'Heron Fields'!$A$2, data!$E$1:$E$1749, 'Heron Fields'!H$5)</f>
        <v/>
      </c>
      <c r="I72" s="2">
        <f>H72+SUMIFS(data!$H$1:$H$1749, data!$A$1:$A$1749, 'Heron Fields'!$A72, data!$D$1:$D$1749, 'Heron Fields'!$A$2, data!$E$1:$E$1749, 'Heron Fields'!I$5)</f>
        <v/>
      </c>
      <c r="J72" s="2">
        <f>I72+SUMIFS(data!$H$1:$H$1749, data!$A$1:$A$1749, 'Heron Fields'!$A72, data!$D$1:$D$1749, 'Heron Fields'!$A$2, data!$E$1:$E$1749, 'Heron Fields'!J$5)</f>
        <v/>
      </c>
      <c r="K72" s="2">
        <f>J72+SUMIFS(data!$H$1:$H$1749, data!$A$1:$A$1749, 'Heron Fields'!$A72, data!$D$1:$D$1749, 'Heron Fields'!$A$2, data!$E$1:$E$1749, 'Heron Fields'!K$5)</f>
        <v/>
      </c>
      <c r="L72" s="2">
        <f>K72+SUMIFS(data!$H$1:$H$1749, data!$A$1:$A$1749, 'Heron Fields'!$A72, data!$D$1:$D$1749, 'Heron Fields'!$A$2, data!$E$1:$E$1749, 'Heron Fields'!L$5)</f>
        <v/>
      </c>
      <c r="M72" s="2">
        <f>L72+SUMIFS(data!$H$1:$H$1749, data!$A$1:$A$1749, 'Heron Fields'!$A72, data!$D$1:$D$1749, 'Heron Fields'!$A$2, data!$E$1:$E$1749, 'Heron Fields'!M$5)</f>
        <v/>
      </c>
      <c r="N72" s="2">
        <f>M72+SUMIFS(data!$H$1:$H$1749, data!$A$1:$A$1749, 'Heron Fields'!$A72, data!$D$1:$D$1749, 'Heron Fields'!$A$2, data!$E$1:$E$1749, 'Heron Fields'!N$5)</f>
        <v/>
      </c>
      <c r="O72" s="2">
        <f>N72+SUMIFS(data!$H$1:$H$1749, data!$A$1:$A$1749, 'Heron Fields'!$A72, data!$D$1:$D$1749, 'Heron Fields'!$A$2, data!$E$1:$E$1749, 'Heron Fields'!O$5)</f>
        <v/>
      </c>
      <c r="P72" s="2">
        <f>O72+SUMIFS(data!$H$1:$H$1749, data!$A$1:$A$1749, 'Heron Fields'!$A72, data!$D$1:$D$1749, 'Heron Fields'!$A$2, data!$E$1:$E$1749, 'Heron Fields'!P$5)</f>
        <v/>
      </c>
      <c r="Q72" s="2">
        <f>P72+SUMIFS(data!$H$1:$H$1749, data!$A$1:$A$1749, 'Heron Fields'!$A72, data!$D$1:$D$1749, 'Heron Fields'!$A$2, data!$E$1:$E$1749, 'Heron Fields'!Q$5)</f>
        <v/>
      </c>
      <c r="R72" s="2">
        <f>Q72+SUMIFS(data!$H$1:$H$1749, data!$A$1:$A$1749, 'Heron Fields'!$A72, data!$D$1:$D$1749, 'Heron Fields'!$A$2, data!$E$1:$E$1749, 'Heron Fields'!R$5)</f>
        <v/>
      </c>
      <c r="S72" s="2">
        <f>R72+SUMIFS(data!$H$1:$H$1749, data!$A$1:$A$1749, 'Heron Fields'!$A72, data!$D$1:$D$1749, 'Heron Fields'!$A$2, data!$E$1:$E$1749, 'Heron Fields'!S$5)</f>
        <v/>
      </c>
      <c r="T72" s="2">
        <f>S72+SUMIFS(data!$H$1:$H$1749, data!$A$1:$A$1749, 'Heron Fields'!$A72, data!$D$1:$D$1749, 'Heron Fields'!$A$2, data!$E$1:$E$1749, 'Heron Fields'!T$5)</f>
        <v/>
      </c>
      <c r="U72" s="2">
        <f>T72+SUMIFS(data!$H$1:$H$1749, data!$A$1:$A$1749, 'Heron Fields'!$A72, data!$D$1:$D$1749, 'Heron Fields'!$A$2, data!$E$1:$E$1749, 'Heron Fields'!U$5)</f>
        <v/>
      </c>
      <c r="V72" s="2">
        <f>U72+SUMIFS(data!$H$1:$H$1749, data!$A$1:$A$1749, 'Heron Fields'!$A72, data!$D$1:$D$1749, 'Heron Fields'!$A$2, data!$E$1:$E$1749, 'Heron Fields'!V$5)</f>
        <v/>
      </c>
      <c r="W72" s="2">
        <f>V72+SUMIFS(data!$H$1:$H$1749, data!$A$1:$A$1749, 'Heron Fields'!$A72, data!$D$1:$D$1749, 'Heron Fields'!$A$2, data!$E$1:$E$1749, 'Heron Fields'!W$5)</f>
        <v/>
      </c>
      <c r="X72" s="2">
        <f>W72+SUMIFS(data!$H$1:$H$1749, data!$A$1:$A$1749, 'Heron Fields'!$A72, data!$D$1:$D$1749, 'Heron Fields'!$A$2, data!$E$1:$E$1749, 'Heron Fields'!X$5)</f>
        <v/>
      </c>
      <c r="Y72" s="2">
        <f>X72+SUMIFS(data!$H$1:$H$1749, data!$A$1:$A$1749, 'Heron Fields'!$A72, data!$D$1:$D$1749, 'Heron Fields'!$A$2, data!$E$1:$E$1749, 'Heron Fields'!Y$5)</f>
        <v/>
      </c>
      <c r="Z72" s="2">
        <f>Y72+SUMIFS(data!$H$1:$H$1749, data!$A$1:$A$1749, 'Heron Fields'!$A72, data!$D$1:$D$1749, 'Heron Fields'!$A$2, data!$E$1:$E$1749, 'Heron Fields'!Z$5)</f>
        <v/>
      </c>
      <c r="AA72" s="2">
        <f>Z72+SUMIFS(data!$H$1:$H$1749, data!$A$1:$A$1749, 'Heron Fields'!$A72, data!$D$1:$D$1749, 'Heron Fields'!$A$2, data!$E$1:$E$1749, 'Heron Fields'!AA$5)</f>
        <v/>
      </c>
      <c r="AB72" s="2">
        <f>AA72+SUMIFS(data!$H$1:$H$1749, data!$A$1:$A$1749, 'Heron Fields'!$A72, data!$D$1:$D$1749, 'Heron Fields'!$A$2, data!$E$1:$E$1749, 'Heron Fields'!AB$5)</f>
        <v/>
      </c>
      <c r="AC72" s="2">
        <f>AB72+SUMIFS(data!$H$1:$H$1749, data!$A$1:$A$1749, 'Heron Fields'!$A72, data!$D$1:$D$1749, 'Heron Fields'!$A$2, data!$E$1:$E$1749, 'Heron Fields'!AC$5)</f>
        <v/>
      </c>
      <c r="AD72" s="2">
        <f>AC72+SUMIFS(data!$H$1:$H$1749, data!$A$1:$A$1749, 'Heron Fields'!$A72, data!$D$1:$D$1749, 'Heron Fields'!$A$2, data!$E$1:$E$1749, 'Heron Fields'!AD$5)</f>
        <v/>
      </c>
    </row>
    <row r="73">
      <c r="A73" t="inlineStr">
        <is>
          <t>Interest Paid - Investors @ 8.25%</t>
        </is>
      </c>
      <c r="C73" s="2">
        <f>SUMIFS(data!$H$1:$H$1749, data!$A$1:$A$1749, 'Heron Fields'!$A73, data!$D$1:$D$1749, 'Heron Fields'!$A$2, data!$E$1:$E$1749, 'Heron Fields'!C$5)</f>
        <v/>
      </c>
      <c r="D73" s="2">
        <f>C73+SUMIFS(data!$H$1:$H$1749, data!$A$1:$A$1749, 'Heron Fields'!$A73, data!$D$1:$D$1749, 'Heron Fields'!$A$2, data!$E$1:$E$1749, 'Heron Fields'!D$5)</f>
        <v/>
      </c>
      <c r="E73" s="2">
        <f>D73+SUMIFS(data!$H$1:$H$1749, data!$A$1:$A$1749, 'Heron Fields'!$A73, data!$D$1:$D$1749, 'Heron Fields'!$A$2, data!$E$1:$E$1749, 'Heron Fields'!E$5)</f>
        <v/>
      </c>
      <c r="F73" s="2">
        <f>E73+SUMIFS(data!$H$1:$H$1749, data!$A$1:$A$1749, 'Heron Fields'!$A73, data!$D$1:$D$1749, 'Heron Fields'!$A$2, data!$E$1:$E$1749, 'Heron Fields'!F$5)</f>
        <v/>
      </c>
      <c r="G73" s="2">
        <f>F73+SUMIFS(data!$H$1:$H$1749, data!$A$1:$A$1749, 'Heron Fields'!$A73, data!$D$1:$D$1749, 'Heron Fields'!$A$2, data!$E$1:$E$1749, 'Heron Fields'!G$5)</f>
        <v/>
      </c>
      <c r="H73" s="2">
        <f>G73+SUMIFS(data!$H$1:$H$1749, data!$A$1:$A$1749, 'Heron Fields'!$A73, data!$D$1:$D$1749, 'Heron Fields'!$A$2, data!$E$1:$E$1749, 'Heron Fields'!H$5)</f>
        <v/>
      </c>
      <c r="I73" s="2">
        <f>H73+SUMIFS(data!$H$1:$H$1749, data!$A$1:$A$1749, 'Heron Fields'!$A73, data!$D$1:$D$1749, 'Heron Fields'!$A$2, data!$E$1:$E$1749, 'Heron Fields'!I$5)</f>
        <v/>
      </c>
      <c r="J73" s="2">
        <f>I73+SUMIFS(data!$H$1:$H$1749, data!$A$1:$A$1749, 'Heron Fields'!$A73, data!$D$1:$D$1749, 'Heron Fields'!$A$2, data!$E$1:$E$1749, 'Heron Fields'!J$5)</f>
        <v/>
      </c>
      <c r="K73" s="2">
        <f>J73+SUMIFS(data!$H$1:$H$1749, data!$A$1:$A$1749, 'Heron Fields'!$A73, data!$D$1:$D$1749, 'Heron Fields'!$A$2, data!$E$1:$E$1749, 'Heron Fields'!K$5)</f>
        <v/>
      </c>
      <c r="L73" s="2">
        <f>K73+SUMIFS(data!$H$1:$H$1749, data!$A$1:$A$1749, 'Heron Fields'!$A73, data!$D$1:$D$1749, 'Heron Fields'!$A$2, data!$E$1:$E$1749, 'Heron Fields'!L$5)</f>
        <v/>
      </c>
      <c r="M73" s="2">
        <f>L73+SUMIFS(data!$H$1:$H$1749, data!$A$1:$A$1749, 'Heron Fields'!$A73, data!$D$1:$D$1749, 'Heron Fields'!$A$2, data!$E$1:$E$1749, 'Heron Fields'!M$5)</f>
        <v/>
      </c>
      <c r="N73" s="2">
        <f>M73+SUMIFS(data!$H$1:$H$1749, data!$A$1:$A$1749, 'Heron Fields'!$A73, data!$D$1:$D$1749, 'Heron Fields'!$A$2, data!$E$1:$E$1749, 'Heron Fields'!N$5)</f>
        <v/>
      </c>
      <c r="O73" s="2">
        <f>N73+SUMIFS(data!$H$1:$H$1749, data!$A$1:$A$1749, 'Heron Fields'!$A73, data!$D$1:$D$1749, 'Heron Fields'!$A$2, data!$E$1:$E$1749, 'Heron Fields'!O$5)</f>
        <v/>
      </c>
      <c r="P73" s="2">
        <f>O73+SUMIFS(data!$H$1:$H$1749, data!$A$1:$A$1749, 'Heron Fields'!$A73, data!$D$1:$D$1749, 'Heron Fields'!$A$2, data!$E$1:$E$1749, 'Heron Fields'!P$5)</f>
        <v/>
      </c>
      <c r="Q73" s="2">
        <f>P73+SUMIFS(data!$H$1:$H$1749, data!$A$1:$A$1749, 'Heron Fields'!$A73, data!$D$1:$D$1749, 'Heron Fields'!$A$2, data!$E$1:$E$1749, 'Heron Fields'!Q$5)</f>
        <v/>
      </c>
      <c r="R73" s="2">
        <f>Q73+SUMIFS(data!$H$1:$H$1749, data!$A$1:$A$1749, 'Heron Fields'!$A73, data!$D$1:$D$1749, 'Heron Fields'!$A$2, data!$E$1:$E$1749, 'Heron Fields'!R$5)</f>
        <v/>
      </c>
      <c r="S73" s="2">
        <f>R73+SUMIFS(data!$H$1:$H$1749, data!$A$1:$A$1749, 'Heron Fields'!$A73, data!$D$1:$D$1749, 'Heron Fields'!$A$2, data!$E$1:$E$1749, 'Heron Fields'!S$5)</f>
        <v/>
      </c>
      <c r="T73" s="2">
        <f>S73+SUMIFS(data!$H$1:$H$1749, data!$A$1:$A$1749, 'Heron Fields'!$A73, data!$D$1:$D$1749, 'Heron Fields'!$A$2, data!$E$1:$E$1749, 'Heron Fields'!T$5)</f>
        <v/>
      </c>
      <c r="U73" s="2">
        <f>T73+SUMIFS(data!$H$1:$H$1749, data!$A$1:$A$1749, 'Heron Fields'!$A73, data!$D$1:$D$1749, 'Heron Fields'!$A$2, data!$E$1:$E$1749, 'Heron Fields'!U$5)</f>
        <v/>
      </c>
      <c r="V73" s="2">
        <f>U73+SUMIFS(data!$H$1:$H$1749, data!$A$1:$A$1749, 'Heron Fields'!$A73, data!$D$1:$D$1749, 'Heron Fields'!$A$2, data!$E$1:$E$1749, 'Heron Fields'!V$5)</f>
        <v/>
      </c>
      <c r="W73" s="2">
        <f>V73+SUMIFS(data!$H$1:$H$1749, data!$A$1:$A$1749, 'Heron Fields'!$A73, data!$D$1:$D$1749, 'Heron Fields'!$A$2, data!$E$1:$E$1749, 'Heron Fields'!W$5)</f>
        <v/>
      </c>
      <c r="X73" s="2">
        <f>W73+SUMIFS(data!$H$1:$H$1749, data!$A$1:$A$1749, 'Heron Fields'!$A73, data!$D$1:$D$1749, 'Heron Fields'!$A$2, data!$E$1:$E$1749, 'Heron Fields'!X$5)</f>
        <v/>
      </c>
      <c r="Y73" s="2">
        <f>X73+SUMIFS(data!$H$1:$H$1749, data!$A$1:$A$1749, 'Heron Fields'!$A73, data!$D$1:$D$1749, 'Heron Fields'!$A$2, data!$E$1:$E$1749, 'Heron Fields'!Y$5)</f>
        <v/>
      </c>
      <c r="Z73" s="2">
        <f>Y73+SUMIFS(data!$H$1:$H$1749, data!$A$1:$A$1749, 'Heron Fields'!$A73, data!$D$1:$D$1749, 'Heron Fields'!$A$2, data!$E$1:$E$1749, 'Heron Fields'!Z$5)</f>
        <v/>
      </c>
      <c r="AA73" s="2">
        <f>Z73+SUMIFS(data!$H$1:$H$1749, data!$A$1:$A$1749, 'Heron Fields'!$A73, data!$D$1:$D$1749, 'Heron Fields'!$A$2, data!$E$1:$E$1749, 'Heron Fields'!AA$5)</f>
        <v/>
      </c>
      <c r="AB73" s="2">
        <f>AA73+SUMIFS(data!$H$1:$H$1749, data!$A$1:$A$1749, 'Heron Fields'!$A73, data!$D$1:$D$1749, 'Heron Fields'!$A$2, data!$E$1:$E$1749, 'Heron Fields'!AB$5)</f>
        <v/>
      </c>
      <c r="AC73" s="2">
        <f>AB73+SUMIFS(data!$H$1:$H$1749, data!$A$1:$A$1749, 'Heron Fields'!$A73, data!$D$1:$D$1749, 'Heron Fields'!$A$2, data!$E$1:$E$1749, 'Heron Fields'!AC$5)</f>
        <v/>
      </c>
      <c r="AD73" s="2">
        <f>AC73+SUMIFS(data!$H$1:$H$1749, data!$A$1:$A$1749, 'Heron Fields'!$A73, data!$D$1:$D$1749, 'Heron Fields'!$A$2, data!$E$1:$E$1749, 'Heron Fields'!AD$5)</f>
        <v/>
      </c>
    </row>
    <row r="74">
      <c r="A74" t="inlineStr">
        <is>
          <t>Interest Paid - Investors @ 9%</t>
        </is>
      </c>
      <c r="C74" s="2">
        <f>SUMIFS(data!$H$1:$H$1749, data!$A$1:$A$1749, 'Heron Fields'!$A74, data!$D$1:$D$1749, 'Heron Fields'!$A$2, data!$E$1:$E$1749, 'Heron Fields'!C$5)</f>
        <v/>
      </c>
      <c r="D74" s="2">
        <f>C74+SUMIFS(data!$H$1:$H$1749, data!$A$1:$A$1749, 'Heron Fields'!$A74, data!$D$1:$D$1749, 'Heron Fields'!$A$2, data!$E$1:$E$1749, 'Heron Fields'!D$5)</f>
        <v/>
      </c>
      <c r="E74" s="2">
        <f>D74+SUMIFS(data!$H$1:$H$1749, data!$A$1:$A$1749, 'Heron Fields'!$A74, data!$D$1:$D$1749, 'Heron Fields'!$A$2, data!$E$1:$E$1749, 'Heron Fields'!E$5)</f>
        <v/>
      </c>
      <c r="F74" s="2">
        <f>E74+SUMIFS(data!$H$1:$H$1749, data!$A$1:$A$1749, 'Heron Fields'!$A74, data!$D$1:$D$1749, 'Heron Fields'!$A$2, data!$E$1:$E$1749, 'Heron Fields'!F$5)</f>
        <v/>
      </c>
      <c r="G74" s="2">
        <f>F74+SUMIFS(data!$H$1:$H$1749, data!$A$1:$A$1749, 'Heron Fields'!$A74, data!$D$1:$D$1749, 'Heron Fields'!$A$2, data!$E$1:$E$1749, 'Heron Fields'!G$5)</f>
        <v/>
      </c>
      <c r="H74" s="2">
        <f>G74+SUMIFS(data!$H$1:$H$1749, data!$A$1:$A$1749, 'Heron Fields'!$A74, data!$D$1:$D$1749, 'Heron Fields'!$A$2, data!$E$1:$E$1749, 'Heron Fields'!H$5)</f>
        <v/>
      </c>
      <c r="I74" s="2">
        <f>H74+SUMIFS(data!$H$1:$H$1749, data!$A$1:$A$1749, 'Heron Fields'!$A74, data!$D$1:$D$1749, 'Heron Fields'!$A$2, data!$E$1:$E$1749, 'Heron Fields'!I$5)</f>
        <v/>
      </c>
      <c r="J74" s="2">
        <f>I74+SUMIFS(data!$H$1:$H$1749, data!$A$1:$A$1749, 'Heron Fields'!$A74, data!$D$1:$D$1749, 'Heron Fields'!$A$2, data!$E$1:$E$1749, 'Heron Fields'!J$5)</f>
        <v/>
      </c>
      <c r="K74" s="2">
        <f>J74+SUMIFS(data!$H$1:$H$1749, data!$A$1:$A$1749, 'Heron Fields'!$A74, data!$D$1:$D$1749, 'Heron Fields'!$A$2, data!$E$1:$E$1749, 'Heron Fields'!K$5)</f>
        <v/>
      </c>
      <c r="L74" s="2">
        <f>K74+SUMIFS(data!$H$1:$H$1749, data!$A$1:$A$1749, 'Heron Fields'!$A74, data!$D$1:$D$1749, 'Heron Fields'!$A$2, data!$E$1:$E$1749, 'Heron Fields'!L$5)</f>
        <v/>
      </c>
      <c r="M74" s="2">
        <f>L74+SUMIFS(data!$H$1:$H$1749, data!$A$1:$A$1749, 'Heron Fields'!$A74, data!$D$1:$D$1749, 'Heron Fields'!$A$2, data!$E$1:$E$1749, 'Heron Fields'!M$5)</f>
        <v/>
      </c>
      <c r="N74" s="2">
        <f>M74+SUMIFS(data!$H$1:$H$1749, data!$A$1:$A$1749, 'Heron Fields'!$A74, data!$D$1:$D$1749, 'Heron Fields'!$A$2, data!$E$1:$E$1749, 'Heron Fields'!N$5)</f>
        <v/>
      </c>
      <c r="O74" s="2">
        <f>N74+SUMIFS(data!$H$1:$H$1749, data!$A$1:$A$1749, 'Heron Fields'!$A74, data!$D$1:$D$1749, 'Heron Fields'!$A$2, data!$E$1:$E$1749, 'Heron Fields'!O$5)</f>
        <v/>
      </c>
      <c r="P74" s="2">
        <f>O74+SUMIFS(data!$H$1:$H$1749, data!$A$1:$A$1749, 'Heron Fields'!$A74, data!$D$1:$D$1749, 'Heron Fields'!$A$2, data!$E$1:$E$1749, 'Heron Fields'!P$5)</f>
        <v/>
      </c>
      <c r="Q74" s="2">
        <f>P74+SUMIFS(data!$H$1:$H$1749, data!$A$1:$A$1749, 'Heron Fields'!$A74, data!$D$1:$D$1749, 'Heron Fields'!$A$2, data!$E$1:$E$1749, 'Heron Fields'!Q$5)</f>
        <v/>
      </c>
      <c r="R74" s="2">
        <f>Q74+SUMIFS(data!$H$1:$H$1749, data!$A$1:$A$1749, 'Heron Fields'!$A74, data!$D$1:$D$1749, 'Heron Fields'!$A$2, data!$E$1:$E$1749, 'Heron Fields'!R$5)</f>
        <v/>
      </c>
      <c r="S74" s="2">
        <f>R74+SUMIFS(data!$H$1:$H$1749, data!$A$1:$A$1749, 'Heron Fields'!$A74, data!$D$1:$D$1749, 'Heron Fields'!$A$2, data!$E$1:$E$1749, 'Heron Fields'!S$5)</f>
        <v/>
      </c>
      <c r="T74" s="2">
        <f>S74+SUMIFS(data!$H$1:$H$1749, data!$A$1:$A$1749, 'Heron Fields'!$A74, data!$D$1:$D$1749, 'Heron Fields'!$A$2, data!$E$1:$E$1749, 'Heron Fields'!T$5)</f>
        <v/>
      </c>
      <c r="U74" s="2">
        <f>T74+SUMIFS(data!$H$1:$H$1749, data!$A$1:$A$1749, 'Heron Fields'!$A74, data!$D$1:$D$1749, 'Heron Fields'!$A$2, data!$E$1:$E$1749, 'Heron Fields'!U$5)</f>
        <v/>
      </c>
      <c r="V74" s="2">
        <f>U74+SUMIFS(data!$H$1:$H$1749, data!$A$1:$A$1749, 'Heron Fields'!$A74, data!$D$1:$D$1749, 'Heron Fields'!$A$2, data!$E$1:$E$1749, 'Heron Fields'!V$5)</f>
        <v/>
      </c>
      <c r="W74" s="2">
        <f>V74+SUMIFS(data!$H$1:$H$1749, data!$A$1:$A$1749, 'Heron Fields'!$A74, data!$D$1:$D$1749, 'Heron Fields'!$A$2, data!$E$1:$E$1749, 'Heron Fields'!W$5)</f>
        <v/>
      </c>
      <c r="X74" s="2">
        <f>W74+SUMIFS(data!$H$1:$H$1749, data!$A$1:$A$1749, 'Heron Fields'!$A74, data!$D$1:$D$1749, 'Heron Fields'!$A$2, data!$E$1:$E$1749, 'Heron Fields'!X$5)</f>
        <v/>
      </c>
      <c r="Y74" s="2">
        <f>X74+SUMIFS(data!$H$1:$H$1749, data!$A$1:$A$1749, 'Heron Fields'!$A74, data!$D$1:$D$1749, 'Heron Fields'!$A$2, data!$E$1:$E$1749, 'Heron Fields'!Y$5)</f>
        <v/>
      </c>
      <c r="Z74" s="2">
        <f>Y74+SUMIFS(data!$H$1:$H$1749, data!$A$1:$A$1749, 'Heron Fields'!$A74, data!$D$1:$D$1749, 'Heron Fields'!$A$2, data!$E$1:$E$1749, 'Heron Fields'!Z$5)</f>
        <v/>
      </c>
      <c r="AA74" s="2">
        <f>Z74+SUMIFS(data!$H$1:$H$1749, data!$A$1:$A$1749, 'Heron Fields'!$A74, data!$D$1:$D$1749, 'Heron Fields'!$A$2, data!$E$1:$E$1749, 'Heron Fields'!AA$5)</f>
        <v/>
      </c>
      <c r="AB74" s="2">
        <f>AA74+SUMIFS(data!$H$1:$H$1749, data!$A$1:$A$1749, 'Heron Fields'!$A74, data!$D$1:$D$1749, 'Heron Fields'!$A$2, data!$E$1:$E$1749, 'Heron Fields'!AB$5)</f>
        <v/>
      </c>
      <c r="AC74" s="2">
        <f>AB74+SUMIFS(data!$H$1:$H$1749, data!$A$1:$A$1749, 'Heron Fields'!$A74, data!$D$1:$D$1749, 'Heron Fields'!$A$2, data!$E$1:$E$1749, 'Heron Fields'!AC$5)</f>
        <v/>
      </c>
      <c r="AD74" s="2">
        <f>AC74+SUMIFS(data!$H$1:$H$1749, data!$A$1:$A$1749, 'Heron Fields'!$A74, data!$D$1:$D$1749, 'Heron Fields'!$A$2, data!$E$1:$E$1749, 'Heron Fields'!AD$5)</f>
        <v/>
      </c>
    </row>
    <row r="75">
      <c r="A75" t="inlineStr">
        <is>
          <t>Interest Paid - Investors @ 9.75%</t>
        </is>
      </c>
      <c r="C75" s="2">
        <f>SUMIFS(data!$H$1:$H$1749, data!$A$1:$A$1749, 'Heron Fields'!$A75, data!$D$1:$D$1749, 'Heron Fields'!$A$2, data!$E$1:$E$1749, 'Heron Fields'!C$5)</f>
        <v/>
      </c>
      <c r="D75" s="2">
        <f>C75+SUMIFS(data!$H$1:$H$1749, data!$A$1:$A$1749, 'Heron Fields'!$A75, data!$D$1:$D$1749, 'Heron Fields'!$A$2, data!$E$1:$E$1749, 'Heron Fields'!D$5)</f>
        <v/>
      </c>
      <c r="E75" s="2">
        <f>D75+SUMIFS(data!$H$1:$H$1749, data!$A$1:$A$1749, 'Heron Fields'!$A75, data!$D$1:$D$1749, 'Heron Fields'!$A$2, data!$E$1:$E$1749, 'Heron Fields'!E$5)</f>
        <v/>
      </c>
      <c r="F75" s="2">
        <f>E75+SUMIFS(data!$H$1:$H$1749, data!$A$1:$A$1749, 'Heron Fields'!$A75, data!$D$1:$D$1749, 'Heron Fields'!$A$2, data!$E$1:$E$1749, 'Heron Fields'!F$5)</f>
        <v/>
      </c>
      <c r="G75" s="2">
        <f>F75+SUMIFS(data!$H$1:$H$1749, data!$A$1:$A$1749, 'Heron Fields'!$A75, data!$D$1:$D$1749, 'Heron Fields'!$A$2, data!$E$1:$E$1749, 'Heron Fields'!G$5)</f>
        <v/>
      </c>
      <c r="H75" s="2">
        <f>G75+SUMIFS(data!$H$1:$H$1749, data!$A$1:$A$1749, 'Heron Fields'!$A75, data!$D$1:$D$1749, 'Heron Fields'!$A$2, data!$E$1:$E$1749, 'Heron Fields'!H$5)</f>
        <v/>
      </c>
      <c r="I75" s="2">
        <f>H75+SUMIFS(data!$H$1:$H$1749, data!$A$1:$A$1749, 'Heron Fields'!$A75, data!$D$1:$D$1749, 'Heron Fields'!$A$2, data!$E$1:$E$1749, 'Heron Fields'!I$5)</f>
        <v/>
      </c>
      <c r="J75" s="2">
        <f>I75+SUMIFS(data!$H$1:$H$1749, data!$A$1:$A$1749, 'Heron Fields'!$A75, data!$D$1:$D$1749, 'Heron Fields'!$A$2, data!$E$1:$E$1749, 'Heron Fields'!J$5)</f>
        <v/>
      </c>
      <c r="K75" s="2">
        <f>J75+SUMIFS(data!$H$1:$H$1749, data!$A$1:$A$1749, 'Heron Fields'!$A75, data!$D$1:$D$1749, 'Heron Fields'!$A$2, data!$E$1:$E$1749, 'Heron Fields'!K$5)</f>
        <v/>
      </c>
      <c r="L75" s="2">
        <f>K75+SUMIFS(data!$H$1:$H$1749, data!$A$1:$A$1749, 'Heron Fields'!$A75, data!$D$1:$D$1749, 'Heron Fields'!$A$2, data!$E$1:$E$1749, 'Heron Fields'!L$5)</f>
        <v/>
      </c>
      <c r="M75" s="2">
        <f>L75+SUMIFS(data!$H$1:$H$1749, data!$A$1:$A$1749, 'Heron Fields'!$A75, data!$D$1:$D$1749, 'Heron Fields'!$A$2, data!$E$1:$E$1749, 'Heron Fields'!M$5)</f>
        <v/>
      </c>
      <c r="N75" s="2">
        <f>M75+SUMIFS(data!$H$1:$H$1749, data!$A$1:$A$1749, 'Heron Fields'!$A75, data!$D$1:$D$1749, 'Heron Fields'!$A$2, data!$E$1:$E$1749, 'Heron Fields'!N$5)</f>
        <v/>
      </c>
      <c r="O75" s="2">
        <f>N75+SUMIFS(data!$H$1:$H$1749, data!$A$1:$A$1749, 'Heron Fields'!$A75, data!$D$1:$D$1749, 'Heron Fields'!$A$2, data!$E$1:$E$1749, 'Heron Fields'!O$5)</f>
        <v/>
      </c>
      <c r="P75" s="2">
        <f>O75+SUMIFS(data!$H$1:$H$1749, data!$A$1:$A$1749, 'Heron Fields'!$A75, data!$D$1:$D$1749, 'Heron Fields'!$A$2, data!$E$1:$E$1749, 'Heron Fields'!P$5)</f>
        <v/>
      </c>
      <c r="Q75" s="2">
        <f>P75+SUMIFS(data!$H$1:$H$1749, data!$A$1:$A$1749, 'Heron Fields'!$A75, data!$D$1:$D$1749, 'Heron Fields'!$A$2, data!$E$1:$E$1749, 'Heron Fields'!Q$5)</f>
        <v/>
      </c>
      <c r="R75" s="2">
        <f>Q75+SUMIFS(data!$H$1:$H$1749, data!$A$1:$A$1749, 'Heron Fields'!$A75, data!$D$1:$D$1749, 'Heron Fields'!$A$2, data!$E$1:$E$1749, 'Heron Fields'!R$5)</f>
        <v/>
      </c>
      <c r="S75" s="2">
        <f>R75+SUMIFS(data!$H$1:$H$1749, data!$A$1:$A$1749, 'Heron Fields'!$A75, data!$D$1:$D$1749, 'Heron Fields'!$A$2, data!$E$1:$E$1749, 'Heron Fields'!S$5)</f>
        <v/>
      </c>
      <c r="T75" s="2">
        <f>S75+SUMIFS(data!$H$1:$H$1749, data!$A$1:$A$1749, 'Heron Fields'!$A75, data!$D$1:$D$1749, 'Heron Fields'!$A$2, data!$E$1:$E$1749, 'Heron Fields'!T$5)</f>
        <v/>
      </c>
      <c r="U75" s="2">
        <f>T75+SUMIFS(data!$H$1:$H$1749, data!$A$1:$A$1749, 'Heron Fields'!$A75, data!$D$1:$D$1749, 'Heron Fields'!$A$2, data!$E$1:$E$1749, 'Heron Fields'!U$5)</f>
        <v/>
      </c>
      <c r="V75" s="2">
        <f>U75+SUMIFS(data!$H$1:$H$1749, data!$A$1:$A$1749, 'Heron Fields'!$A75, data!$D$1:$D$1749, 'Heron Fields'!$A$2, data!$E$1:$E$1749, 'Heron Fields'!V$5)</f>
        <v/>
      </c>
      <c r="W75" s="2">
        <f>V75+SUMIFS(data!$H$1:$H$1749, data!$A$1:$A$1749, 'Heron Fields'!$A75, data!$D$1:$D$1749, 'Heron Fields'!$A$2, data!$E$1:$E$1749, 'Heron Fields'!W$5)</f>
        <v/>
      </c>
      <c r="X75" s="2">
        <f>W75+SUMIFS(data!$H$1:$H$1749, data!$A$1:$A$1749, 'Heron Fields'!$A75, data!$D$1:$D$1749, 'Heron Fields'!$A$2, data!$E$1:$E$1749, 'Heron Fields'!X$5)</f>
        <v/>
      </c>
      <c r="Y75" s="2">
        <f>X75+SUMIFS(data!$H$1:$H$1749, data!$A$1:$A$1749, 'Heron Fields'!$A75, data!$D$1:$D$1749, 'Heron Fields'!$A$2, data!$E$1:$E$1749, 'Heron Fields'!Y$5)</f>
        <v/>
      </c>
      <c r="Z75" s="2">
        <f>Y75+SUMIFS(data!$H$1:$H$1749, data!$A$1:$A$1749, 'Heron Fields'!$A75, data!$D$1:$D$1749, 'Heron Fields'!$A$2, data!$E$1:$E$1749, 'Heron Fields'!Z$5)</f>
        <v/>
      </c>
      <c r="AA75" s="2">
        <f>Z75+SUMIFS(data!$H$1:$H$1749, data!$A$1:$A$1749, 'Heron Fields'!$A75, data!$D$1:$D$1749, 'Heron Fields'!$A$2, data!$E$1:$E$1749, 'Heron Fields'!AA$5)</f>
        <v/>
      </c>
      <c r="AB75" s="2">
        <f>AA75+SUMIFS(data!$H$1:$H$1749, data!$A$1:$A$1749, 'Heron Fields'!$A75, data!$D$1:$D$1749, 'Heron Fields'!$A$2, data!$E$1:$E$1749, 'Heron Fields'!AB$5)</f>
        <v/>
      </c>
      <c r="AC75" s="2">
        <f>AB75+SUMIFS(data!$H$1:$H$1749, data!$A$1:$A$1749, 'Heron Fields'!$A75, data!$D$1:$D$1749, 'Heron Fields'!$A$2, data!$E$1:$E$1749, 'Heron Fields'!AC$5)</f>
        <v/>
      </c>
      <c r="AD75" s="2">
        <f>AC75+SUMIFS(data!$H$1:$H$1749, data!$A$1:$A$1749, 'Heron Fields'!$A75, data!$D$1:$D$1749, 'Heron Fields'!$A$2, data!$E$1:$E$1749, 'Heron Fields'!AD$5)</f>
        <v/>
      </c>
    </row>
    <row r="76">
      <c r="A76" t="inlineStr">
        <is>
          <t>Levies - Amari</t>
        </is>
      </c>
      <c r="C76" s="2">
        <f>SUMIFS(data!$H$1:$H$1749, data!$A$1:$A$1749, 'Heron Fields'!$A76, data!$D$1:$D$1749, 'Heron Fields'!$A$2, data!$E$1:$E$1749, 'Heron Fields'!C$5)</f>
        <v/>
      </c>
      <c r="D76" s="2">
        <f>C76+SUMIFS(data!$H$1:$H$1749, data!$A$1:$A$1749, 'Heron Fields'!$A76, data!$D$1:$D$1749, 'Heron Fields'!$A$2, data!$E$1:$E$1749, 'Heron Fields'!D$5)</f>
        <v/>
      </c>
      <c r="E76" s="2">
        <f>D76+SUMIFS(data!$H$1:$H$1749, data!$A$1:$A$1749, 'Heron Fields'!$A76, data!$D$1:$D$1749, 'Heron Fields'!$A$2, data!$E$1:$E$1749, 'Heron Fields'!E$5)</f>
        <v/>
      </c>
      <c r="F76" s="2">
        <f>E76+SUMIFS(data!$H$1:$H$1749, data!$A$1:$A$1749, 'Heron Fields'!$A76, data!$D$1:$D$1749, 'Heron Fields'!$A$2, data!$E$1:$E$1749, 'Heron Fields'!F$5)</f>
        <v/>
      </c>
      <c r="G76" s="2">
        <f>F76+SUMIFS(data!$H$1:$H$1749, data!$A$1:$A$1749, 'Heron Fields'!$A76, data!$D$1:$D$1749, 'Heron Fields'!$A$2, data!$E$1:$E$1749, 'Heron Fields'!G$5)</f>
        <v/>
      </c>
      <c r="H76" s="2">
        <f>G76+SUMIFS(data!$H$1:$H$1749, data!$A$1:$A$1749, 'Heron Fields'!$A76, data!$D$1:$D$1749, 'Heron Fields'!$A$2, data!$E$1:$E$1749, 'Heron Fields'!H$5)</f>
        <v/>
      </c>
      <c r="I76" s="2">
        <f>H76+SUMIFS(data!$H$1:$H$1749, data!$A$1:$A$1749, 'Heron Fields'!$A76, data!$D$1:$D$1749, 'Heron Fields'!$A$2, data!$E$1:$E$1749, 'Heron Fields'!I$5)</f>
        <v/>
      </c>
      <c r="J76" s="2">
        <f>I76+SUMIFS(data!$H$1:$H$1749, data!$A$1:$A$1749, 'Heron Fields'!$A76, data!$D$1:$D$1749, 'Heron Fields'!$A$2, data!$E$1:$E$1749, 'Heron Fields'!J$5)</f>
        <v/>
      </c>
      <c r="K76" s="2">
        <f>J76+SUMIFS(data!$H$1:$H$1749, data!$A$1:$A$1749, 'Heron Fields'!$A76, data!$D$1:$D$1749, 'Heron Fields'!$A$2, data!$E$1:$E$1749, 'Heron Fields'!K$5)</f>
        <v/>
      </c>
      <c r="L76" s="2">
        <f>K76+SUMIFS(data!$H$1:$H$1749, data!$A$1:$A$1749, 'Heron Fields'!$A76, data!$D$1:$D$1749, 'Heron Fields'!$A$2, data!$E$1:$E$1749, 'Heron Fields'!L$5)</f>
        <v/>
      </c>
      <c r="M76" s="2">
        <f>L76+SUMIFS(data!$H$1:$H$1749, data!$A$1:$A$1749, 'Heron Fields'!$A76, data!$D$1:$D$1749, 'Heron Fields'!$A$2, data!$E$1:$E$1749, 'Heron Fields'!M$5)</f>
        <v/>
      </c>
      <c r="N76" s="2">
        <f>M76+SUMIFS(data!$H$1:$H$1749, data!$A$1:$A$1749, 'Heron Fields'!$A76, data!$D$1:$D$1749, 'Heron Fields'!$A$2, data!$E$1:$E$1749, 'Heron Fields'!N$5)</f>
        <v/>
      </c>
      <c r="O76" s="2">
        <f>N76+SUMIFS(data!$H$1:$H$1749, data!$A$1:$A$1749, 'Heron Fields'!$A76, data!$D$1:$D$1749, 'Heron Fields'!$A$2, data!$E$1:$E$1749, 'Heron Fields'!O$5)</f>
        <v/>
      </c>
      <c r="P76" s="2">
        <f>O76+SUMIFS(data!$H$1:$H$1749, data!$A$1:$A$1749, 'Heron Fields'!$A76, data!$D$1:$D$1749, 'Heron Fields'!$A$2, data!$E$1:$E$1749, 'Heron Fields'!P$5)</f>
        <v/>
      </c>
      <c r="Q76" s="2">
        <f>P76+SUMIFS(data!$H$1:$H$1749, data!$A$1:$A$1749, 'Heron Fields'!$A76, data!$D$1:$D$1749, 'Heron Fields'!$A$2, data!$E$1:$E$1749, 'Heron Fields'!Q$5)</f>
        <v/>
      </c>
      <c r="R76" s="2">
        <f>Q76+SUMIFS(data!$H$1:$H$1749, data!$A$1:$A$1749, 'Heron Fields'!$A76, data!$D$1:$D$1749, 'Heron Fields'!$A$2, data!$E$1:$E$1749, 'Heron Fields'!R$5)</f>
        <v/>
      </c>
      <c r="S76" s="2">
        <f>R76+SUMIFS(data!$H$1:$H$1749, data!$A$1:$A$1749, 'Heron Fields'!$A76, data!$D$1:$D$1749, 'Heron Fields'!$A$2, data!$E$1:$E$1749, 'Heron Fields'!S$5)</f>
        <v/>
      </c>
      <c r="T76" s="2">
        <f>S76+SUMIFS(data!$H$1:$H$1749, data!$A$1:$A$1749, 'Heron Fields'!$A76, data!$D$1:$D$1749, 'Heron Fields'!$A$2, data!$E$1:$E$1749, 'Heron Fields'!T$5)</f>
        <v/>
      </c>
      <c r="U76" s="2">
        <f>T76+SUMIFS(data!$H$1:$H$1749, data!$A$1:$A$1749, 'Heron Fields'!$A76, data!$D$1:$D$1749, 'Heron Fields'!$A$2, data!$E$1:$E$1749, 'Heron Fields'!U$5)</f>
        <v/>
      </c>
      <c r="V76" s="2">
        <f>U76+SUMIFS(data!$H$1:$H$1749, data!$A$1:$A$1749, 'Heron Fields'!$A76, data!$D$1:$D$1749, 'Heron Fields'!$A$2, data!$E$1:$E$1749, 'Heron Fields'!V$5)</f>
        <v/>
      </c>
      <c r="W76" s="2">
        <f>V76+SUMIFS(data!$H$1:$H$1749, data!$A$1:$A$1749, 'Heron Fields'!$A76, data!$D$1:$D$1749, 'Heron Fields'!$A$2, data!$E$1:$E$1749, 'Heron Fields'!W$5)</f>
        <v/>
      </c>
      <c r="X76" s="2">
        <f>W76+SUMIFS(data!$H$1:$H$1749, data!$A$1:$A$1749, 'Heron Fields'!$A76, data!$D$1:$D$1749, 'Heron Fields'!$A$2, data!$E$1:$E$1749, 'Heron Fields'!X$5)</f>
        <v/>
      </c>
      <c r="Y76" s="2">
        <f>X76+SUMIFS(data!$H$1:$H$1749, data!$A$1:$A$1749, 'Heron Fields'!$A76, data!$D$1:$D$1749, 'Heron Fields'!$A$2, data!$E$1:$E$1749, 'Heron Fields'!Y$5)</f>
        <v/>
      </c>
      <c r="Z76" s="2">
        <f>Y76+SUMIFS(data!$H$1:$H$1749, data!$A$1:$A$1749, 'Heron Fields'!$A76, data!$D$1:$D$1749, 'Heron Fields'!$A$2, data!$E$1:$E$1749, 'Heron Fields'!Z$5)</f>
        <v/>
      </c>
      <c r="AA76" s="2">
        <f>Z76+SUMIFS(data!$H$1:$H$1749, data!$A$1:$A$1749, 'Heron Fields'!$A76, data!$D$1:$D$1749, 'Heron Fields'!$A$2, data!$E$1:$E$1749, 'Heron Fields'!AA$5)</f>
        <v/>
      </c>
      <c r="AB76" s="2">
        <f>AA76+SUMIFS(data!$H$1:$H$1749, data!$A$1:$A$1749, 'Heron Fields'!$A76, data!$D$1:$D$1749, 'Heron Fields'!$A$2, data!$E$1:$E$1749, 'Heron Fields'!AB$5)</f>
        <v/>
      </c>
      <c r="AC76" s="2">
        <f>AB76+SUMIFS(data!$H$1:$H$1749, data!$A$1:$A$1749, 'Heron Fields'!$A76, data!$D$1:$D$1749, 'Heron Fields'!$A$2, data!$E$1:$E$1749, 'Heron Fields'!AC$5)</f>
        <v/>
      </c>
      <c r="AD76" s="2">
        <f>AC76+SUMIFS(data!$H$1:$H$1749, data!$A$1:$A$1749, 'Heron Fields'!$A76, data!$D$1:$D$1749, 'Heron Fields'!$A$2, data!$E$1:$E$1749, 'Heron Fields'!AD$5)</f>
        <v/>
      </c>
    </row>
    <row r="77">
      <c r="A77" t="inlineStr">
        <is>
          <t>Momentum Admin Fee</t>
        </is>
      </c>
      <c r="C77" s="2">
        <f>SUMIFS(data!$H$1:$H$1749, data!$A$1:$A$1749, 'Heron Fields'!$A77, data!$D$1:$D$1749, 'Heron Fields'!$A$2, data!$E$1:$E$1749, 'Heron Fields'!C$5)</f>
        <v/>
      </c>
      <c r="D77" s="2">
        <f>C77+SUMIFS(data!$H$1:$H$1749, data!$A$1:$A$1749, 'Heron Fields'!$A77, data!$D$1:$D$1749, 'Heron Fields'!$A$2, data!$E$1:$E$1749, 'Heron Fields'!D$5)</f>
        <v/>
      </c>
      <c r="E77" s="2">
        <f>D77+SUMIFS(data!$H$1:$H$1749, data!$A$1:$A$1749, 'Heron Fields'!$A77, data!$D$1:$D$1749, 'Heron Fields'!$A$2, data!$E$1:$E$1749, 'Heron Fields'!E$5)</f>
        <v/>
      </c>
      <c r="F77" s="2">
        <f>E77+SUMIFS(data!$H$1:$H$1749, data!$A$1:$A$1749, 'Heron Fields'!$A77, data!$D$1:$D$1749, 'Heron Fields'!$A$2, data!$E$1:$E$1749, 'Heron Fields'!F$5)</f>
        <v/>
      </c>
      <c r="G77" s="2">
        <f>F77+SUMIFS(data!$H$1:$H$1749, data!$A$1:$A$1749, 'Heron Fields'!$A77, data!$D$1:$D$1749, 'Heron Fields'!$A$2, data!$E$1:$E$1749, 'Heron Fields'!G$5)</f>
        <v/>
      </c>
      <c r="H77" s="2">
        <f>G77+SUMIFS(data!$H$1:$H$1749, data!$A$1:$A$1749, 'Heron Fields'!$A77, data!$D$1:$D$1749, 'Heron Fields'!$A$2, data!$E$1:$E$1749, 'Heron Fields'!H$5)</f>
        <v/>
      </c>
      <c r="I77" s="2">
        <f>H77+SUMIFS(data!$H$1:$H$1749, data!$A$1:$A$1749, 'Heron Fields'!$A77, data!$D$1:$D$1749, 'Heron Fields'!$A$2, data!$E$1:$E$1749, 'Heron Fields'!I$5)</f>
        <v/>
      </c>
      <c r="J77" s="2">
        <f>I77+SUMIFS(data!$H$1:$H$1749, data!$A$1:$A$1749, 'Heron Fields'!$A77, data!$D$1:$D$1749, 'Heron Fields'!$A$2, data!$E$1:$E$1749, 'Heron Fields'!J$5)</f>
        <v/>
      </c>
      <c r="K77" s="2">
        <f>J77+SUMIFS(data!$H$1:$H$1749, data!$A$1:$A$1749, 'Heron Fields'!$A77, data!$D$1:$D$1749, 'Heron Fields'!$A$2, data!$E$1:$E$1749, 'Heron Fields'!K$5)</f>
        <v/>
      </c>
      <c r="L77" s="2">
        <f>K77+SUMIFS(data!$H$1:$H$1749, data!$A$1:$A$1749, 'Heron Fields'!$A77, data!$D$1:$D$1749, 'Heron Fields'!$A$2, data!$E$1:$E$1749, 'Heron Fields'!L$5)</f>
        <v/>
      </c>
      <c r="M77" s="2">
        <f>L77+SUMIFS(data!$H$1:$H$1749, data!$A$1:$A$1749, 'Heron Fields'!$A77, data!$D$1:$D$1749, 'Heron Fields'!$A$2, data!$E$1:$E$1749, 'Heron Fields'!M$5)</f>
        <v/>
      </c>
      <c r="N77" s="2">
        <f>M77+SUMIFS(data!$H$1:$H$1749, data!$A$1:$A$1749, 'Heron Fields'!$A77, data!$D$1:$D$1749, 'Heron Fields'!$A$2, data!$E$1:$E$1749, 'Heron Fields'!N$5)</f>
        <v/>
      </c>
      <c r="O77" s="2">
        <f>N77+SUMIFS(data!$H$1:$H$1749, data!$A$1:$A$1749, 'Heron Fields'!$A77, data!$D$1:$D$1749, 'Heron Fields'!$A$2, data!$E$1:$E$1749, 'Heron Fields'!O$5)</f>
        <v/>
      </c>
      <c r="P77" s="2">
        <f>O77+SUMIFS(data!$H$1:$H$1749, data!$A$1:$A$1749, 'Heron Fields'!$A77, data!$D$1:$D$1749, 'Heron Fields'!$A$2, data!$E$1:$E$1749, 'Heron Fields'!P$5)</f>
        <v/>
      </c>
      <c r="Q77" s="2">
        <f>P77+SUMIFS(data!$H$1:$H$1749, data!$A$1:$A$1749, 'Heron Fields'!$A77, data!$D$1:$D$1749, 'Heron Fields'!$A$2, data!$E$1:$E$1749, 'Heron Fields'!Q$5)</f>
        <v/>
      </c>
      <c r="R77" s="2">
        <f>Q77+SUMIFS(data!$H$1:$H$1749, data!$A$1:$A$1749, 'Heron Fields'!$A77, data!$D$1:$D$1749, 'Heron Fields'!$A$2, data!$E$1:$E$1749, 'Heron Fields'!R$5)</f>
        <v/>
      </c>
      <c r="S77" s="2">
        <f>R77+SUMIFS(data!$H$1:$H$1749, data!$A$1:$A$1749, 'Heron Fields'!$A77, data!$D$1:$D$1749, 'Heron Fields'!$A$2, data!$E$1:$E$1749, 'Heron Fields'!S$5)</f>
        <v/>
      </c>
      <c r="T77" s="2">
        <f>S77+SUMIFS(data!$H$1:$H$1749, data!$A$1:$A$1749, 'Heron Fields'!$A77, data!$D$1:$D$1749, 'Heron Fields'!$A$2, data!$E$1:$E$1749, 'Heron Fields'!T$5)</f>
        <v/>
      </c>
      <c r="U77" s="2">
        <f>T77+SUMIFS(data!$H$1:$H$1749, data!$A$1:$A$1749, 'Heron Fields'!$A77, data!$D$1:$D$1749, 'Heron Fields'!$A$2, data!$E$1:$E$1749, 'Heron Fields'!U$5)</f>
        <v/>
      </c>
      <c r="V77" s="2">
        <f>U77+SUMIFS(data!$H$1:$H$1749, data!$A$1:$A$1749, 'Heron Fields'!$A77, data!$D$1:$D$1749, 'Heron Fields'!$A$2, data!$E$1:$E$1749, 'Heron Fields'!V$5)</f>
        <v/>
      </c>
      <c r="W77" s="2">
        <f>V77+SUMIFS(data!$H$1:$H$1749, data!$A$1:$A$1749, 'Heron Fields'!$A77, data!$D$1:$D$1749, 'Heron Fields'!$A$2, data!$E$1:$E$1749, 'Heron Fields'!W$5)</f>
        <v/>
      </c>
      <c r="X77" s="2">
        <f>W77+SUMIFS(data!$H$1:$H$1749, data!$A$1:$A$1749, 'Heron Fields'!$A77, data!$D$1:$D$1749, 'Heron Fields'!$A$2, data!$E$1:$E$1749, 'Heron Fields'!X$5)</f>
        <v/>
      </c>
      <c r="Y77" s="2">
        <f>X77+SUMIFS(data!$H$1:$H$1749, data!$A$1:$A$1749, 'Heron Fields'!$A77, data!$D$1:$D$1749, 'Heron Fields'!$A$2, data!$E$1:$E$1749, 'Heron Fields'!Y$5)</f>
        <v/>
      </c>
      <c r="Z77" s="2">
        <f>Y77+SUMIFS(data!$H$1:$H$1749, data!$A$1:$A$1749, 'Heron Fields'!$A77, data!$D$1:$D$1749, 'Heron Fields'!$A$2, data!$E$1:$E$1749, 'Heron Fields'!Z$5)</f>
        <v/>
      </c>
      <c r="AA77" s="2">
        <f>Z77+SUMIFS(data!$H$1:$H$1749, data!$A$1:$A$1749, 'Heron Fields'!$A77, data!$D$1:$D$1749, 'Heron Fields'!$A$2, data!$E$1:$E$1749, 'Heron Fields'!AA$5)</f>
        <v/>
      </c>
      <c r="AB77" s="2">
        <f>AA77+SUMIFS(data!$H$1:$H$1749, data!$A$1:$A$1749, 'Heron Fields'!$A77, data!$D$1:$D$1749, 'Heron Fields'!$A$2, data!$E$1:$E$1749, 'Heron Fields'!AB$5)</f>
        <v/>
      </c>
      <c r="AC77" s="2">
        <f>AB77+SUMIFS(data!$H$1:$H$1749, data!$A$1:$A$1749, 'Heron Fields'!$A77, data!$D$1:$D$1749, 'Heron Fields'!$A$2, data!$E$1:$E$1749, 'Heron Fields'!AC$5)</f>
        <v/>
      </c>
      <c r="AD77" s="2">
        <f>AC77+SUMIFS(data!$H$1:$H$1749, data!$A$1:$A$1749, 'Heron Fields'!$A77, data!$D$1:$D$1749, 'Heron Fields'!$A$2, data!$E$1:$E$1749, 'Heron Fields'!AD$5)</f>
        <v/>
      </c>
    </row>
    <row r="78">
      <c r="A78" t="inlineStr">
        <is>
          <t>Motor Vehicle Expenses</t>
        </is>
      </c>
      <c r="C78" s="2">
        <f>SUMIFS(data!$H$1:$H$1749, data!$A$1:$A$1749, 'Heron Fields'!$A78, data!$D$1:$D$1749, 'Heron Fields'!$A$2, data!$E$1:$E$1749, 'Heron Fields'!C$5)</f>
        <v/>
      </c>
      <c r="D78" s="2">
        <f>C78+SUMIFS(data!$H$1:$H$1749, data!$A$1:$A$1749, 'Heron Fields'!$A78, data!$D$1:$D$1749, 'Heron Fields'!$A$2, data!$E$1:$E$1749, 'Heron Fields'!D$5)</f>
        <v/>
      </c>
      <c r="E78" s="2">
        <f>D78+SUMIFS(data!$H$1:$H$1749, data!$A$1:$A$1749, 'Heron Fields'!$A78, data!$D$1:$D$1749, 'Heron Fields'!$A$2, data!$E$1:$E$1749, 'Heron Fields'!E$5)</f>
        <v/>
      </c>
      <c r="F78" s="2">
        <f>E78+SUMIFS(data!$H$1:$H$1749, data!$A$1:$A$1749, 'Heron Fields'!$A78, data!$D$1:$D$1749, 'Heron Fields'!$A$2, data!$E$1:$E$1749, 'Heron Fields'!F$5)</f>
        <v/>
      </c>
      <c r="G78" s="2">
        <f>F78+SUMIFS(data!$H$1:$H$1749, data!$A$1:$A$1749, 'Heron Fields'!$A78, data!$D$1:$D$1749, 'Heron Fields'!$A$2, data!$E$1:$E$1749, 'Heron Fields'!G$5)</f>
        <v/>
      </c>
      <c r="H78" s="2">
        <f>G78+SUMIFS(data!$H$1:$H$1749, data!$A$1:$A$1749, 'Heron Fields'!$A78, data!$D$1:$D$1749, 'Heron Fields'!$A$2, data!$E$1:$E$1749, 'Heron Fields'!H$5)</f>
        <v/>
      </c>
      <c r="I78" s="2">
        <f>H78+SUMIFS(data!$H$1:$H$1749, data!$A$1:$A$1749, 'Heron Fields'!$A78, data!$D$1:$D$1749, 'Heron Fields'!$A$2, data!$E$1:$E$1749, 'Heron Fields'!I$5)</f>
        <v/>
      </c>
      <c r="J78" s="2">
        <f>I78+SUMIFS(data!$H$1:$H$1749, data!$A$1:$A$1749, 'Heron Fields'!$A78, data!$D$1:$D$1749, 'Heron Fields'!$A$2, data!$E$1:$E$1749, 'Heron Fields'!J$5)</f>
        <v/>
      </c>
      <c r="K78" s="2">
        <f>J78+SUMIFS(data!$H$1:$H$1749, data!$A$1:$A$1749, 'Heron Fields'!$A78, data!$D$1:$D$1749, 'Heron Fields'!$A$2, data!$E$1:$E$1749, 'Heron Fields'!K$5)</f>
        <v/>
      </c>
      <c r="L78" s="2">
        <f>K78+SUMIFS(data!$H$1:$H$1749, data!$A$1:$A$1749, 'Heron Fields'!$A78, data!$D$1:$D$1749, 'Heron Fields'!$A$2, data!$E$1:$E$1749, 'Heron Fields'!L$5)</f>
        <v/>
      </c>
      <c r="M78" s="2">
        <f>L78+SUMIFS(data!$H$1:$H$1749, data!$A$1:$A$1749, 'Heron Fields'!$A78, data!$D$1:$D$1749, 'Heron Fields'!$A$2, data!$E$1:$E$1749, 'Heron Fields'!M$5)</f>
        <v/>
      </c>
      <c r="N78" s="2">
        <f>M78+SUMIFS(data!$H$1:$H$1749, data!$A$1:$A$1749, 'Heron Fields'!$A78, data!$D$1:$D$1749, 'Heron Fields'!$A$2, data!$E$1:$E$1749, 'Heron Fields'!N$5)</f>
        <v/>
      </c>
      <c r="O78" s="2">
        <f>N78+SUMIFS(data!$H$1:$H$1749, data!$A$1:$A$1749, 'Heron Fields'!$A78, data!$D$1:$D$1749, 'Heron Fields'!$A$2, data!$E$1:$E$1749, 'Heron Fields'!O$5)</f>
        <v/>
      </c>
      <c r="P78" s="2">
        <f>O78+SUMIFS(data!$H$1:$H$1749, data!$A$1:$A$1749, 'Heron Fields'!$A78, data!$D$1:$D$1749, 'Heron Fields'!$A$2, data!$E$1:$E$1749, 'Heron Fields'!P$5)</f>
        <v/>
      </c>
      <c r="Q78" s="2">
        <f>P78+SUMIFS(data!$H$1:$H$1749, data!$A$1:$A$1749, 'Heron Fields'!$A78, data!$D$1:$D$1749, 'Heron Fields'!$A$2, data!$E$1:$E$1749, 'Heron Fields'!Q$5)</f>
        <v/>
      </c>
      <c r="R78" s="2">
        <f>Q78+SUMIFS(data!$H$1:$H$1749, data!$A$1:$A$1749, 'Heron Fields'!$A78, data!$D$1:$D$1749, 'Heron Fields'!$A$2, data!$E$1:$E$1749, 'Heron Fields'!R$5)</f>
        <v/>
      </c>
      <c r="S78" s="2">
        <f>R78+SUMIFS(data!$H$1:$H$1749, data!$A$1:$A$1749, 'Heron Fields'!$A78, data!$D$1:$D$1749, 'Heron Fields'!$A$2, data!$E$1:$E$1749, 'Heron Fields'!S$5)</f>
        <v/>
      </c>
      <c r="T78" s="2">
        <f>S78+SUMIFS(data!$H$1:$H$1749, data!$A$1:$A$1749, 'Heron Fields'!$A78, data!$D$1:$D$1749, 'Heron Fields'!$A$2, data!$E$1:$E$1749, 'Heron Fields'!T$5)</f>
        <v/>
      </c>
      <c r="U78" s="2">
        <f>T78+SUMIFS(data!$H$1:$H$1749, data!$A$1:$A$1749, 'Heron Fields'!$A78, data!$D$1:$D$1749, 'Heron Fields'!$A$2, data!$E$1:$E$1749, 'Heron Fields'!U$5)</f>
        <v/>
      </c>
      <c r="V78" s="2">
        <f>U78+SUMIFS(data!$H$1:$H$1749, data!$A$1:$A$1749, 'Heron Fields'!$A78, data!$D$1:$D$1749, 'Heron Fields'!$A$2, data!$E$1:$E$1749, 'Heron Fields'!V$5)</f>
        <v/>
      </c>
      <c r="W78" s="2">
        <f>V78+SUMIFS(data!$H$1:$H$1749, data!$A$1:$A$1749, 'Heron Fields'!$A78, data!$D$1:$D$1749, 'Heron Fields'!$A$2, data!$E$1:$E$1749, 'Heron Fields'!W$5)</f>
        <v/>
      </c>
      <c r="X78" s="2">
        <f>W78+SUMIFS(data!$H$1:$H$1749, data!$A$1:$A$1749, 'Heron Fields'!$A78, data!$D$1:$D$1749, 'Heron Fields'!$A$2, data!$E$1:$E$1749, 'Heron Fields'!X$5)</f>
        <v/>
      </c>
      <c r="Y78" s="2">
        <f>X78+SUMIFS(data!$H$1:$H$1749, data!$A$1:$A$1749, 'Heron Fields'!$A78, data!$D$1:$D$1749, 'Heron Fields'!$A$2, data!$E$1:$E$1749, 'Heron Fields'!Y$5)</f>
        <v/>
      </c>
      <c r="Z78" s="2">
        <f>Y78+SUMIFS(data!$H$1:$H$1749, data!$A$1:$A$1749, 'Heron Fields'!$A78, data!$D$1:$D$1749, 'Heron Fields'!$A$2, data!$E$1:$E$1749, 'Heron Fields'!Z$5)</f>
        <v/>
      </c>
      <c r="AA78" s="2">
        <f>Z78+SUMIFS(data!$H$1:$H$1749, data!$A$1:$A$1749, 'Heron Fields'!$A78, data!$D$1:$D$1749, 'Heron Fields'!$A$2, data!$E$1:$E$1749, 'Heron Fields'!AA$5)</f>
        <v/>
      </c>
      <c r="AB78" s="2">
        <f>AA78+SUMIFS(data!$H$1:$H$1749, data!$A$1:$A$1749, 'Heron Fields'!$A78, data!$D$1:$D$1749, 'Heron Fields'!$A$2, data!$E$1:$E$1749, 'Heron Fields'!AB$5)</f>
        <v/>
      </c>
      <c r="AC78" s="2">
        <f>AB78+SUMIFS(data!$H$1:$H$1749, data!$A$1:$A$1749, 'Heron Fields'!$A78, data!$D$1:$D$1749, 'Heron Fields'!$A$2, data!$E$1:$E$1749, 'Heron Fields'!AC$5)</f>
        <v/>
      </c>
      <c r="AD78" s="2">
        <f>AC78+SUMIFS(data!$H$1:$H$1749, data!$A$1:$A$1749, 'Heron Fields'!$A78, data!$D$1:$D$1749, 'Heron Fields'!$A$2, data!$E$1:$E$1749, 'Heron Fields'!AD$5)</f>
        <v/>
      </c>
    </row>
    <row r="79">
      <c r="A79" t="inlineStr">
        <is>
          <t>Rates - Heron</t>
        </is>
      </c>
      <c r="C79" s="2">
        <f>SUMIFS(data!$H$1:$H$1749, data!$A$1:$A$1749, 'Heron Fields'!$A79, data!$D$1:$D$1749, 'Heron Fields'!$A$2, data!$E$1:$E$1749, 'Heron Fields'!C$5)</f>
        <v/>
      </c>
      <c r="D79" s="2">
        <f>C79+SUMIFS(data!$H$1:$H$1749, data!$A$1:$A$1749, 'Heron Fields'!$A79, data!$D$1:$D$1749, 'Heron Fields'!$A$2, data!$E$1:$E$1749, 'Heron Fields'!D$5)</f>
        <v/>
      </c>
      <c r="E79" s="2">
        <f>D79+SUMIFS(data!$H$1:$H$1749, data!$A$1:$A$1749, 'Heron Fields'!$A79, data!$D$1:$D$1749, 'Heron Fields'!$A$2, data!$E$1:$E$1749, 'Heron Fields'!E$5)</f>
        <v/>
      </c>
      <c r="F79" s="2">
        <f>E79+SUMIFS(data!$H$1:$H$1749, data!$A$1:$A$1749, 'Heron Fields'!$A79, data!$D$1:$D$1749, 'Heron Fields'!$A$2, data!$E$1:$E$1749, 'Heron Fields'!F$5)</f>
        <v/>
      </c>
      <c r="G79" s="2">
        <f>F79+SUMIFS(data!$H$1:$H$1749, data!$A$1:$A$1749, 'Heron Fields'!$A79, data!$D$1:$D$1749, 'Heron Fields'!$A$2, data!$E$1:$E$1749, 'Heron Fields'!G$5)</f>
        <v/>
      </c>
      <c r="H79" s="2">
        <f>G79+SUMIFS(data!$H$1:$H$1749, data!$A$1:$A$1749, 'Heron Fields'!$A79, data!$D$1:$D$1749, 'Heron Fields'!$A$2, data!$E$1:$E$1749, 'Heron Fields'!H$5)</f>
        <v/>
      </c>
      <c r="I79" s="2">
        <f>H79+SUMIFS(data!$H$1:$H$1749, data!$A$1:$A$1749, 'Heron Fields'!$A79, data!$D$1:$D$1749, 'Heron Fields'!$A$2, data!$E$1:$E$1749, 'Heron Fields'!I$5)</f>
        <v/>
      </c>
      <c r="J79" s="2">
        <f>I79+SUMIFS(data!$H$1:$H$1749, data!$A$1:$A$1749, 'Heron Fields'!$A79, data!$D$1:$D$1749, 'Heron Fields'!$A$2, data!$E$1:$E$1749, 'Heron Fields'!J$5)</f>
        <v/>
      </c>
      <c r="K79" s="2">
        <f>J79+SUMIFS(data!$H$1:$H$1749, data!$A$1:$A$1749, 'Heron Fields'!$A79, data!$D$1:$D$1749, 'Heron Fields'!$A$2, data!$E$1:$E$1749, 'Heron Fields'!K$5)</f>
        <v/>
      </c>
      <c r="L79" s="2">
        <f>K79+SUMIFS(data!$H$1:$H$1749, data!$A$1:$A$1749, 'Heron Fields'!$A79, data!$D$1:$D$1749, 'Heron Fields'!$A$2, data!$E$1:$E$1749, 'Heron Fields'!L$5)</f>
        <v/>
      </c>
      <c r="M79" s="2">
        <f>L79+SUMIFS(data!$H$1:$H$1749, data!$A$1:$A$1749, 'Heron Fields'!$A79, data!$D$1:$D$1749, 'Heron Fields'!$A$2, data!$E$1:$E$1749, 'Heron Fields'!M$5)</f>
        <v/>
      </c>
      <c r="N79" s="2">
        <f>M79+SUMIFS(data!$H$1:$H$1749, data!$A$1:$A$1749, 'Heron Fields'!$A79, data!$D$1:$D$1749, 'Heron Fields'!$A$2, data!$E$1:$E$1749, 'Heron Fields'!N$5)</f>
        <v/>
      </c>
      <c r="O79" s="2">
        <f>N79+SUMIFS(data!$H$1:$H$1749, data!$A$1:$A$1749, 'Heron Fields'!$A79, data!$D$1:$D$1749, 'Heron Fields'!$A$2, data!$E$1:$E$1749, 'Heron Fields'!O$5)</f>
        <v/>
      </c>
      <c r="P79" s="2">
        <f>O79+SUMIFS(data!$H$1:$H$1749, data!$A$1:$A$1749, 'Heron Fields'!$A79, data!$D$1:$D$1749, 'Heron Fields'!$A$2, data!$E$1:$E$1749, 'Heron Fields'!P$5)</f>
        <v/>
      </c>
      <c r="Q79" s="2">
        <f>P79+SUMIFS(data!$H$1:$H$1749, data!$A$1:$A$1749, 'Heron Fields'!$A79, data!$D$1:$D$1749, 'Heron Fields'!$A$2, data!$E$1:$E$1749, 'Heron Fields'!Q$5)</f>
        <v/>
      </c>
      <c r="R79" s="2">
        <f>Q79+SUMIFS(data!$H$1:$H$1749, data!$A$1:$A$1749, 'Heron Fields'!$A79, data!$D$1:$D$1749, 'Heron Fields'!$A$2, data!$E$1:$E$1749, 'Heron Fields'!R$5)</f>
        <v/>
      </c>
      <c r="S79" s="2">
        <f>R79+SUMIFS(data!$H$1:$H$1749, data!$A$1:$A$1749, 'Heron Fields'!$A79, data!$D$1:$D$1749, 'Heron Fields'!$A$2, data!$E$1:$E$1749, 'Heron Fields'!S$5)</f>
        <v/>
      </c>
      <c r="T79" s="2">
        <f>S79+SUMIFS(data!$H$1:$H$1749, data!$A$1:$A$1749, 'Heron Fields'!$A79, data!$D$1:$D$1749, 'Heron Fields'!$A$2, data!$E$1:$E$1749, 'Heron Fields'!T$5)</f>
        <v/>
      </c>
      <c r="U79" s="2">
        <f>T79+SUMIFS(data!$H$1:$H$1749, data!$A$1:$A$1749, 'Heron Fields'!$A79, data!$D$1:$D$1749, 'Heron Fields'!$A$2, data!$E$1:$E$1749, 'Heron Fields'!U$5)</f>
        <v/>
      </c>
      <c r="V79" s="2">
        <f>U79+SUMIFS(data!$H$1:$H$1749, data!$A$1:$A$1749, 'Heron Fields'!$A79, data!$D$1:$D$1749, 'Heron Fields'!$A$2, data!$E$1:$E$1749, 'Heron Fields'!V$5)</f>
        <v/>
      </c>
      <c r="W79" s="2">
        <f>V79+SUMIFS(data!$H$1:$H$1749, data!$A$1:$A$1749, 'Heron Fields'!$A79, data!$D$1:$D$1749, 'Heron Fields'!$A$2, data!$E$1:$E$1749, 'Heron Fields'!W$5)</f>
        <v/>
      </c>
      <c r="X79" s="2">
        <f>W79+SUMIFS(data!$H$1:$H$1749, data!$A$1:$A$1749, 'Heron Fields'!$A79, data!$D$1:$D$1749, 'Heron Fields'!$A$2, data!$E$1:$E$1749, 'Heron Fields'!X$5)</f>
        <v/>
      </c>
      <c r="Y79" s="2">
        <f>X79+SUMIFS(data!$H$1:$H$1749, data!$A$1:$A$1749, 'Heron Fields'!$A79, data!$D$1:$D$1749, 'Heron Fields'!$A$2, data!$E$1:$E$1749, 'Heron Fields'!Y$5)</f>
        <v/>
      </c>
      <c r="Z79" s="2">
        <f>Y79+SUMIFS(data!$H$1:$H$1749, data!$A$1:$A$1749, 'Heron Fields'!$A79, data!$D$1:$D$1749, 'Heron Fields'!$A$2, data!$E$1:$E$1749, 'Heron Fields'!Z$5)</f>
        <v/>
      </c>
      <c r="AA79" s="2">
        <f>Z79+SUMIFS(data!$H$1:$H$1749, data!$A$1:$A$1749, 'Heron Fields'!$A79, data!$D$1:$D$1749, 'Heron Fields'!$A$2, data!$E$1:$E$1749, 'Heron Fields'!AA$5)</f>
        <v/>
      </c>
      <c r="AB79" s="2">
        <f>AA79+SUMIFS(data!$H$1:$H$1749, data!$A$1:$A$1749, 'Heron Fields'!$A79, data!$D$1:$D$1749, 'Heron Fields'!$A$2, data!$E$1:$E$1749, 'Heron Fields'!AB$5)</f>
        <v/>
      </c>
      <c r="AC79" s="2">
        <f>AB79+SUMIFS(data!$H$1:$H$1749, data!$A$1:$A$1749, 'Heron Fields'!$A79, data!$D$1:$D$1749, 'Heron Fields'!$A$2, data!$E$1:$E$1749, 'Heron Fields'!AC$5)</f>
        <v/>
      </c>
      <c r="AD79" s="2">
        <f>AC79+SUMIFS(data!$H$1:$H$1749, data!$A$1:$A$1749, 'Heron Fields'!$A79, data!$D$1:$D$1749, 'Heron Fields'!$A$2, data!$E$1:$E$1749, 'Heron Fields'!AD$5)</f>
        <v/>
      </c>
    </row>
    <row r="80">
      <c r="A80" t="inlineStr">
        <is>
          <t>Repairs _AND_ Maintenance</t>
        </is>
      </c>
      <c r="C80" s="2">
        <f>SUMIFS(data!$H$1:$H$1749, data!$A$1:$A$1749, 'Heron Fields'!$A80, data!$D$1:$D$1749, 'Heron Fields'!$A$2, data!$E$1:$E$1749, 'Heron Fields'!C$5)</f>
        <v/>
      </c>
      <c r="D80" s="2">
        <f>C80+SUMIFS(data!$H$1:$H$1749, data!$A$1:$A$1749, 'Heron Fields'!$A80, data!$D$1:$D$1749, 'Heron Fields'!$A$2, data!$E$1:$E$1749, 'Heron Fields'!D$5)</f>
        <v/>
      </c>
      <c r="E80" s="2">
        <f>D80+SUMIFS(data!$H$1:$H$1749, data!$A$1:$A$1749, 'Heron Fields'!$A80, data!$D$1:$D$1749, 'Heron Fields'!$A$2, data!$E$1:$E$1749, 'Heron Fields'!E$5)</f>
        <v/>
      </c>
      <c r="F80" s="2">
        <f>E80+SUMIFS(data!$H$1:$H$1749, data!$A$1:$A$1749, 'Heron Fields'!$A80, data!$D$1:$D$1749, 'Heron Fields'!$A$2, data!$E$1:$E$1749, 'Heron Fields'!F$5)</f>
        <v/>
      </c>
      <c r="G80" s="2">
        <f>F80+SUMIFS(data!$H$1:$H$1749, data!$A$1:$A$1749, 'Heron Fields'!$A80, data!$D$1:$D$1749, 'Heron Fields'!$A$2, data!$E$1:$E$1749, 'Heron Fields'!G$5)</f>
        <v/>
      </c>
      <c r="H80" s="2">
        <f>G80+SUMIFS(data!$H$1:$H$1749, data!$A$1:$A$1749, 'Heron Fields'!$A80, data!$D$1:$D$1749, 'Heron Fields'!$A$2, data!$E$1:$E$1749, 'Heron Fields'!H$5)</f>
        <v/>
      </c>
      <c r="I80" s="2">
        <f>H80+SUMIFS(data!$H$1:$H$1749, data!$A$1:$A$1749, 'Heron Fields'!$A80, data!$D$1:$D$1749, 'Heron Fields'!$A$2, data!$E$1:$E$1749, 'Heron Fields'!I$5)</f>
        <v/>
      </c>
      <c r="J80" s="2">
        <f>I80+SUMIFS(data!$H$1:$H$1749, data!$A$1:$A$1749, 'Heron Fields'!$A80, data!$D$1:$D$1749, 'Heron Fields'!$A$2, data!$E$1:$E$1749, 'Heron Fields'!J$5)</f>
        <v/>
      </c>
      <c r="K80" s="2">
        <f>J80+SUMIFS(data!$H$1:$H$1749, data!$A$1:$A$1749, 'Heron Fields'!$A80, data!$D$1:$D$1749, 'Heron Fields'!$A$2, data!$E$1:$E$1749, 'Heron Fields'!K$5)</f>
        <v/>
      </c>
      <c r="L80" s="2">
        <f>K80+SUMIFS(data!$H$1:$H$1749, data!$A$1:$A$1749, 'Heron Fields'!$A80, data!$D$1:$D$1749, 'Heron Fields'!$A$2, data!$E$1:$E$1749, 'Heron Fields'!L$5)</f>
        <v/>
      </c>
      <c r="M80" s="2">
        <f>L80+SUMIFS(data!$H$1:$H$1749, data!$A$1:$A$1749, 'Heron Fields'!$A80, data!$D$1:$D$1749, 'Heron Fields'!$A$2, data!$E$1:$E$1749, 'Heron Fields'!M$5)</f>
        <v/>
      </c>
      <c r="N80" s="2">
        <f>M80+SUMIFS(data!$H$1:$H$1749, data!$A$1:$A$1749, 'Heron Fields'!$A80, data!$D$1:$D$1749, 'Heron Fields'!$A$2, data!$E$1:$E$1749, 'Heron Fields'!N$5)</f>
        <v/>
      </c>
      <c r="O80" s="2">
        <f>N80+SUMIFS(data!$H$1:$H$1749, data!$A$1:$A$1749, 'Heron Fields'!$A80, data!$D$1:$D$1749, 'Heron Fields'!$A$2, data!$E$1:$E$1749, 'Heron Fields'!O$5)</f>
        <v/>
      </c>
      <c r="P80" s="2">
        <f>O80+SUMIFS(data!$H$1:$H$1749, data!$A$1:$A$1749, 'Heron Fields'!$A80, data!$D$1:$D$1749, 'Heron Fields'!$A$2, data!$E$1:$E$1749, 'Heron Fields'!P$5)</f>
        <v/>
      </c>
      <c r="Q80" s="2">
        <f>P80+SUMIFS(data!$H$1:$H$1749, data!$A$1:$A$1749, 'Heron Fields'!$A80, data!$D$1:$D$1749, 'Heron Fields'!$A$2, data!$E$1:$E$1749, 'Heron Fields'!Q$5)</f>
        <v/>
      </c>
      <c r="R80" s="2">
        <f>Q80+SUMIFS(data!$H$1:$H$1749, data!$A$1:$A$1749, 'Heron Fields'!$A80, data!$D$1:$D$1749, 'Heron Fields'!$A$2, data!$E$1:$E$1749, 'Heron Fields'!R$5)</f>
        <v/>
      </c>
      <c r="S80" s="2">
        <f>R80+SUMIFS(data!$H$1:$H$1749, data!$A$1:$A$1749, 'Heron Fields'!$A80, data!$D$1:$D$1749, 'Heron Fields'!$A$2, data!$E$1:$E$1749, 'Heron Fields'!S$5)</f>
        <v/>
      </c>
      <c r="T80" s="2">
        <f>S80+SUMIFS(data!$H$1:$H$1749, data!$A$1:$A$1749, 'Heron Fields'!$A80, data!$D$1:$D$1749, 'Heron Fields'!$A$2, data!$E$1:$E$1749, 'Heron Fields'!T$5)</f>
        <v/>
      </c>
      <c r="U80" s="2">
        <f>T80+SUMIFS(data!$H$1:$H$1749, data!$A$1:$A$1749, 'Heron Fields'!$A80, data!$D$1:$D$1749, 'Heron Fields'!$A$2, data!$E$1:$E$1749, 'Heron Fields'!U$5)</f>
        <v/>
      </c>
      <c r="V80" s="2">
        <f>U80+SUMIFS(data!$H$1:$H$1749, data!$A$1:$A$1749, 'Heron Fields'!$A80, data!$D$1:$D$1749, 'Heron Fields'!$A$2, data!$E$1:$E$1749, 'Heron Fields'!V$5)</f>
        <v/>
      </c>
      <c r="W80" s="2">
        <f>V80+SUMIFS(data!$H$1:$H$1749, data!$A$1:$A$1749, 'Heron Fields'!$A80, data!$D$1:$D$1749, 'Heron Fields'!$A$2, data!$E$1:$E$1749, 'Heron Fields'!W$5)</f>
        <v/>
      </c>
      <c r="X80" s="2">
        <f>W80+SUMIFS(data!$H$1:$H$1749, data!$A$1:$A$1749, 'Heron Fields'!$A80, data!$D$1:$D$1749, 'Heron Fields'!$A$2, data!$E$1:$E$1749, 'Heron Fields'!X$5)</f>
        <v/>
      </c>
      <c r="Y80" s="2">
        <f>X80+SUMIFS(data!$H$1:$H$1749, data!$A$1:$A$1749, 'Heron Fields'!$A80, data!$D$1:$D$1749, 'Heron Fields'!$A$2, data!$E$1:$E$1749, 'Heron Fields'!Y$5)</f>
        <v/>
      </c>
      <c r="Z80" s="2">
        <f>Y80+SUMIFS(data!$H$1:$H$1749, data!$A$1:$A$1749, 'Heron Fields'!$A80, data!$D$1:$D$1749, 'Heron Fields'!$A$2, data!$E$1:$E$1749, 'Heron Fields'!Z$5)</f>
        <v/>
      </c>
      <c r="AA80" s="2">
        <f>Z80+SUMIFS(data!$H$1:$H$1749, data!$A$1:$A$1749, 'Heron Fields'!$A80, data!$D$1:$D$1749, 'Heron Fields'!$A$2, data!$E$1:$E$1749, 'Heron Fields'!AA$5)</f>
        <v/>
      </c>
      <c r="AB80" s="2">
        <f>AA80+SUMIFS(data!$H$1:$H$1749, data!$A$1:$A$1749, 'Heron Fields'!$A80, data!$D$1:$D$1749, 'Heron Fields'!$A$2, data!$E$1:$E$1749, 'Heron Fields'!AB$5)</f>
        <v/>
      </c>
      <c r="AC80" s="2">
        <f>AB80+SUMIFS(data!$H$1:$H$1749, data!$A$1:$A$1749, 'Heron Fields'!$A80, data!$D$1:$D$1749, 'Heron Fields'!$A$2, data!$E$1:$E$1749, 'Heron Fields'!AC$5)</f>
        <v/>
      </c>
      <c r="AD80" s="2">
        <f>AC80+SUMIFS(data!$H$1:$H$1749, data!$A$1:$A$1749, 'Heron Fields'!$A80, data!$D$1:$D$1749, 'Heron Fields'!$A$2, data!$E$1:$E$1749, 'Heron Fields'!AD$5)</f>
        <v/>
      </c>
    </row>
    <row r="81">
      <c r="A81" t="inlineStr">
        <is>
          <t>Security - ADT</t>
        </is>
      </c>
      <c r="C81" s="2">
        <f>SUMIFS(data!$H$1:$H$1749, data!$A$1:$A$1749, 'Heron Fields'!$A81, data!$D$1:$D$1749, 'Heron Fields'!$A$2, data!$E$1:$E$1749, 'Heron Fields'!C$5)</f>
        <v/>
      </c>
      <c r="D81" s="2">
        <f>C81+SUMIFS(data!$H$1:$H$1749, data!$A$1:$A$1749, 'Heron Fields'!$A81, data!$D$1:$D$1749, 'Heron Fields'!$A$2, data!$E$1:$E$1749, 'Heron Fields'!D$5)</f>
        <v/>
      </c>
      <c r="E81" s="2">
        <f>D81+SUMIFS(data!$H$1:$H$1749, data!$A$1:$A$1749, 'Heron Fields'!$A81, data!$D$1:$D$1749, 'Heron Fields'!$A$2, data!$E$1:$E$1749, 'Heron Fields'!E$5)</f>
        <v/>
      </c>
      <c r="F81" s="2">
        <f>E81+SUMIFS(data!$H$1:$H$1749, data!$A$1:$A$1749, 'Heron Fields'!$A81, data!$D$1:$D$1749, 'Heron Fields'!$A$2, data!$E$1:$E$1749, 'Heron Fields'!F$5)</f>
        <v/>
      </c>
      <c r="G81" s="2">
        <f>F81+SUMIFS(data!$H$1:$H$1749, data!$A$1:$A$1749, 'Heron Fields'!$A81, data!$D$1:$D$1749, 'Heron Fields'!$A$2, data!$E$1:$E$1749, 'Heron Fields'!G$5)</f>
        <v/>
      </c>
      <c r="H81" s="2">
        <f>G81+SUMIFS(data!$H$1:$H$1749, data!$A$1:$A$1749, 'Heron Fields'!$A81, data!$D$1:$D$1749, 'Heron Fields'!$A$2, data!$E$1:$E$1749, 'Heron Fields'!H$5)</f>
        <v/>
      </c>
      <c r="I81" s="2">
        <f>H81+SUMIFS(data!$H$1:$H$1749, data!$A$1:$A$1749, 'Heron Fields'!$A81, data!$D$1:$D$1749, 'Heron Fields'!$A$2, data!$E$1:$E$1749, 'Heron Fields'!I$5)</f>
        <v/>
      </c>
      <c r="J81" s="2">
        <f>I81+SUMIFS(data!$H$1:$H$1749, data!$A$1:$A$1749, 'Heron Fields'!$A81, data!$D$1:$D$1749, 'Heron Fields'!$A$2, data!$E$1:$E$1749, 'Heron Fields'!J$5)</f>
        <v/>
      </c>
      <c r="K81" s="2">
        <f>J81+SUMIFS(data!$H$1:$H$1749, data!$A$1:$A$1749, 'Heron Fields'!$A81, data!$D$1:$D$1749, 'Heron Fields'!$A$2, data!$E$1:$E$1749, 'Heron Fields'!K$5)</f>
        <v/>
      </c>
      <c r="L81" s="2">
        <f>K81+SUMIFS(data!$H$1:$H$1749, data!$A$1:$A$1749, 'Heron Fields'!$A81, data!$D$1:$D$1749, 'Heron Fields'!$A$2, data!$E$1:$E$1749, 'Heron Fields'!L$5)</f>
        <v/>
      </c>
      <c r="M81" s="2">
        <f>L81+SUMIFS(data!$H$1:$H$1749, data!$A$1:$A$1749, 'Heron Fields'!$A81, data!$D$1:$D$1749, 'Heron Fields'!$A$2, data!$E$1:$E$1749, 'Heron Fields'!M$5)</f>
        <v/>
      </c>
      <c r="N81" s="2">
        <f>M81+SUMIFS(data!$H$1:$H$1749, data!$A$1:$A$1749, 'Heron Fields'!$A81, data!$D$1:$D$1749, 'Heron Fields'!$A$2, data!$E$1:$E$1749, 'Heron Fields'!N$5)</f>
        <v/>
      </c>
      <c r="O81" s="2">
        <f>N81+SUMIFS(data!$H$1:$H$1749, data!$A$1:$A$1749, 'Heron Fields'!$A81, data!$D$1:$D$1749, 'Heron Fields'!$A$2, data!$E$1:$E$1749, 'Heron Fields'!O$5)</f>
        <v/>
      </c>
      <c r="P81" s="2">
        <f>O81+SUMIFS(data!$H$1:$H$1749, data!$A$1:$A$1749, 'Heron Fields'!$A81, data!$D$1:$D$1749, 'Heron Fields'!$A$2, data!$E$1:$E$1749, 'Heron Fields'!P$5)</f>
        <v/>
      </c>
      <c r="Q81" s="2">
        <f>P81+SUMIFS(data!$H$1:$H$1749, data!$A$1:$A$1749, 'Heron Fields'!$A81, data!$D$1:$D$1749, 'Heron Fields'!$A$2, data!$E$1:$E$1749, 'Heron Fields'!Q$5)</f>
        <v/>
      </c>
      <c r="R81" s="2">
        <f>Q81+SUMIFS(data!$H$1:$H$1749, data!$A$1:$A$1749, 'Heron Fields'!$A81, data!$D$1:$D$1749, 'Heron Fields'!$A$2, data!$E$1:$E$1749, 'Heron Fields'!R$5)</f>
        <v/>
      </c>
      <c r="S81" s="2">
        <f>R81+SUMIFS(data!$H$1:$H$1749, data!$A$1:$A$1749, 'Heron Fields'!$A81, data!$D$1:$D$1749, 'Heron Fields'!$A$2, data!$E$1:$E$1749, 'Heron Fields'!S$5)</f>
        <v/>
      </c>
      <c r="T81" s="2">
        <f>S81+SUMIFS(data!$H$1:$H$1749, data!$A$1:$A$1749, 'Heron Fields'!$A81, data!$D$1:$D$1749, 'Heron Fields'!$A$2, data!$E$1:$E$1749, 'Heron Fields'!T$5)</f>
        <v/>
      </c>
      <c r="U81" s="2">
        <f>T81+SUMIFS(data!$H$1:$H$1749, data!$A$1:$A$1749, 'Heron Fields'!$A81, data!$D$1:$D$1749, 'Heron Fields'!$A$2, data!$E$1:$E$1749, 'Heron Fields'!U$5)</f>
        <v/>
      </c>
      <c r="V81" s="2">
        <f>U81+SUMIFS(data!$H$1:$H$1749, data!$A$1:$A$1749, 'Heron Fields'!$A81, data!$D$1:$D$1749, 'Heron Fields'!$A$2, data!$E$1:$E$1749, 'Heron Fields'!V$5)</f>
        <v/>
      </c>
      <c r="W81" s="2">
        <f>V81+SUMIFS(data!$H$1:$H$1749, data!$A$1:$A$1749, 'Heron Fields'!$A81, data!$D$1:$D$1749, 'Heron Fields'!$A$2, data!$E$1:$E$1749, 'Heron Fields'!W$5)</f>
        <v/>
      </c>
      <c r="X81" s="2">
        <f>W81+SUMIFS(data!$H$1:$H$1749, data!$A$1:$A$1749, 'Heron Fields'!$A81, data!$D$1:$D$1749, 'Heron Fields'!$A$2, data!$E$1:$E$1749, 'Heron Fields'!X$5)</f>
        <v/>
      </c>
      <c r="Y81" s="2">
        <f>X81+SUMIFS(data!$H$1:$H$1749, data!$A$1:$A$1749, 'Heron Fields'!$A81, data!$D$1:$D$1749, 'Heron Fields'!$A$2, data!$E$1:$E$1749, 'Heron Fields'!Y$5)</f>
        <v/>
      </c>
      <c r="Z81" s="2">
        <f>Y81+SUMIFS(data!$H$1:$H$1749, data!$A$1:$A$1749, 'Heron Fields'!$A81, data!$D$1:$D$1749, 'Heron Fields'!$A$2, data!$E$1:$E$1749, 'Heron Fields'!Z$5)</f>
        <v/>
      </c>
      <c r="AA81" s="2">
        <f>Z81+SUMIFS(data!$H$1:$H$1749, data!$A$1:$A$1749, 'Heron Fields'!$A81, data!$D$1:$D$1749, 'Heron Fields'!$A$2, data!$E$1:$E$1749, 'Heron Fields'!AA$5)</f>
        <v/>
      </c>
      <c r="AB81" s="2">
        <f>AA81+SUMIFS(data!$H$1:$H$1749, data!$A$1:$A$1749, 'Heron Fields'!$A81, data!$D$1:$D$1749, 'Heron Fields'!$A$2, data!$E$1:$E$1749, 'Heron Fields'!AB$5)</f>
        <v/>
      </c>
      <c r="AC81" s="2">
        <f>AB81+SUMIFS(data!$H$1:$H$1749, data!$A$1:$A$1749, 'Heron Fields'!$A81, data!$D$1:$D$1749, 'Heron Fields'!$A$2, data!$E$1:$E$1749, 'Heron Fields'!AC$5)</f>
        <v/>
      </c>
      <c r="AD81" s="2">
        <f>AC81+SUMIFS(data!$H$1:$H$1749, data!$A$1:$A$1749, 'Heron Fields'!$A81, data!$D$1:$D$1749, 'Heron Fields'!$A$2, data!$E$1:$E$1749, 'Heron Fields'!AD$5)</f>
        <v/>
      </c>
    </row>
    <row r="82">
      <c r="A82" t="inlineStr">
        <is>
          <t>Subscription - NHBRC</t>
        </is>
      </c>
      <c r="C82" s="2">
        <f>SUMIFS(data!$H$1:$H$1749, data!$A$1:$A$1749, 'Heron Fields'!$A82, data!$D$1:$D$1749, 'Heron Fields'!$A$2, data!$E$1:$E$1749, 'Heron Fields'!C$5)</f>
        <v/>
      </c>
      <c r="D82" s="2">
        <f>C82+SUMIFS(data!$H$1:$H$1749, data!$A$1:$A$1749, 'Heron Fields'!$A82, data!$D$1:$D$1749, 'Heron Fields'!$A$2, data!$E$1:$E$1749, 'Heron Fields'!D$5)</f>
        <v/>
      </c>
      <c r="E82" s="2">
        <f>D82+SUMIFS(data!$H$1:$H$1749, data!$A$1:$A$1749, 'Heron Fields'!$A82, data!$D$1:$D$1749, 'Heron Fields'!$A$2, data!$E$1:$E$1749, 'Heron Fields'!E$5)</f>
        <v/>
      </c>
      <c r="F82" s="2">
        <f>E82+SUMIFS(data!$H$1:$H$1749, data!$A$1:$A$1749, 'Heron Fields'!$A82, data!$D$1:$D$1749, 'Heron Fields'!$A$2, data!$E$1:$E$1749, 'Heron Fields'!F$5)</f>
        <v/>
      </c>
      <c r="G82" s="2">
        <f>F82+SUMIFS(data!$H$1:$H$1749, data!$A$1:$A$1749, 'Heron Fields'!$A82, data!$D$1:$D$1749, 'Heron Fields'!$A$2, data!$E$1:$E$1749, 'Heron Fields'!G$5)</f>
        <v/>
      </c>
      <c r="H82" s="2">
        <f>G82+SUMIFS(data!$H$1:$H$1749, data!$A$1:$A$1749, 'Heron Fields'!$A82, data!$D$1:$D$1749, 'Heron Fields'!$A$2, data!$E$1:$E$1749, 'Heron Fields'!H$5)</f>
        <v/>
      </c>
      <c r="I82" s="2">
        <f>H82+SUMIFS(data!$H$1:$H$1749, data!$A$1:$A$1749, 'Heron Fields'!$A82, data!$D$1:$D$1749, 'Heron Fields'!$A$2, data!$E$1:$E$1749, 'Heron Fields'!I$5)</f>
        <v/>
      </c>
      <c r="J82" s="2">
        <f>I82+SUMIFS(data!$H$1:$H$1749, data!$A$1:$A$1749, 'Heron Fields'!$A82, data!$D$1:$D$1749, 'Heron Fields'!$A$2, data!$E$1:$E$1749, 'Heron Fields'!J$5)</f>
        <v/>
      </c>
      <c r="K82" s="2">
        <f>J82+SUMIFS(data!$H$1:$H$1749, data!$A$1:$A$1749, 'Heron Fields'!$A82, data!$D$1:$D$1749, 'Heron Fields'!$A$2, data!$E$1:$E$1749, 'Heron Fields'!K$5)</f>
        <v/>
      </c>
      <c r="L82" s="2">
        <f>K82+SUMIFS(data!$H$1:$H$1749, data!$A$1:$A$1749, 'Heron Fields'!$A82, data!$D$1:$D$1749, 'Heron Fields'!$A$2, data!$E$1:$E$1749, 'Heron Fields'!L$5)</f>
        <v/>
      </c>
      <c r="M82" s="2">
        <f>L82+SUMIFS(data!$H$1:$H$1749, data!$A$1:$A$1749, 'Heron Fields'!$A82, data!$D$1:$D$1749, 'Heron Fields'!$A$2, data!$E$1:$E$1749, 'Heron Fields'!M$5)</f>
        <v/>
      </c>
      <c r="N82" s="2">
        <f>M82+SUMIFS(data!$H$1:$H$1749, data!$A$1:$A$1749, 'Heron Fields'!$A82, data!$D$1:$D$1749, 'Heron Fields'!$A$2, data!$E$1:$E$1749, 'Heron Fields'!N$5)</f>
        <v/>
      </c>
      <c r="O82" s="2">
        <f>N82+SUMIFS(data!$H$1:$H$1749, data!$A$1:$A$1749, 'Heron Fields'!$A82, data!$D$1:$D$1749, 'Heron Fields'!$A$2, data!$E$1:$E$1749, 'Heron Fields'!O$5)</f>
        <v/>
      </c>
      <c r="P82" s="2">
        <f>O82+SUMIFS(data!$H$1:$H$1749, data!$A$1:$A$1749, 'Heron Fields'!$A82, data!$D$1:$D$1749, 'Heron Fields'!$A$2, data!$E$1:$E$1749, 'Heron Fields'!P$5)</f>
        <v/>
      </c>
      <c r="Q82" s="2">
        <f>P82+SUMIFS(data!$H$1:$H$1749, data!$A$1:$A$1749, 'Heron Fields'!$A82, data!$D$1:$D$1749, 'Heron Fields'!$A$2, data!$E$1:$E$1749, 'Heron Fields'!Q$5)</f>
        <v/>
      </c>
      <c r="R82" s="2">
        <f>Q82+SUMIFS(data!$H$1:$H$1749, data!$A$1:$A$1749, 'Heron Fields'!$A82, data!$D$1:$D$1749, 'Heron Fields'!$A$2, data!$E$1:$E$1749, 'Heron Fields'!R$5)</f>
        <v/>
      </c>
      <c r="S82" s="2">
        <f>R82+SUMIFS(data!$H$1:$H$1749, data!$A$1:$A$1749, 'Heron Fields'!$A82, data!$D$1:$D$1749, 'Heron Fields'!$A$2, data!$E$1:$E$1749, 'Heron Fields'!S$5)</f>
        <v/>
      </c>
      <c r="T82" s="2">
        <f>S82+SUMIFS(data!$H$1:$H$1749, data!$A$1:$A$1749, 'Heron Fields'!$A82, data!$D$1:$D$1749, 'Heron Fields'!$A$2, data!$E$1:$E$1749, 'Heron Fields'!T$5)</f>
        <v/>
      </c>
      <c r="U82" s="2">
        <f>T82+SUMIFS(data!$H$1:$H$1749, data!$A$1:$A$1749, 'Heron Fields'!$A82, data!$D$1:$D$1749, 'Heron Fields'!$A$2, data!$E$1:$E$1749, 'Heron Fields'!U$5)</f>
        <v/>
      </c>
      <c r="V82" s="2">
        <f>U82+SUMIFS(data!$H$1:$H$1749, data!$A$1:$A$1749, 'Heron Fields'!$A82, data!$D$1:$D$1749, 'Heron Fields'!$A$2, data!$E$1:$E$1749, 'Heron Fields'!V$5)</f>
        <v/>
      </c>
      <c r="W82" s="2">
        <f>V82+SUMIFS(data!$H$1:$H$1749, data!$A$1:$A$1749, 'Heron Fields'!$A82, data!$D$1:$D$1749, 'Heron Fields'!$A$2, data!$E$1:$E$1749, 'Heron Fields'!W$5)</f>
        <v/>
      </c>
      <c r="X82" s="2">
        <f>W82+SUMIFS(data!$H$1:$H$1749, data!$A$1:$A$1749, 'Heron Fields'!$A82, data!$D$1:$D$1749, 'Heron Fields'!$A$2, data!$E$1:$E$1749, 'Heron Fields'!X$5)</f>
        <v/>
      </c>
      <c r="Y82" s="2">
        <f>X82+SUMIFS(data!$H$1:$H$1749, data!$A$1:$A$1749, 'Heron Fields'!$A82, data!$D$1:$D$1749, 'Heron Fields'!$A$2, data!$E$1:$E$1749, 'Heron Fields'!Y$5)</f>
        <v/>
      </c>
      <c r="Z82" s="2">
        <f>Y82+SUMIFS(data!$H$1:$H$1749, data!$A$1:$A$1749, 'Heron Fields'!$A82, data!$D$1:$D$1749, 'Heron Fields'!$A$2, data!$E$1:$E$1749, 'Heron Fields'!Z$5)</f>
        <v/>
      </c>
      <c r="AA82" s="2">
        <f>Z82+SUMIFS(data!$H$1:$H$1749, data!$A$1:$A$1749, 'Heron Fields'!$A82, data!$D$1:$D$1749, 'Heron Fields'!$A$2, data!$E$1:$E$1749, 'Heron Fields'!AA$5)</f>
        <v/>
      </c>
      <c r="AB82" s="2">
        <f>AA82+SUMIFS(data!$H$1:$H$1749, data!$A$1:$A$1749, 'Heron Fields'!$A82, data!$D$1:$D$1749, 'Heron Fields'!$A$2, data!$E$1:$E$1749, 'Heron Fields'!AB$5)</f>
        <v/>
      </c>
      <c r="AC82" s="2">
        <f>AB82+SUMIFS(data!$H$1:$H$1749, data!$A$1:$A$1749, 'Heron Fields'!$A82, data!$D$1:$D$1749, 'Heron Fields'!$A$2, data!$E$1:$E$1749, 'Heron Fields'!AC$5)</f>
        <v/>
      </c>
      <c r="AD82" s="2">
        <f>AC82+SUMIFS(data!$H$1:$H$1749, data!$A$1:$A$1749, 'Heron Fields'!$A82, data!$D$1:$D$1749, 'Heron Fields'!$A$2, data!$E$1:$E$1749, 'Heron Fields'!AD$5)</f>
        <v/>
      </c>
    </row>
    <row r="83">
      <c r="A83" t="inlineStr">
        <is>
          <t>Subscriptions - Xero</t>
        </is>
      </c>
      <c r="C83" s="2">
        <f>SUMIFS(data!$H$1:$H$1749, data!$A$1:$A$1749, 'Heron Fields'!$A83, data!$D$1:$D$1749, 'Heron Fields'!$A$2, data!$E$1:$E$1749, 'Heron Fields'!C$5)</f>
        <v/>
      </c>
      <c r="D83" s="2">
        <f>C83+SUMIFS(data!$H$1:$H$1749, data!$A$1:$A$1749, 'Heron Fields'!$A83, data!$D$1:$D$1749, 'Heron Fields'!$A$2, data!$E$1:$E$1749, 'Heron Fields'!D$5)</f>
        <v/>
      </c>
      <c r="E83" s="2">
        <f>D83+SUMIFS(data!$H$1:$H$1749, data!$A$1:$A$1749, 'Heron Fields'!$A83, data!$D$1:$D$1749, 'Heron Fields'!$A$2, data!$E$1:$E$1749, 'Heron Fields'!E$5)</f>
        <v/>
      </c>
      <c r="F83" s="2">
        <f>E83+SUMIFS(data!$H$1:$H$1749, data!$A$1:$A$1749, 'Heron Fields'!$A83, data!$D$1:$D$1749, 'Heron Fields'!$A$2, data!$E$1:$E$1749, 'Heron Fields'!F$5)</f>
        <v/>
      </c>
      <c r="G83" s="2">
        <f>F83+SUMIFS(data!$H$1:$H$1749, data!$A$1:$A$1749, 'Heron Fields'!$A83, data!$D$1:$D$1749, 'Heron Fields'!$A$2, data!$E$1:$E$1749, 'Heron Fields'!G$5)</f>
        <v/>
      </c>
      <c r="H83" s="2">
        <f>G83+SUMIFS(data!$H$1:$H$1749, data!$A$1:$A$1749, 'Heron Fields'!$A83, data!$D$1:$D$1749, 'Heron Fields'!$A$2, data!$E$1:$E$1749, 'Heron Fields'!H$5)</f>
        <v/>
      </c>
      <c r="I83" s="2">
        <f>H83+SUMIFS(data!$H$1:$H$1749, data!$A$1:$A$1749, 'Heron Fields'!$A83, data!$D$1:$D$1749, 'Heron Fields'!$A$2, data!$E$1:$E$1749, 'Heron Fields'!I$5)</f>
        <v/>
      </c>
      <c r="J83" s="2">
        <f>I83+SUMIFS(data!$H$1:$H$1749, data!$A$1:$A$1749, 'Heron Fields'!$A83, data!$D$1:$D$1749, 'Heron Fields'!$A$2, data!$E$1:$E$1749, 'Heron Fields'!J$5)</f>
        <v/>
      </c>
      <c r="K83" s="2">
        <f>J83+SUMIFS(data!$H$1:$H$1749, data!$A$1:$A$1749, 'Heron Fields'!$A83, data!$D$1:$D$1749, 'Heron Fields'!$A$2, data!$E$1:$E$1749, 'Heron Fields'!K$5)</f>
        <v/>
      </c>
      <c r="L83" s="2">
        <f>K83+SUMIFS(data!$H$1:$H$1749, data!$A$1:$A$1749, 'Heron Fields'!$A83, data!$D$1:$D$1749, 'Heron Fields'!$A$2, data!$E$1:$E$1749, 'Heron Fields'!L$5)</f>
        <v/>
      </c>
      <c r="M83" s="2">
        <f>L83+SUMIFS(data!$H$1:$H$1749, data!$A$1:$A$1749, 'Heron Fields'!$A83, data!$D$1:$D$1749, 'Heron Fields'!$A$2, data!$E$1:$E$1749, 'Heron Fields'!M$5)</f>
        <v/>
      </c>
      <c r="N83" s="2">
        <f>M83+SUMIFS(data!$H$1:$H$1749, data!$A$1:$A$1749, 'Heron Fields'!$A83, data!$D$1:$D$1749, 'Heron Fields'!$A$2, data!$E$1:$E$1749, 'Heron Fields'!N$5)</f>
        <v/>
      </c>
      <c r="O83" s="2">
        <f>N83+SUMIFS(data!$H$1:$H$1749, data!$A$1:$A$1749, 'Heron Fields'!$A83, data!$D$1:$D$1749, 'Heron Fields'!$A$2, data!$E$1:$E$1749, 'Heron Fields'!O$5)</f>
        <v/>
      </c>
      <c r="P83" s="2">
        <f>O83+SUMIFS(data!$H$1:$H$1749, data!$A$1:$A$1749, 'Heron Fields'!$A83, data!$D$1:$D$1749, 'Heron Fields'!$A$2, data!$E$1:$E$1749, 'Heron Fields'!P$5)</f>
        <v/>
      </c>
      <c r="Q83" s="2">
        <f>P83+SUMIFS(data!$H$1:$H$1749, data!$A$1:$A$1749, 'Heron Fields'!$A83, data!$D$1:$D$1749, 'Heron Fields'!$A$2, data!$E$1:$E$1749, 'Heron Fields'!Q$5)</f>
        <v/>
      </c>
      <c r="R83" s="2">
        <f>Q83+SUMIFS(data!$H$1:$H$1749, data!$A$1:$A$1749, 'Heron Fields'!$A83, data!$D$1:$D$1749, 'Heron Fields'!$A$2, data!$E$1:$E$1749, 'Heron Fields'!R$5)</f>
        <v/>
      </c>
      <c r="S83" s="2">
        <f>R83+SUMIFS(data!$H$1:$H$1749, data!$A$1:$A$1749, 'Heron Fields'!$A83, data!$D$1:$D$1749, 'Heron Fields'!$A$2, data!$E$1:$E$1749, 'Heron Fields'!S$5)</f>
        <v/>
      </c>
      <c r="T83" s="2">
        <f>S83+SUMIFS(data!$H$1:$H$1749, data!$A$1:$A$1749, 'Heron Fields'!$A83, data!$D$1:$D$1749, 'Heron Fields'!$A$2, data!$E$1:$E$1749, 'Heron Fields'!T$5)</f>
        <v/>
      </c>
      <c r="U83" s="2">
        <f>T83+SUMIFS(data!$H$1:$H$1749, data!$A$1:$A$1749, 'Heron Fields'!$A83, data!$D$1:$D$1749, 'Heron Fields'!$A$2, data!$E$1:$E$1749, 'Heron Fields'!U$5)</f>
        <v/>
      </c>
      <c r="V83" s="2">
        <f>U83+SUMIFS(data!$H$1:$H$1749, data!$A$1:$A$1749, 'Heron Fields'!$A83, data!$D$1:$D$1749, 'Heron Fields'!$A$2, data!$E$1:$E$1749, 'Heron Fields'!V$5)</f>
        <v/>
      </c>
      <c r="W83" s="2">
        <f>V83+SUMIFS(data!$H$1:$H$1749, data!$A$1:$A$1749, 'Heron Fields'!$A83, data!$D$1:$D$1749, 'Heron Fields'!$A$2, data!$E$1:$E$1749, 'Heron Fields'!W$5)</f>
        <v/>
      </c>
      <c r="X83" s="2">
        <f>W83+SUMIFS(data!$H$1:$H$1749, data!$A$1:$A$1749, 'Heron Fields'!$A83, data!$D$1:$D$1749, 'Heron Fields'!$A$2, data!$E$1:$E$1749, 'Heron Fields'!X$5)</f>
        <v/>
      </c>
      <c r="Y83" s="2">
        <f>X83+SUMIFS(data!$H$1:$H$1749, data!$A$1:$A$1749, 'Heron Fields'!$A83, data!$D$1:$D$1749, 'Heron Fields'!$A$2, data!$E$1:$E$1749, 'Heron Fields'!Y$5)</f>
        <v/>
      </c>
      <c r="Z83" s="2">
        <f>Y83+SUMIFS(data!$H$1:$H$1749, data!$A$1:$A$1749, 'Heron Fields'!$A83, data!$D$1:$D$1749, 'Heron Fields'!$A$2, data!$E$1:$E$1749, 'Heron Fields'!Z$5)</f>
        <v/>
      </c>
      <c r="AA83" s="2">
        <f>Z83+SUMIFS(data!$H$1:$H$1749, data!$A$1:$A$1749, 'Heron Fields'!$A83, data!$D$1:$D$1749, 'Heron Fields'!$A$2, data!$E$1:$E$1749, 'Heron Fields'!AA$5)</f>
        <v/>
      </c>
      <c r="AB83" s="2">
        <f>AA83+SUMIFS(data!$H$1:$H$1749, data!$A$1:$A$1749, 'Heron Fields'!$A83, data!$D$1:$D$1749, 'Heron Fields'!$A$2, data!$E$1:$E$1749, 'Heron Fields'!AB$5)</f>
        <v/>
      </c>
      <c r="AC83" s="2">
        <f>AB83+SUMIFS(data!$H$1:$H$1749, data!$A$1:$A$1749, 'Heron Fields'!$A83, data!$D$1:$D$1749, 'Heron Fields'!$A$2, data!$E$1:$E$1749, 'Heron Fields'!AC$5)</f>
        <v/>
      </c>
      <c r="AD83" s="2">
        <f>AC83+SUMIFS(data!$H$1:$H$1749, data!$A$1:$A$1749, 'Heron Fields'!$A83, data!$D$1:$D$1749, 'Heron Fields'!$A$2, data!$E$1:$E$1749, 'Heron Fields'!AD$5)</f>
        <v/>
      </c>
    </row>
    <row r="84">
      <c r="A84" s="5" t="inlineStr">
        <is>
          <t>Total Operating Expenses</t>
        </is>
      </c>
      <c r="C84" s="6">
        <f>SUM(C49:C83)</f>
        <v/>
      </c>
      <c r="D84" s="6">
        <f>SUM(D49:D83)</f>
        <v/>
      </c>
      <c r="E84" s="6">
        <f>SUM(E49:E83)</f>
        <v/>
      </c>
      <c r="F84" s="6">
        <f>SUM(F49:F83)</f>
        <v/>
      </c>
      <c r="G84" s="6">
        <f>SUM(G49:G83)</f>
        <v/>
      </c>
      <c r="H84" s="6">
        <f>SUM(H49:H83)</f>
        <v/>
      </c>
      <c r="I84" s="6">
        <f>SUM(I49:I83)</f>
        <v/>
      </c>
      <c r="J84" s="6">
        <f>SUM(J49:J83)</f>
        <v/>
      </c>
      <c r="K84" s="6">
        <f>SUM(K49:K83)</f>
        <v/>
      </c>
      <c r="L84" s="6">
        <f>SUM(L49:L83)</f>
        <v/>
      </c>
      <c r="M84" s="6">
        <f>SUM(M49:M83)</f>
        <v/>
      </c>
      <c r="N84" s="6">
        <f>SUM(N49:N83)</f>
        <v/>
      </c>
      <c r="O84" s="6">
        <f>SUM(O49:O83)</f>
        <v/>
      </c>
      <c r="P84" s="6">
        <f>SUM(P49:P83)</f>
        <v/>
      </c>
      <c r="Q84" s="6">
        <f>SUM(Q49:Q83)</f>
        <v/>
      </c>
      <c r="R84" s="6">
        <f>SUM(R49:R83)</f>
        <v/>
      </c>
      <c r="S84" s="6">
        <f>SUM(S49:S83)</f>
        <v/>
      </c>
      <c r="T84" s="6">
        <f>SUM(T49:T83)</f>
        <v/>
      </c>
      <c r="U84" s="6">
        <f>SUM(U49:U83)</f>
        <v/>
      </c>
      <c r="V84" s="6">
        <f>SUM(V49:V83)</f>
        <v/>
      </c>
      <c r="W84" s="6">
        <f>SUM(W49:W83)</f>
        <v/>
      </c>
      <c r="X84" s="6">
        <f>SUM(X49:X83)</f>
        <v/>
      </c>
      <c r="Y84" s="6">
        <f>SUM(Y49:Y83)</f>
        <v/>
      </c>
      <c r="Z84" s="6">
        <f>SUM(Z49:Z83)</f>
        <v/>
      </c>
      <c r="AA84" s="6">
        <f>SUM(AA49:AA83)</f>
        <v/>
      </c>
      <c r="AB84" s="6">
        <f>SUM(AB49:AB83)</f>
        <v/>
      </c>
      <c r="AC84" s="6">
        <f>SUM(AC49:AC83)</f>
        <v/>
      </c>
      <c r="AD84" s="6">
        <f>SUM(AD49:AD83)</f>
        <v/>
      </c>
    </row>
    <row r="85">
      <c r="A85" t="inlineStr"/>
    </row>
    <row r="86">
      <c r="A86" t="inlineStr"/>
    </row>
    <row r="87">
      <c r="A87" s="5" t="inlineStr">
        <is>
          <t>Nett Profit</t>
        </is>
      </c>
      <c r="C87" s="8">
        <f>+C45-C84</f>
        <v/>
      </c>
      <c r="D87" s="8">
        <f>+D45-D84</f>
        <v/>
      </c>
      <c r="E87" s="8">
        <f>+E45-E84</f>
        <v/>
      </c>
      <c r="F87" s="8">
        <f>+F45-F84</f>
        <v/>
      </c>
      <c r="G87" s="8">
        <f>+G45-G84</f>
        <v/>
      </c>
      <c r="H87" s="8">
        <f>+H45-H84</f>
        <v/>
      </c>
      <c r="I87" s="8">
        <f>+I45-I84</f>
        <v/>
      </c>
      <c r="J87" s="8">
        <f>+J45-J84</f>
        <v/>
      </c>
      <c r="K87" s="8">
        <f>+K45-K84</f>
        <v/>
      </c>
      <c r="L87" s="8">
        <f>+L45-L84</f>
        <v/>
      </c>
      <c r="M87" s="8">
        <f>+M45-M84</f>
        <v/>
      </c>
      <c r="N87" s="8">
        <f>+N45-N84</f>
        <v/>
      </c>
      <c r="O87" s="8">
        <f>+O45-O84</f>
        <v/>
      </c>
      <c r="P87" s="8">
        <f>+P45-P84</f>
        <v/>
      </c>
      <c r="Q87" s="8">
        <f>+Q45-Q84</f>
        <v/>
      </c>
      <c r="R87" s="8">
        <f>+R45-R84</f>
        <v/>
      </c>
      <c r="S87" s="8">
        <f>+S45-S84</f>
        <v/>
      </c>
      <c r="T87" s="8">
        <f>+T45-T84</f>
        <v/>
      </c>
      <c r="U87" s="8">
        <f>+U45-U84</f>
        <v/>
      </c>
      <c r="V87" s="8">
        <f>+V45-V84</f>
        <v/>
      </c>
      <c r="W87" s="8">
        <f>+W45-W84</f>
        <v/>
      </c>
      <c r="X87" s="8">
        <f>+X45-X84</f>
        <v/>
      </c>
      <c r="Y87" s="8">
        <f>+Y45-Y84</f>
        <v/>
      </c>
      <c r="Z87" s="8">
        <f>+Z45-Z84</f>
        <v/>
      </c>
      <c r="AA87" s="8">
        <f>+AA45-AA84</f>
        <v/>
      </c>
      <c r="AB87" s="8">
        <f>+AB45-AB84</f>
        <v/>
      </c>
      <c r="AC87" s="8">
        <f>+AC45-AC84</f>
        <v/>
      </c>
      <c r="AD87" s="8">
        <f>+AD45-AD84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</cols>
  <sheetData>
    <row r="1">
      <c r="A1" t="inlineStr">
        <is>
          <t>Profit and Loss</t>
        </is>
      </c>
    </row>
    <row r="2">
      <c r="A2" t="inlineStr">
        <is>
          <t>Heron View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</row>
    <row r="6">
      <c r="A6" s="4" t="inlineStr">
        <is>
          <t>Trading Income</t>
        </is>
      </c>
    </row>
    <row r="7">
      <c r="A7" t="inlineStr">
        <is>
          <t>Sales - Heron View Occupational Rent</t>
        </is>
      </c>
      <c r="C7" s="2">
        <f>SUMIFS(data!$H$1:$H$1749, data!$A$1:$A$1749, 'Heron View'!$A7, data!$D$1:$D$1749, 'Heron View'!$A$2, data!$E$1:$E$1749, 'Heron View'!C$5)</f>
        <v/>
      </c>
      <c r="D7" s="2">
        <f>C7+SUMIFS(data!$H$1:$H$1749, data!$A$1:$A$1749, 'Heron View'!$A7, data!$D$1:$D$1749, 'Heron View'!$A$2, data!$E$1:$E$1749, 'Heron View'!D$5)</f>
        <v/>
      </c>
      <c r="E7" s="2">
        <f>D7+SUMIFS(data!$H$1:$H$1749, data!$A$1:$A$1749, 'Heron View'!$A7, data!$D$1:$D$1749, 'Heron View'!$A$2, data!$E$1:$E$1749, 'Heron View'!E$5)</f>
        <v/>
      </c>
      <c r="F7" s="2">
        <f>E7+SUMIFS(data!$H$1:$H$1749, data!$A$1:$A$1749, 'Heron View'!$A7, data!$D$1:$D$1749, 'Heron View'!$A$2, data!$E$1:$E$1749, 'Heron View'!F$5)</f>
        <v/>
      </c>
      <c r="G7" s="2">
        <f>F7+SUMIFS(data!$H$1:$H$1749, data!$A$1:$A$1749, 'Heron View'!$A7, data!$D$1:$D$1749, 'Heron View'!$A$2, data!$E$1:$E$1749, 'Heron View'!G$5)</f>
        <v/>
      </c>
      <c r="H7" s="2">
        <f>G7+SUMIFS(data!$H$1:$H$1749, data!$A$1:$A$1749, 'Heron View'!$A7, data!$D$1:$D$1749, 'Heron View'!$A$2, data!$E$1:$E$1749, 'Heron View'!H$5)</f>
        <v/>
      </c>
      <c r="I7" s="2">
        <f>H7+SUMIFS(data!$H$1:$H$1749, data!$A$1:$A$1749, 'Heron View'!$A7, data!$D$1:$D$1749, 'Heron View'!$A$2, data!$E$1:$E$1749, 'Heron View'!I$5)</f>
        <v/>
      </c>
      <c r="J7" s="2">
        <f>I7+SUMIFS(data!$H$1:$H$1749, data!$A$1:$A$1749, 'Heron View'!$A7, data!$D$1:$D$1749, 'Heron View'!$A$2, data!$E$1:$E$1749, 'Heron View'!J$5)</f>
        <v/>
      </c>
      <c r="K7" s="2">
        <f>J7+SUMIFS(data!$H$1:$H$1749, data!$A$1:$A$1749, 'Heron View'!$A7, data!$D$1:$D$1749, 'Heron View'!$A$2, data!$E$1:$E$1749, 'Heron View'!K$5)</f>
        <v/>
      </c>
      <c r="L7" s="2">
        <f>K7+SUMIFS(data!$H$1:$H$1749, data!$A$1:$A$1749, 'Heron View'!$A7, data!$D$1:$D$1749, 'Heron View'!$A$2, data!$E$1:$E$1749, 'Heron View'!L$5)</f>
        <v/>
      </c>
      <c r="M7" s="2">
        <f>L7+SUMIFS(data!$H$1:$H$1749, data!$A$1:$A$1749, 'Heron View'!$A7, data!$D$1:$D$1749, 'Heron View'!$A$2, data!$E$1:$E$1749, 'Heron View'!M$5)</f>
        <v/>
      </c>
      <c r="N7" s="2">
        <f>M7+SUMIFS(data!$H$1:$H$1749, data!$A$1:$A$1749, 'Heron View'!$A7, data!$D$1:$D$1749, 'Heron View'!$A$2, data!$E$1:$E$1749, 'Heron View'!N$5)</f>
        <v/>
      </c>
      <c r="O7" s="2">
        <f>N7+SUMIFS(data!$H$1:$H$1749, data!$A$1:$A$1749, 'Heron View'!$A7, data!$D$1:$D$1749, 'Heron View'!$A$2, data!$E$1:$E$1749, 'Heron View'!O$5)</f>
        <v/>
      </c>
      <c r="P7" s="2">
        <f>O7+SUMIFS(data!$H$1:$H$1749, data!$A$1:$A$1749, 'Heron View'!$A7, data!$D$1:$D$1749, 'Heron View'!$A$2, data!$E$1:$E$1749, 'Heron View'!P$5)</f>
        <v/>
      </c>
      <c r="Q7" s="2">
        <f>P7+SUMIFS(data!$H$1:$H$1749, data!$A$1:$A$1749, 'Heron View'!$A7, data!$D$1:$D$1749, 'Heron View'!$A$2, data!$E$1:$E$1749, 'Heron View'!Q$5)</f>
        <v/>
      </c>
      <c r="R7" s="2">
        <f>Q7+SUMIFS(data!$H$1:$H$1749, data!$A$1:$A$1749, 'Heron View'!$A7, data!$D$1:$D$1749, 'Heron View'!$A$2, data!$E$1:$E$1749, 'Heron View'!R$5)</f>
        <v/>
      </c>
      <c r="S7" s="2">
        <f>R7+SUMIFS(data!$H$1:$H$1749, data!$A$1:$A$1749, 'Heron View'!$A7, data!$D$1:$D$1749, 'Heron View'!$A$2, data!$E$1:$E$1749, 'Heron View'!S$5)</f>
        <v/>
      </c>
      <c r="T7" s="2">
        <f>S7+SUMIFS(data!$H$1:$H$1749, data!$A$1:$A$1749, 'Heron View'!$A7, data!$D$1:$D$1749, 'Heron View'!$A$2, data!$E$1:$E$1749, 'Heron View'!T$5)</f>
        <v/>
      </c>
      <c r="U7" s="2">
        <f>T7+SUMIFS(data!$H$1:$H$1749, data!$A$1:$A$1749, 'Heron View'!$A7, data!$D$1:$D$1749, 'Heron View'!$A$2, data!$E$1:$E$1749, 'Heron View'!U$5)</f>
        <v/>
      </c>
      <c r="V7" s="2">
        <f>U7+SUMIFS(data!$H$1:$H$1749, data!$A$1:$A$1749, 'Heron View'!$A7, data!$D$1:$D$1749, 'Heron View'!$A$2, data!$E$1:$E$1749, 'Heron View'!V$5)</f>
        <v/>
      </c>
      <c r="W7" s="2">
        <f>V7+SUMIFS(data!$H$1:$H$1749, data!$A$1:$A$1749, 'Heron View'!$A7, data!$D$1:$D$1749, 'Heron View'!$A$2, data!$E$1:$E$1749, 'Heron View'!W$5)</f>
        <v/>
      </c>
      <c r="X7" s="2">
        <f>W7+SUMIFS(data!$H$1:$H$1749, data!$A$1:$A$1749, 'Heron View'!$A7, data!$D$1:$D$1749, 'Heron View'!$A$2, data!$E$1:$E$1749, 'Heron View'!X$5)</f>
        <v/>
      </c>
      <c r="Y7" s="2">
        <f>X7+SUMIFS(data!$H$1:$H$1749, data!$A$1:$A$1749, 'Heron View'!$A7, data!$D$1:$D$1749, 'Heron View'!$A$2, data!$E$1:$E$1749, 'Heron View'!Y$5)</f>
        <v/>
      </c>
      <c r="Z7" s="2">
        <f>Y7+SUMIFS(data!$H$1:$H$1749, data!$A$1:$A$1749, 'Heron View'!$A7, data!$D$1:$D$1749, 'Heron View'!$A$2, data!$E$1:$E$1749, 'Heron View'!Z$5)</f>
        <v/>
      </c>
      <c r="AA7" s="2">
        <f>Z7+SUMIFS(data!$H$1:$H$1749, data!$A$1:$A$1749, 'Heron View'!$A7, data!$D$1:$D$1749, 'Heron View'!$A$2, data!$E$1:$E$1749, 'Heron View'!AA$5)</f>
        <v/>
      </c>
      <c r="AB7" s="2">
        <f>AA7+SUMIFS(data!$H$1:$H$1749, data!$A$1:$A$1749, 'Heron View'!$A7, data!$D$1:$D$1749, 'Heron View'!$A$2, data!$E$1:$E$1749, 'Heron View'!AB$5)</f>
        <v/>
      </c>
      <c r="AC7" s="2">
        <f>AB7+SUMIFS(data!$H$1:$H$1749, data!$A$1:$A$1749, 'Heron View'!$A7, data!$D$1:$D$1749, 'Heron View'!$A$2, data!$E$1:$E$1749, 'Heron View'!AC$5)</f>
        <v/>
      </c>
      <c r="AD7" s="2">
        <f>AC7+SUMIFS(data!$H$1:$H$1749, data!$A$1:$A$1749, 'Heron View'!$A7, data!$D$1:$D$1749, 'Heron View'!$A$2, data!$E$1:$E$1749, 'Heron View'!AD$5)</f>
        <v/>
      </c>
      <c r="AE7" s="2">
        <f>AD7+SUMIFS(data!$H$1:$H$1749, data!$A$1:$A$1749, 'Heron View'!$A7, data!$D$1:$D$1749, 'Heron View'!$A$2, data!$E$1:$E$1749, 'Heron View'!AE$5)</f>
        <v/>
      </c>
      <c r="AF7" s="2">
        <f>AE7+SUMIFS(data!$H$1:$H$1749, data!$A$1:$A$1749, 'Heron View'!$A7, data!$D$1:$D$1749, 'Heron View'!$A$2, data!$E$1:$E$1749, 'Heron View'!AF$5)</f>
        <v/>
      </c>
    </row>
    <row r="8">
      <c r="A8" t="inlineStr">
        <is>
          <t>Sales - Heron View Sales</t>
        </is>
      </c>
      <c r="C8" s="2">
        <f>SUMIFS(data!$H$1:$H$1749, data!$A$1:$A$1749, 'Heron View'!$A8, data!$D$1:$D$1749, 'Heron View'!$A$2, data!$E$1:$E$1749, 'Heron View'!C$5)</f>
        <v/>
      </c>
      <c r="D8" s="2">
        <f>C8+SUMIFS(data!$H$1:$H$1749, data!$A$1:$A$1749, 'Heron View'!$A8, data!$D$1:$D$1749, 'Heron View'!$A$2, data!$E$1:$E$1749, 'Heron View'!D$5)</f>
        <v/>
      </c>
      <c r="E8" s="2">
        <f>D8+SUMIFS(data!$H$1:$H$1749, data!$A$1:$A$1749, 'Heron View'!$A8, data!$D$1:$D$1749, 'Heron View'!$A$2, data!$E$1:$E$1749, 'Heron View'!E$5)</f>
        <v/>
      </c>
      <c r="F8" s="2">
        <f>E8+SUMIFS(data!$H$1:$H$1749, data!$A$1:$A$1749, 'Heron View'!$A8, data!$D$1:$D$1749, 'Heron View'!$A$2, data!$E$1:$E$1749, 'Heron View'!F$5)</f>
        <v/>
      </c>
      <c r="G8" s="2">
        <f>F8+SUMIFS(data!$H$1:$H$1749, data!$A$1:$A$1749, 'Heron View'!$A8, data!$D$1:$D$1749, 'Heron View'!$A$2, data!$E$1:$E$1749, 'Heron View'!G$5)</f>
        <v/>
      </c>
      <c r="H8" s="2">
        <f>G8+SUMIFS(data!$H$1:$H$1749, data!$A$1:$A$1749, 'Heron View'!$A8, data!$D$1:$D$1749, 'Heron View'!$A$2, data!$E$1:$E$1749, 'Heron View'!H$5)</f>
        <v/>
      </c>
      <c r="I8" s="2">
        <f>H8+SUMIFS(data!$H$1:$H$1749, data!$A$1:$A$1749, 'Heron View'!$A8, data!$D$1:$D$1749, 'Heron View'!$A$2, data!$E$1:$E$1749, 'Heron View'!I$5)</f>
        <v/>
      </c>
      <c r="J8" s="2">
        <f>I8+SUMIFS(data!$H$1:$H$1749, data!$A$1:$A$1749, 'Heron View'!$A8, data!$D$1:$D$1749, 'Heron View'!$A$2, data!$E$1:$E$1749, 'Heron View'!J$5)</f>
        <v/>
      </c>
      <c r="K8" s="2">
        <f>J8+SUMIFS(data!$H$1:$H$1749, data!$A$1:$A$1749, 'Heron View'!$A8, data!$D$1:$D$1749, 'Heron View'!$A$2, data!$E$1:$E$1749, 'Heron View'!K$5)</f>
        <v/>
      </c>
      <c r="L8" s="2">
        <f>K8+SUMIFS(data!$H$1:$H$1749, data!$A$1:$A$1749, 'Heron View'!$A8, data!$D$1:$D$1749, 'Heron View'!$A$2, data!$E$1:$E$1749, 'Heron View'!L$5)</f>
        <v/>
      </c>
      <c r="M8" s="2">
        <f>L8+SUMIFS(data!$H$1:$H$1749, data!$A$1:$A$1749, 'Heron View'!$A8, data!$D$1:$D$1749, 'Heron View'!$A$2, data!$E$1:$E$1749, 'Heron View'!M$5)</f>
        <v/>
      </c>
      <c r="N8" s="2">
        <f>M8+SUMIFS(data!$H$1:$H$1749, data!$A$1:$A$1749, 'Heron View'!$A8, data!$D$1:$D$1749, 'Heron View'!$A$2, data!$E$1:$E$1749, 'Heron View'!N$5)</f>
        <v/>
      </c>
      <c r="O8" s="2">
        <f>N8+SUMIFS(data!$H$1:$H$1749, data!$A$1:$A$1749, 'Heron View'!$A8, data!$D$1:$D$1749, 'Heron View'!$A$2, data!$E$1:$E$1749, 'Heron View'!O$5)</f>
        <v/>
      </c>
      <c r="P8" s="2">
        <f>O8+SUMIFS(data!$H$1:$H$1749, data!$A$1:$A$1749, 'Heron View'!$A8, data!$D$1:$D$1749, 'Heron View'!$A$2, data!$E$1:$E$1749, 'Heron View'!P$5)</f>
        <v/>
      </c>
      <c r="Q8" s="2">
        <f>P8+SUMIFS(data!$H$1:$H$1749, data!$A$1:$A$1749, 'Heron View'!$A8, data!$D$1:$D$1749, 'Heron View'!$A$2, data!$E$1:$E$1749, 'Heron View'!Q$5)</f>
        <v/>
      </c>
      <c r="R8" s="2">
        <f>Q8+SUMIFS(data!$H$1:$H$1749, data!$A$1:$A$1749, 'Heron View'!$A8, data!$D$1:$D$1749, 'Heron View'!$A$2, data!$E$1:$E$1749, 'Heron View'!R$5)</f>
        <v/>
      </c>
      <c r="S8" s="2">
        <f>R8+SUMIFS(data!$H$1:$H$1749, data!$A$1:$A$1749, 'Heron View'!$A8, data!$D$1:$D$1749, 'Heron View'!$A$2, data!$E$1:$E$1749, 'Heron View'!S$5)</f>
        <v/>
      </c>
      <c r="T8" s="2">
        <f>S8+SUMIFS(data!$H$1:$H$1749, data!$A$1:$A$1749, 'Heron View'!$A8, data!$D$1:$D$1749, 'Heron View'!$A$2, data!$E$1:$E$1749, 'Heron View'!T$5)</f>
        <v/>
      </c>
      <c r="U8" s="2">
        <f>T8+SUMIFS(data!$H$1:$H$1749, data!$A$1:$A$1749, 'Heron View'!$A8, data!$D$1:$D$1749, 'Heron View'!$A$2, data!$E$1:$E$1749, 'Heron View'!U$5)</f>
        <v/>
      </c>
      <c r="V8" s="2">
        <f>U8+SUMIFS(data!$H$1:$H$1749, data!$A$1:$A$1749, 'Heron View'!$A8, data!$D$1:$D$1749, 'Heron View'!$A$2, data!$E$1:$E$1749, 'Heron View'!V$5)</f>
        <v/>
      </c>
      <c r="W8" s="2">
        <f>V8+SUMIFS(data!$H$1:$H$1749, data!$A$1:$A$1749, 'Heron View'!$A8, data!$D$1:$D$1749, 'Heron View'!$A$2, data!$E$1:$E$1749, 'Heron View'!W$5)</f>
        <v/>
      </c>
      <c r="X8" s="2">
        <f>W8+SUMIFS(data!$H$1:$H$1749, data!$A$1:$A$1749, 'Heron View'!$A8, data!$D$1:$D$1749, 'Heron View'!$A$2, data!$E$1:$E$1749, 'Heron View'!X$5)</f>
        <v/>
      </c>
      <c r="Y8" s="2">
        <f>X8+SUMIFS(data!$H$1:$H$1749, data!$A$1:$A$1749, 'Heron View'!$A8, data!$D$1:$D$1749, 'Heron View'!$A$2, data!$E$1:$E$1749, 'Heron View'!Y$5)</f>
        <v/>
      </c>
      <c r="Z8" s="2">
        <f>Y8+SUMIFS(data!$H$1:$H$1749, data!$A$1:$A$1749, 'Heron View'!$A8, data!$D$1:$D$1749, 'Heron View'!$A$2, data!$E$1:$E$1749, 'Heron View'!Z$5)</f>
        <v/>
      </c>
      <c r="AA8" s="2">
        <f>Z8+SUMIFS(data!$H$1:$H$1749, data!$A$1:$A$1749, 'Heron View'!$A8, data!$D$1:$D$1749, 'Heron View'!$A$2, data!$E$1:$E$1749, 'Heron View'!AA$5)</f>
        <v/>
      </c>
      <c r="AB8" s="2">
        <f>AA8+SUMIFS(data!$H$1:$H$1749, data!$A$1:$A$1749, 'Heron View'!$A8, data!$D$1:$D$1749, 'Heron View'!$A$2, data!$E$1:$E$1749, 'Heron View'!AB$5)</f>
        <v/>
      </c>
      <c r="AC8" s="2">
        <f>AB8+SUMIFS(data!$H$1:$H$1749, data!$A$1:$A$1749, 'Heron View'!$A8, data!$D$1:$D$1749, 'Heron View'!$A$2, data!$E$1:$E$1749, 'Heron View'!AC$5)</f>
        <v/>
      </c>
      <c r="AD8" s="2">
        <f>AC8+SUMIFS(data!$H$1:$H$1749, data!$A$1:$A$1749, 'Heron View'!$A8, data!$D$1:$D$1749, 'Heron View'!$A$2, data!$E$1:$E$1749, 'Heron View'!AD$5)</f>
        <v/>
      </c>
      <c r="AE8" s="2">
        <f>AD8+SUMIFS(data!$H$1:$H$1749, data!$A$1:$A$1749, 'Heron View'!$A8, data!$D$1:$D$1749, 'Heron View'!$A$2, data!$E$1:$E$1749, 'Heron View'!AE$5)</f>
        <v/>
      </c>
      <c r="AF8" s="2">
        <f>AE8+SUMIFS(data!$H$1:$H$1749, data!$A$1:$A$1749, 'Heron View'!$A8, data!$D$1:$D$1749, 'Heron View'!$A$2, data!$E$1:$E$1749, 'Heron View'!AF$5)</f>
        <v/>
      </c>
    </row>
    <row r="9">
      <c r="A9" s="5" t="inlineStr">
        <is>
          <t>Total Trading Income</t>
        </is>
      </c>
      <c r="C9" s="6">
        <f>SUM(C7:C8)</f>
        <v/>
      </c>
      <c r="D9" s="6">
        <f>SUM(D7:D8)</f>
        <v/>
      </c>
      <c r="E9" s="6">
        <f>SUM(E7:E8)</f>
        <v/>
      </c>
      <c r="F9" s="6">
        <f>SUM(F7:F8)</f>
        <v/>
      </c>
      <c r="G9" s="6">
        <f>SUM(G7:G8)</f>
        <v/>
      </c>
      <c r="H9" s="6">
        <f>SUM(H7:H8)</f>
        <v/>
      </c>
      <c r="I9" s="6">
        <f>SUM(I7:I8)</f>
        <v/>
      </c>
      <c r="J9" s="6">
        <f>SUM(J7:J8)</f>
        <v/>
      </c>
      <c r="K9" s="6">
        <f>SUM(K7:K8)</f>
        <v/>
      </c>
      <c r="L9" s="6">
        <f>SUM(L7:L8)</f>
        <v/>
      </c>
      <c r="M9" s="6">
        <f>SUM(M7:M8)</f>
        <v/>
      </c>
      <c r="N9" s="6">
        <f>SUM(N7:N8)</f>
        <v/>
      </c>
      <c r="O9" s="6">
        <f>SUM(O7:O8)</f>
        <v/>
      </c>
      <c r="P9" s="6">
        <f>SUM(P7:P8)</f>
        <v/>
      </c>
      <c r="Q9" s="6">
        <f>SUM(Q7:Q8)</f>
        <v/>
      </c>
      <c r="R9" s="6">
        <f>SUM(R7:R8)</f>
        <v/>
      </c>
      <c r="S9" s="6">
        <f>SUM(S7:S8)</f>
        <v/>
      </c>
      <c r="T9" s="6">
        <f>SUM(T7:T8)</f>
        <v/>
      </c>
      <c r="U9" s="6">
        <f>SUM(U7:U8)</f>
        <v/>
      </c>
      <c r="V9" s="6">
        <f>SUM(V7:V8)</f>
        <v/>
      </c>
      <c r="W9" s="6">
        <f>SUM(W7:W8)</f>
        <v/>
      </c>
      <c r="X9" s="6">
        <f>SUM(X7:X8)</f>
        <v/>
      </c>
      <c r="Y9" s="6">
        <f>SUM(Y7:Y8)</f>
        <v/>
      </c>
      <c r="Z9" s="6">
        <f>SUM(Z7:Z8)</f>
        <v/>
      </c>
      <c r="AA9" s="6">
        <f>SUM(AA7:AA8)</f>
        <v/>
      </c>
      <c r="AB9" s="6">
        <f>SUM(AB7:AB8)</f>
        <v/>
      </c>
      <c r="AC9" s="6">
        <f>SUM(AC7:AC8)</f>
        <v/>
      </c>
      <c r="AD9" s="6">
        <f>SUM(AD7:AD8)</f>
        <v/>
      </c>
      <c r="AE9" s="6">
        <f>SUM(AE7:AE8)</f>
        <v/>
      </c>
      <c r="AF9" s="6">
        <f>SUM(AF7:AF8)</f>
        <v/>
      </c>
    </row>
    <row r="10">
      <c r="A10" t="inlineStr"/>
    </row>
    <row r="11">
      <c r="A11" t="inlineStr"/>
    </row>
    <row r="12">
      <c r="A12" s="4" t="inlineStr">
        <is>
          <t>Other Income</t>
        </is>
      </c>
    </row>
    <row r="13">
      <c r="A13" t="inlineStr">
        <is>
          <t>Interest Received - Momentum</t>
        </is>
      </c>
      <c r="C13" s="2">
        <f>SUMIFS(data!$H$1:$H$1749, data!$A$1:$A$1749, 'Heron View'!$A13, data!$D$1:$D$1749, 'Heron View'!$A$2, data!$E$1:$E$1749, 'Heron View'!C$5)</f>
        <v/>
      </c>
      <c r="D13" s="2">
        <f>C13+SUMIFS(data!$H$1:$H$1749, data!$A$1:$A$1749, 'Heron View'!$A13, data!$D$1:$D$1749, 'Heron View'!$A$2, data!$E$1:$E$1749, 'Heron View'!D$5)</f>
        <v/>
      </c>
      <c r="E13" s="2">
        <f>D13+SUMIFS(data!$H$1:$H$1749, data!$A$1:$A$1749, 'Heron View'!$A13, data!$D$1:$D$1749, 'Heron View'!$A$2, data!$E$1:$E$1749, 'Heron View'!E$5)</f>
        <v/>
      </c>
      <c r="F13" s="2">
        <f>E13+SUMIFS(data!$H$1:$H$1749, data!$A$1:$A$1749, 'Heron View'!$A13, data!$D$1:$D$1749, 'Heron View'!$A$2, data!$E$1:$E$1749, 'Heron View'!F$5)</f>
        <v/>
      </c>
      <c r="G13" s="2">
        <f>F13+SUMIFS(data!$H$1:$H$1749, data!$A$1:$A$1749, 'Heron View'!$A13, data!$D$1:$D$1749, 'Heron View'!$A$2, data!$E$1:$E$1749, 'Heron View'!G$5)</f>
        <v/>
      </c>
      <c r="H13" s="2">
        <f>G13+SUMIFS(data!$H$1:$H$1749, data!$A$1:$A$1749, 'Heron View'!$A13, data!$D$1:$D$1749, 'Heron View'!$A$2, data!$E$1:$E$1749, 'Heron View'!H$5)</f>
        <v/>
      </c>
      <c r="I13" s="2">
        <f>H13+SUMIFS(data!$H$1:$H$1749, data!$A$1:$A$1749, 'Heron View'!$A13, data!$D$1:$D$1749, 'Heron View'!$A$2, data!$E$1:$E$1749, 'Heron View'!I$5)</f>
        <v/>
      </c>
      <c r="J13" s="2">
        <f>I13+SUMIFS(data!$H$1:$H$1749, data!$A$1:$A$1749, 'Heron View'!$A13, data!$D$1:$D$1749, 'Heron View'!$A$2, data!$E$1:$E$1749, 'Heron View'!J$5)</f>
        <v/>
      </c>
      <c r="K13" s="2">
        <f>J13+SUMIFS(data!$H$1:$H$1749, data!$A$1:$A$1749, 'Heron View'!$A13, data!$D$1:$D$1749, 'Heron View'!$A$2, data!$E$1:$E$1749, 'Heron View'!K$5)</f>
        <v/>
      </c>
      <c r="L13" s="2">
        <f>K13+SUMIFS(data!$H$1:$H$1749, data!$A$1:$A$1749, 'Heron View'!$A13, data!$D$1:$D$1749, 'Heron View'!$A$2, data!$E$1:$E$1749, 'Heron View'!L$5)</f>
        <v/>
      </c>
      <c r="M13" s="2">
        <f>L13+SUMIFS(data!$H$1:$H$1749, data!$A$1:$A$1749, 'Heron View'!$A13, data!$D$1:$D$1749, 'Heron View'!$A$2, data!$E$1:$E$1749, 'Heron View'!M$5)</f>
        <v/>
      </c>
      <c r="N13" s="2">
        <f>M13+SUMIFS(data!$H$1:$H$1749, data!$A$1:$A$1749, 'Heron View'!$A13, data!$D$1:$D$1749, 'Heron View'!$A$2, data!$E$1:$E$1749, 'Heron View'!N$5)</f>
        <v/>
      </c>
      <c r="O13" s="2">
        <f>N13+SUMIFS(data!$H$1:$H$1749, data!$A$1:$A$1749, 'Heron View'!$A13, data!$D$1:$D$1749, 'Heron View'!$A$2, data!$E$1:$E$1749, 'Heron View'!O$5)</f>
        <v/>
      </c>
      <c r="P13" s="2">
        <f>O13+SUMIFS(data!$H$1:$H$1749, data!$A$1:$A$1749, 'Heron View'!$A13, data!$D$1:$D$1749, 'Heron View'!$A$2, data!$E$1:$E$1749, 'Heron View'!P$5)</f>
        <v/>
      </c>
      <c r="Q13" s="2">
        <f>P13+SUMIFS(data!$H$1:$H$1749, data!$A$1:$A$1749, 'Heron View'!$A13, data!$D$1:$D$1749, 'Heron View'!$A$2, data!$E$1:$E$1749, 'Heron View'!Q$5)</f>
        <v/>
      </c>
      <c r="R13" s="2">
        <f>Q13+SUMIFS(data!$H$1:$H$1749, data!$A$1:$A$1749, 'Heron View'!$A13, data!$D$1:$D$1749, 'Heron View'!$A$2, data!$E$1:$E$1749, 'Heron View'!R$5)</f>
        <v/>
      </c>
      <c r="S13" s="2">
        <f>R13+SUMIFS(data!$H$1:$H$1749, data!$A$1:$A$1749, 'Heron View'!$A13, data!$D$1:$D$1749, 'Heron View'!$A$2, data!$E$1:$E$1749, 'Heron View'!S$5)</f>
        <v/>
      </c>
      <c r="T13" s="2">
        <f>S13+SUMIFS(data!$H$1:$H$1749, data!$A$1:$A$1749, 'Heron View'!$A13, data!$D$1:$D$1749, 'Heron View'!$A$2, data!$E$1:$E$1749, 'Heron View'!T$5)</f>
        <v/>
      </c>
      <c r="U13" s="2">
        <f>T13+SUMIFS(data!$H$1:$H$1749, data!$A$1:$A$1749, 'Heron View'!$A13, data!$D$1:$D$1749, 'Heron View'!$A$2, data!$E$1:$E$1749, 'Heron View'!U$5)</f>
        <v/>
      </c>
      <c r="V13" s="2">
        <f>U13+SUMIFS(data!$H$1:$H$1749, data!$A$1:$A$1749, 'Heron View'!$A13, data!$D$1:$D$1749, 'Heron View'!$A$2, data!$E$1:$E$1749, 'Heron View'!V$5)</f>
        <v/>
      </c>
      <c r="W13" s="2">
        <f>V13+SUMIFS(data!$H$1:$H$1749, data!$A$1:$A$1749, 'Heron View'!$A13, data!$D$1:$D$1749, 'Heron View'!$A$2, data!$E$1:$E$1749, 'Heron View'!W$5)</f>
        <v/>
      </c>
      <c r="X13" s="2">
        <f>W13+SUMIFS(data!$H$1:$H$1749, data!$A$1:$A$1749, 'Heron View'!$A13, data!$D$1:$D$1749, 'Heron View'!$A$2, data!$E$1:$E$1749, 'Heron View'!X$5)</f>
        <v/>
      </c>
      <c r="Y13" s="2">
        <f>X13+SUMIFS(data!$H$1:$H$1749, data!$A$1:$A$1749, 'Heron View'!$A13, data!$D$1:$D$1749, 'Heron View'!$A$2, data!$E$1:$E$1749, 'Heron View'!Y$5)</f>
        <v/>
      </c>
      <c r="Z13" s="2">
        <f>Y13+SUMIFS(data!$H$1:$H$1749, data!$A$1:$A$1749, 'Heron View'!$A13, data!$D$1:$D$1749, 'Heron View'!$A$2, data!$E$1:$E$1749, 'Heron View'!Z$5)</f>
        <v/>
      </c>
      <c r="AA13" s="2">
        <f>Z13+SUMIFS(data!$H$1:$H$1749, data!$A$1:$A$1749, 'Heron View'!$A13, data!$D$1:$D$1749, 'Heron View'!$A$2, data!$E$1:$E$1749, 'Heron View'!AA$5)</f>
        <v/>
      </c>
      <c r="AB13" s="2">
        <f>AA13+SUMIFS(data!$H$1:$H$1749, data!$A$1:$A$1749, 'Heron View'!$A13, data!$D$1:$D$1749, 'Heron View'!$A$2, data!$E$1:$E$1749, 'Heron View'!AB$5)</f>
        <v/>
      </c>
      <c r="AC13" s="2">
        <f>AB13+SUMIFS(data!$H$1:$H$1749, data!$A$1:$A$1749, 'Heron View'!$A13, data!$D$1:$D$1749, 'Heron View'!$A$2, data!$E$1:$E$1749, 'Heron View'!AC$5)</f>
        <v/>
      </c>
      <c r="AD13" s="2">
        <f>AC13+SUMIFS(data!$H$1:$H$1749, data!$A$1:$A$1749, 'Heron View'!$A13, data!$D$1:$D$1749, 'Heron View'!$A$2, data!$E$1:$E$1749, 'Heron View'!AD$5)</f>
        <v/>
      </c>
      <c r="AE13" s="2">
        <f>AD13+SUMIFS(data!$H$1:$H$1749, data!$A$1:$A$1749, 'Heron View'!$A13, data!$D$1:$D$1749, 'Heron View'!$A$2, data!$E$1:$E$1749, 'Heron View'!AE$5)</f>
        <v/>
      </c>
      <c r="AF13" s="2">
        <f>AE13+SUMIFS(data!$H$1:$H$1749, data!$A$1:$A$1749, 'Heron View'!$A13, data!$D$1:$D$1749, 'Heron View'!$A$2, data!$E$1:$E$1749, 'Heron View'!AF$5)</f>
        <v/>
      </c>
    </row>
    <row r="14">
      <c r="A14" t="inlineStr">
        <is>
          <t>Rental Income</t>
        </is>
      </c>
      <c r="C14" s="2">
        <f>SUMIFS(data!$H$1:$H$1749, data!$A$1:$A$1749, 'Heron View'!$A14, data!$D$1:$D$1749, 'Heron View'!$A$2, data!$E$1:$E$1749, 'Heron View'!C$5)</f>
        <v/>
      </c>
      <c r="D14" s="2">
        <f>C14+SUMIFS(data!$H$1:$H$1749, data!$A$1:$A$1749, 'Heron View'!$A14, data!$D$1:$D$1749, 'Heron View'!$A$2, data!$E$1:$E$1749, 'Heron View'!D$5)</f>
        <v/>
      </c>
      <c r="E14" s="2">
        <f>D14+SUMIFS(data!$H$1:$H$1749, data!$A$1:$A$1749, 'Heron View'!$A14, data!$D$1:$D$1749, 'Heron View'!$A$2, data!$E$1:$E$1749, 'Heron View'!E$5)</f>
        <v/>
      </c>
      <c r="F14" s="2">
        <f>E14+SUMIFS(data!$H$1:$H$1749, data!$A$1:$A$1749, 'Heron View'!$A14, data!$D$1:$D$1749, 'Heron View'!$A$2, data!$E$1:$E$1749, 'Heron View'!F$5)</f>
        <v/>
      </c>
      <c r="G14" s="2">
        <f>F14+SUMIFS(data!$H$1:$H$1749, data!$A$1:$A$1749, 'Heron View'!$A14, data!$D$1:$D$1749, 'Heron View'!$A$2, data!$E$1:$E$1749, 'Heron View'!G$5)</f>
        <v/>
      </c>
      <c r="H14" s="2">
        <f>G14+SUMIFS(data!$H$1:$H$1749, data!$A$1:$A$1749, 'Heron View'!$A14, data!$D$1:$D$1749, 'Heron View'!$A$2, data!$E$1:$E$1749, 'Heron View'!H$5)</f>
        <v/>
      </c>
      <c r="I14" s="2">
        <f>H14+SUMIFS(data!$H$1:$H$1749, data!$A$1:$A$1749, 'Heron View'!$A14, data!$D$1:$D$1749, 'Heron View'!$A$2, data!$E$1:$E$1749, 'Heron View'!I$5)</f>
        <v/>
      </c>
      <c r="J14" s="2">
        <f>I14+SUMIFS(data!$H$1:$H$1749, data!$A$1:$A$1749, 'Heron View'!$A14, data!$D$1:$D$1749, 'Heron View'!$A$2, data!$E$1:$E$1749, 'Heron View'!J$5)</f>
        <v/>
      </c>
      <c r="K14" s="2">
        <f>J14+SUMIFS(data!$H$1:$H$1749, data!$A$1:$A$1749, 'Heron View'!$A14, data!$D$1:$D$1749, 'Heron View'!$A$2, data!$E$1:$E$1749, 'Heron View'!K$5)</f>
        <v/>
      </c>
      <c r="L14" s="2">
        <f>K14+SUMIFS(data!$H$1:$H$1749, data!$A$1:$A$1749, 'Heron View'!$A14, data!$D$1:$D$1749, 'Heron View'!$A$2, data!$E$1:$E$1749, 'Heron View'!L$5)</f>
        <v/>
      </c>
      <c r="M14" s="2">
        <f>L14+SUMIFS(data!$H$1:$H$1749, data!$A$1:$A$1749, 'Heron View'!$A14, data!$D$1:$D$1749, 'Heron View'!$A$2, data!$E$1:$E$1749, 'Heron View'!M$5)</f>
        <v/>
      </c>
      <c r="N14" s="2">
        <f>M14+SUMIFS(data!$H$1:$H$1749, data!$A$1:$A$1749, 'Heron View'!$A14, data!$D$1:$D$1749, 'Heron View'!$A$2, data!$E$1:$E$1749, 'Heron View'!N$5)</f>
        <v/>
      </c>
      <c r="O14" s="2">
        <f>N14+SUMIFS(data!$H$1:$H$1749, data!$A$1:$A$1749, 'Heron View'!$A14, data!$D$1:$D$1749, 'Heron View'!$A$2, data!$E$1:$E$1749, 'Heron View'!O$5)</f>
        <v/>
      </c>
      <c r="P14" s="2">
        <f>O14+SUMIFS(data!$H$1:$H$1749, data!$A$1:$A$1749, 'Heron View'!$A14, data!$D$1:$D$1749, 'Heron View'!$A$2, data!$E$1:$E$1749, 'Heron View'!P$5)</f>
        <v/>
      </c>
      <c r="Q14" s="2">
        <f>P14+SUMIFS(data!$H$1:$H$1749, data!$A$1:$A$1749, 'Heron View'!$A14, data!$D$1:$D$1749, 'Heron View'!$A$2, data!$E$1:$E$1749, 'Heron View'!Q$5)</f>
        <v/>
      </c>
      <c r="R14" s="2">
        <f>Q14+SUMIFS(data!$H$1:$H$1749, data!$A$1:$A$1749, 'Heron View'!$A14, data!$D$1:$D$1749, 'Heron View'!$A$2, data!$E$1:$E$1749, 'Heron View'!R$5)</f>
        <v/>
      </c>
      <c r="S14" s="2">
        <f>R14+SUMIFS(data!$H$1:$H$1749, data!$A$1:$A$1749, 'Heron View'!$A14, data!$D$1:$D$1749, 'Heron View'!$A$2, data!$E$1:$E$1749, 'Heron View'!S$5)</f>
        <v/>
      </c>
      <c r="T14" s="2">
        <f>S14+SUMIFS(data!$H$1:$H$1749, data!$A$1:$A$1749, 'Heron View'!$A14, data!$D$1:$D$1749, 'Heron View'!$A$2, data!$E$1:$E$1749, 'Heron View'!T$5)</f>
        <v/>
      </c>
      <c r="U14" s="2">
        <f>T14+SUMIFS(data!$H$1:$H$1749, data!$A$1:$A$1749, 'Heron View'!$A14, data!$D$1:$D$1749, 'Heron View'!$A$2, data!$E$1:$E$1749, 'Heron View'!U$5)</f>
        <v/>
      </c>
      <c r="V14" s="2">
        <f>U14+SUMIFS(data!$H$1:$H$1749, data!$A$1:$A$1749, 'Heron View'!$A14, data!$D$1:$D$1749, 'Heron View'!$A$2, data!$E$1:$E$1749, 'Heron View'!V$5)</f>
        <v/>
      </c>
      <c r="W14" s="2">
        <f>V14+SUMIFS(data!$H$1:$H$1749, data!$A$1:$A$1749, 'Heron View'!$A14, data!$D$1:$D$1749, 'Heron View'!$A$2, data!$E$1:$E$1749, 'Heron View'!W$5)</f>
        <v/>
      </c>
      <c r="X14" s="2">
        <f>W14+SUMIFS(data!$H$1:$H$1749, data!$A$1:$A$1749, 'Heron View'!$A14, data!$D$1:$D$1749, 'Heron View'!$A$2, data!$E$1:$E$1749, 'Heron View'!X$5)</f>
        <v/>
      </c>
      <c r="Y14" s="2">
        <f>X14+SUMIFS(data!$H$1:$H$1749, data!$A$1:$A$1749, 'Heron View'!$A14, data!$D$1:$D$1749, 'Heron View'!$A$2, data!$E$1:$E$1749, 'Heron View'!Y$5)</f>
        <v/>
      </c>
      <c r="Z14" s="2">
        <f>Y14+SUMIFS(data!$H$1:$H$1749, data!$A$1:$A$1749, 'Heron View'!$A14, data!$D$1:$D$1749, 'Heron View'!$A$2, data!$E$1:$E$1749, 'Heron View'!Z$5)</f>
        <v/>
      </c>
      <c r="AA14" s="2">
        <f>Z14+SUMIFS(data!$H$1:$H$1749, data!$A$1:$A$1749, 'Heron View'!$A14, data!$D$1:$D$1749, 'Heron View'!$A$2, data!$E$1:$E$1749, 'Heron View'!AA$5)</f>
        <v/>
      </c>
      <c r="AB14" s="2">
        <f>AA14+SUMIFS(data!$H$1:$H$1749, data!$A$1:$A$1749, 'Heron View'!$A14, data!$D$1:$D$1749, 'Heron View'!$A$2, data!$E$1:$E$1749, 'Heron View'!AB$5)</f>
        <v/>
      </c>
      <c r="AC14" s="2">
        <f>AB14+SUMIFS(data!$H$1:$H$1749, data!$A$1:$A$1749, 'Heron View'!$A14, data!$D$1:$D$1749, 'Heron View'!$A$2, data!$E$1:$E$1749, 'Heron View'!AC$5)</f>
        <v/>
      </c>
      <c r="AD14" s="2">
        <f>AC14+SUMIFS(data!$H$1:$H$1749, data!$A$1:$A$1749, 'Heron View'!$A14, data!$D$1:$D$1749, 'Heron View'!$A$2, data!$E$1:$E$1749, 'Heron View'!AD$5)</f>
        <v/>
      </c>
      <c r="AE14" s="2">
        <f>AD14+SUMIFS(data!$H$1:$H$1749, data!$A$1:$A$1749, 'Heron View'!$A14, data!$D$1:$D$1749, 'Heron View'!$A$2, data!$E$1:$E$1749, 'Heron View'!AE$5)</f>
        <v/>
      </c>
      <c r="AF14" s="2">
        <f>AE14+SUMIFS(data!$H$1:$H$1749, data!$A$1:$A$1749, 'Heron View'!$A14, data!$D$1:$D$1749, 'Heron View'!$A$2, data!$E$1:$E$1749, 'Heron View'!AF$5)</f>
        <v/>
      </c>
    </row>
    <row r="15">
      <c r="A15" s="5" t="inlineStr">
        <is>
          <t>Total Other Income</t>
        </is>
      </c>
      <c r="C15" s="6">
        <f>SUM(C13:C14)</f>
        <v/>
      </c>
      <c r="D15" s="6">
        <f>SUM(D13:D14)</f>
        <v/>
      </c>
      <c r="E15" s="6">
        <f>SUM(E13:E14)</f>
        <v/>
      </c>
      <c r="F15" s="6">
        <f>SUM(F13:F14)</f>
        <v/>
      </c>
      <c r="G15" s="6">
        <f>SUM(G13:G14)</f>
        <v/>
      </c>
      <c r="H15" s="6">
        <f>SUM(H13:H14)</f>
        <v/>
      </c>
      <c r="I15" s="6">
        <f>SUM(I13:I14)</f>
        <v/>
      </c>
      <c r="J15" s="6">
        <f>SUM(J13:J14)</f>
        <v/>
      </c>
      <c r="K15" s="6">
        <f>SUM(K13:K14)</f>
        <v/>
      </c>
      <c r="L15" s="6">
        <f>SUM(L13:L14)</f>
        <v/>
      </c>
      <c r="M15" s="6">
        <f>SUM(M13:M14)</f>
        <v/>
      </c>
      <c r="N15" s="6">
        <f>SUM(N13:N14)</f>
        <v/>
      </c>
      <c r="O15" s="6">
        <f>SUM(O13:O14)</f>
        <v/>
      </c>
      <c r="P15" s="6">
        <f>SUM(P13:P14)</f>
        <v/>
      </c>
      <c r="Q15" s="6">
        <f>SUM(Q13:Q14)</f>
        <v/>
      </c>
      <c r="R15" s="6">
        <f>SUM(R13:R14)</f>
        <v/>
      </c>
      <c r="S15" s="6">
        <f>SUM(S13:S14)</f>
        <v/>
      </c>
      <c r="T15" s="6">
        <f>SUM(T13:T14)</f>
        <v/>
      </c>
      <c r="U15" s="6">
        <f>SUM(U13:U14)</f>
        <v/>
      </c>
      <c r="V15" s="6">
        <f>SUM(V13:V14)</f>
        <v/>
      </c>
      <c r="W15" s="6">
        <f>SUM(W13:W14)</f>
        <v/>
      </c>
      <c r="X15" s="6">
        <f>SUM(X13:X14)</f>
        <v/>
      </c>
      <c r="Y15" s="6">
        <f>SUM(Y13:Y14)</f>
        <v/>
      </c>
      <c r="Z15" s="6">
        <f>SUM(Z13:Z14)</f>
        <v/>
      </c>
      <c r="AA15" s="6">
        <f>SUM(AA13:AA14)</f>
        <v/>
      </c>
      <c r="AB15" s="6">
        <f>SUM(AB13:AB14)</f>
        <v/>
      </c>
      <c r="AC15" s="6">
        <f>SUM(AC13:AC14)</f>
        <v/>
      </c>
      <c r="AD15" s="6">
        <f>SUM(AD13:AD14)</f>
        <v/>
      </c>
      <c r="AE15" s="6">
        <f>SUM(AE13:AE14)</f>
        <v/>
      </c>
      <c r="AF15" s="6">
        <f>SUM(AF13:AF14)</f>
        <v/>
      </c>
    </row>
    <row r="16">
      <c r="A16" t="inlineStr"/>
    </row>
    <row r="17">
      <c r="A17" t="inlineStr"/>
    </row>
    <row r="18">
      <c r="A18" s="4" t="inlineStr">
        <is>
          <t>COS</t>
        </is>
      </c>
    </row>
    <row r="19">
      <c r="A19" t="inlineStr">
        <is>
          <t>COS - Commission HV Units</t>
        </is>
      </c>
      <c r="C19" s="2">
        <f>SUMIFS(data!$H$1:$H$1749, data!$A$1:$A$1749, 'Heron View'!$A19, data!$D$1:$D$1749, 'Heron View'!$A$2, data!$E$1:$E$1749, 'Heron View'!C$5)</f>
        <v/>
      </c>
      <c r="D19" s="2">
        <f>C19+SUMIFS(data!$H$1:$H$1749, data!$A$1:$A$1749, 'Heron View'!$A19, data!$D$1:$D$1749, 'Heron View'!$A$2, data!$E$1:$E$1749, 'Heron View'!D$5)</f>
        <v/>
      </c>
      <c r="E19" s="2">
        <f>D19+SUMIFS(data!$H$1:$H$1749, data!$A$1:$A$1749, 'Heron View'!$A19, data!$D$1:$D$1749, 'Heron View'!$A$2, data!$E$1:$E$1749, 'Heron View'!E$5)</f>
        <v/>
      </c>
      <c r="F19" s="2">
        <f>E19+SUMIFS(data!$H$1:$H$1749, data!$A$1:$A$1749, 'Heron View'!$A19, data!$D$1:$D$1749, 'Heron View'!$A$2, data!$E$1:$E$1749, 'Heron View'!F$5)</f>
        <v/>
      </c>
      <c r="G19" s="2">
        <f>F19+SUMIFS(data!$H$1:$H$1749, data!$A$1:$A$1749, 'Heron View'!$A19, data!$D$1:$D$1749, 'Heron View'!$A$2, data!$E$1:$E$1749, 'Heron View'!G$5)</f>
        <v/>
      </c>
      <c r="H19" s="2">
        <f>G19+SUMIFS(data!$H$1:$H$1749, data!$A$1:$A$1749, 'Heron View'!$A19, data!$D$1:$D$1749, 'Heron View'!$A$2, data!$E$1:$E$1749, 'Heron View'!H$5)</f>
        <v/>
      </c>
      <c r="I19" s="2">
        <f>H19+SUMIFS(data!$H$1:$H$1749, data!$A$1:$A$1749, 'Heron View'!$A19, data!$D$1:$D$1749, 'Heron View'!$A$2, data!$E$1:$E$1749, 'Heron View'!I$5)</f>
        <v/>
      </c>
      <c r="J19" s="2">
        <f>I19+SUMIFS(data!$H$1:$H$1749, data!$A$1:$A$1749, 'Heron View'!$A19, data!$D$1:$D$1749, 'Heron View'!$A$2, data!$E$1:$E$1749, 'Heron View'!J$5)</f>
        <v/>
      </c>
      <c r="K19" s="2">
        <f>J19+SUMIFS(data!$H$1:$H$1749, data!$A$1:$A$1749, 'Heron View'!$A19, data!$D$1:$D$1749, 'Heron View'!$A$2, data!$E$1:$E$1749, 'Heron View'!K$5)</f>
        <v/>
      </c>
      <c r="L19" s="2">
        <f>K19+SUMIFS(data!$H$1:$H$1749, data!$A$1:$A$1749, 'Heron View'!$A19, data!$D$1:$D$1749, 'Heron View'!$A$2, data!$E$1:$E$1749, 'Heron View'!L$5)</f>
        <v/>
      </c>
      <c r="M19" s="2">
        <f>L19+SUMIFS(data!$H$1:$H$1749, data!$A$1:$A$1749, 'Heron View'!$A19, data!$D$1:$D$1749, 'Heron View'!$A$2, data!$E$1:$E$1749, 'Heron View'!M$5)</f>
        <v/>
      </c>
      <c r="N19" s="2">
        <f>M19+SUMIFS(data!$H$1:$H$1749, data!$A$1:$A$1749, 'Heron View'!$A19, data!$D$1:$D$1749, 'Heron View'!$A$2, data!$E$1:$E$1749, 'Heron View'!N$5)</f>
        <v/>
      </c>
      <c r="O19" s="2">
        <f>N19+SUMIFS(data!$H$1:$H$1749, data!$A$1:$A$1749, 'Heron View'!$A19, data!$D$1:$D$1749, 'Heron View'!$A$2, data!$E$1:$E$1749, 'Heron View'!O$5)</f>
        <v/>
      </c>
      <c r="P19" s="2">
        <f>O19+SUMIFS(data!$H$1:$H$1749, data!$A$1:$A$1749, 'Heron View'!$A19, data!$D$1:$D$1749, 'Heron View'!$A$2, data!$E$1:$E$1749, 'Heron View'!P$5)</f>
        <v/>
      </c>
      <c r="Q19" s="2">
        <f>P19+SUMIFS(data!$H$1:$H$1749, data!$A$1:$A$1749, 'Heron View'!$A19, data!$D$1:$D$1749, 'Heron View'!$A$2, data!$E$1:$E$1749, 'Heron View'!Q$5)</f>
        <v/>
      </c>
      <c r="R19" s="2">
        <f>Q19+SUMIFS(data!$H$1:$H$1749, data!$A$1:$A$1749, 'Heron View'!$A19, data!$D$1:$D$1749, 'Heron View'!$A$2, data!$E$1:$E$1749, 'Heron View'!R$5)</f>
        <v/>
      </c>
      <c r="S19" s="2">
        <f>R19+SUMIFS(data!$H$1:$H$1749, data!$A$1:$A$1749, 'Heron View'!$A19, data!$D$1:$D$1749, 'Heron View'!$A$2, data!$E$1:$E$1749, 'Heron View'!S$5)</f>
        <v/>
      </c>
      <c r="T19" s="2">
        <f>S19+SUMIFS(data!$H$1:$H$1749, data!$A$1:$A$1749, 'Heron View'!$A19, data!$D$1:$D$1749, 'Heron View'!$A$2, data!$E$1:$E$1749, 'Heron View'!T$5)</f>
        <v/>
      </c>
      <c r="U19" s="2">
        <f>T19+SUMIFS(data!$H$1:$H$1749, data!$A$1:$A$1749, 'Heron View'!$A19, data!$D$1:$D$1749, 'Heron View'!$A$2, data!$E$1:$E$1749, 'Heron View'!U$5)</f>
        <v/>
      </c>
      <c r="V19" s="2">
        <f>U19+SUMIFS(data!$H$1:$H$1749, data!$A$1:$A$1749, 'Heron View'!$A19, data!$D$1:$D$1749, 'Heron View'!$A$2, data!$E$1:$E$1749, 'Heron View'!V$5)</f>
        <v/>
      </c>
      <c r="W19" s="2">
        <f>V19+SUMIFS(data!$H$1:$H$1749, data!$A$1:$A$1749, 'Heron View'!$A19, data!$D$1:$D$1749, 'Heron View'!$A$2, data!$E$1:$E$1749, 'Heron View'!W$5)</f>
        <v/>
      </c>
      <c r="X19" s="2">
        <f>W19+SUMIFS(data!$H$1:$H$1749, data!$A$1:$A$1749, 'Heron View'!$A19, data!$D$1:$D$1749, 'Heron View'!$A$2, data!$E$1:$E$1749, 'Heron View'!X$5)</f>
        <v/>
      </c>
      <c r="Y19" s="2">
        <f>X19+SUMIFS(data!$H$1:$H$1749, data!$A$1:$A$1749, 'Heron View'!$A19, data!$D$1:$D$1749, 'Heron View'!$A$2, data!$E$1:$E$1749, 'Heron View'!Y$5)</f>
        <v/>
      </c>
      <c r="Z19" s="2">
        <f>Y19+SUMIFS(data!$H$1:$H$1749, data!$A$1:$A$1749, 'Heron View'!$A19, data!$D$1:$D$1749, 'Heron View'!$A$2, data!$E$1:$E$1749, 'Heron View'!Z$5)</f>
        <v/>
      </c>
      <c r="AA19" s="2">
        <f>Z19+SUMIFS(data!$H$1:$H$1749, data!$A$1:$A$1749, 'Heron View'!$A19, data!$D$1:$D$1749, 'Heron View'!$A$2, data!$E$1:$E$1749, 'Heron View'!AA$5)</f>
        <v/>
      </c>
      <c r="AB19" s="2">
        <f>AA19+SUMIFS(data!$H$1:$H$1749, data!$A$1:$A$1749, 'Heron View'!$A19, data!$D$1:$D$1749, 'Heron View'!$A$2, data!$E$1:$E$1749, 'Heron View'!AB$5)</f>
        <v/>
      </c>
      <c r="AC19" s="2">
        <f>AB19+SUMIFS(data!$H$1:$H$1749, data!$A$1:$A$1749, 'Heron View'!$A19, data!$D$1:$D$1749, 'Heron View'!$A$2, data!$E$1:$E$1749, 'Heron View'!AC$5)</f>
        <v/>
      </c>
      <c r="AD19" s="2">
        <f>AC19+SUMIFS(data!$H$1:$H$1749, data!$A$1:$A$1749, 'Heron View'!$A19, data!$D$1:$D$1749, 'Heron View'!$A$2, data!$E$1:$E$1749, 'Heron View'!AD$5)</f>
        <v/>
      </c>
      <c r="AE19" s="2">
        <f>AD19+SUMIFS(data!$H$1:$H$1749, data!$A$1:$A$1749, 'Heron View'!$A19, data!$D$1:$D$1749, 'Heron View'!$A$2, data!$E$1:$E$1749, 'Heron View'!AE$5)</f>
        <v/>
      </c>
      <c r="AF19" s="2">
        <f>AE19+SUMIFS(data!$H$1:$H$1749, data!$A$1:$A$1749, 'Heron View'!$A19, data!$D$1:$D$1749, 'Heron View'!$A$2, data!$E$1:$E$1749, 'Heron View'!AF$5)</f>
        <v/>
      </c>
    </row>
    <row r="20">
      <c r="A20" t="inlineStr">
        <is>
          <t>COS - Electricity</t>
        </is>
      </c>
      <c r="C20" s="2">
        <f>SUMIFS(data!$H$1:$H$1749, data!$A$1:$A$1749, 'Heron View'!$A20, data!$D$1:$D$1749, 'Heron View'!$A$2, data!$E$1:$E$1749, 'Heron View'!C$5)</f>
        <v/>
      </c>
      <c r="D20" s="2">
        <f>C20+SUMIFS(data!$H$1:$H$1749, data!$A$1:$A$1749, 'Heron View'!$A20, data!$D$1:$D$1749, 'Heron View'!$A$2, data!$E$1:$E$1749, 'Heron View'!D$5)</f>
        <v/>
      </c>
      <c r="E20" s="2">
        <f>D20+SUMIFS(data!$H$1:$H$1749, data!$A$1:$A$1749, 'Heron View'!$A20, data!$D$1:$D$1749, 'Heron View'!$A$2, data!$E$1:$E$1749, 'Heron View'!E$5)</f>
        <v/>
      </c>
      <c r="F20" s="2">
        <f>E20+SUMIFS(data!$H$1:$H$1749, data!$A$1:$A$1749, 'Heron View'!$A20, data!$D$1:$D$1749, 'Heron View'!$A$2, data!$E$1:$E$1749, 'Heron View'!F$5)</f>
        <v/>
      </c>
      <c r="G20" s="2">
        <f>F20+SUMIFS(data!$H$1:$H$1749, data!$A$1:$A$1749, 'Heron View'!$A20, data!$D$1:$D$1749, 'Heron View'!$A$2, data!$E$1:$E$1749, 'Heron View'!G$5)</f>
        <v/>
      </c>
      <c r="H20" s="2">
        <f>G20+SUMIFS(data!$H$1:$H$1749, data!$A$1:$A$1749, 'Heron View'!$A20, data!$D$1:$D$1749, 'Heron View'!$A$2, data!$E$1:$E$1749, 'Heron View'!H$5)</f>
        <v/>
      </c>
      <c r="I20" s="2">
        <f>H20+SUMIFS(data!$H$1:$H$1749, data!$A$1:$A$1749, 'Heron View'!$A20, data!$D$1:$D$1749, 'Heron View'!$A$2, data!$E$1:$E$1749, 'Heron View'!I$5)</f>
        <v/>
      </c>
      <c r="J20" s="2">
        <f>I20+SUMIFS(data!$H$1:$H$1749, data!$A$1:$A$1749, 'Heron View'!$A20, data!$D$1:$D$1749, 'Heron View'!$A$2, data!$E$1:$E$1749, 'Heron View'!J$5)</f>
        <v/>
      </c>
      <c r="K20" s="2">
        <f>J20+SUMIFS(data!$H$1:$H$1749, data!$A$1:$A$1749, 'Heron View'!$A20, data!$D$1:$D$1749, 'Heron View'!$A$2, data!$E$1:$E$1749, 'Heron View'!K$5)</f>
        <v/>
      </c>
      <c r="L20" s="2">
        <f>K20+SUMIFS(data!$H$1:$H$1749, data!$A$1:$A$1749, 'Heron View'!$A20, data!$D$1:$D$1749, 'Heron View'!$A$2, data!$E$1:$E$1749, 'Heron View'!L$5)</f>
        <v/>
      </c>
      <c r="M20" s="2">
        <f>L20+SUMIFS(data!$H$1:$H$1749, data!$A$1:$A$1749, 'Heron View'!$A20, data!$D$1:$D$1749, 'Heron View'!$A$2, data!$E$1:$E$1749, 'Heron View'!M$5)</f>
        <v/>
      </c>
      <c r="N20" s="2">
        <f>M20+SUMIFS(data!$H$1:$H$1749, data!$A$1:$A$1749, 'Heron View'!$A20, data!$D$1:$D$1749, 'Heron View'!$A$2, data!$E$1:$E$1749, 'Heron View'!N$5)</f>
        <v/>
      </c>
      <c r="O20" s="2">
        <f>N20+SUMIFS(data!$H$1:$H$1749, data!$A$1:$A$1749, 'Heron View'!$A20, data!$D$1:$D$1749, 'Heron View'!$A$2, data!$E$1:$E$1749, 'Heron View'!O$5)</f>
        <v/>
      </c>
      <c r="P20" s="2">
        <f>O20+SUMIFS(data!$H$1:$H$1749, data!$A$1:$A$1749, 'Heron View'!$A20, data!$D$1:$D$1749, 'Heron View'!$A$2, data!$E$1:$E$1749, 'Heron View'!P$5)</f>
        <v/>
      </c>
      <c r="Q20" s="2">
        <f>P20+SUMIFS(data!$H$1:$H$1749, data!$A$1:$A$1749, 'Heron View'!$A20, data!$D$1:$D$1749, 'Heron View'!$A$2, data!$E$1:$E$1749, 'Heron View'!Q$5)</f>
        <v/>
      </c>
      <c r="R20" s="2">
        <f>Q20+SUMIFS(data!$H$1:$H$1749, data!$A$1:$A$1749, 'Heron View'!$A20, data!$D$1:$D$1749, 'Heron View'!$A$2, data!$E$1:$E$1749, 'Heron View'!R$5)</f>
        <v/>
      </c>
      <c r="S20" s="2">
        <f>R20+SUMIFS(data!$H$1:$H$1749, data!$A$1:$A$1749, 'Heron View'!$A20, data!$D$1:$D$1749, 'Heron View'!$A$2, data!$E$1:$E$1749, 'Heron View'!S$5)</f>
        <v/>
      </c>
      <c r="T20" s="2">
        <f>S20+SUMIFS(data!$H$1:$H$1749, data!$A$1:$A$1749, 'Heron View'!$A20, data!$D$1:$D$1749, 'Heron View'!$A$2, data!$E$1:$E$1749, 'Heron View'!T$5)</f>
        <v/>
      </c>
      <c r="U20" s="2">
        <f>T20+SUMIFS(data!$H$1:$H$1749, data!$A$1:$A$1749, 'Heron View'!$A20, data!$D$1:$D$1749, 'Heron View'!$A$2, data!$E$1:$E$1749, 'Heron View'!U$5)</f>
        <v/>
      </c>
      <c r="V20" s="2">
        <f>U20+SUMIFS(data!$H$1:$H$1749, data!$A$1:$A$1749, 'Heron View'!$A20, data!$D$1:$D$1749, 'Heron View'!$A$2, data!$E$1:$E$1749, 'Heron View'!V$5)</f>
        <v/>
      </c>
      <c r="W20" s="2">
        <f>V20+SUMIFS(data!$H$1:$H$1749, data!$A$1:$A$1749, 'Heron View'!$A20, data!$D$1:$D$1749, 'Heron View'!$A$2, data!$E$1:$E$1749, 'Heron View'!W$5)</f>
        <v/>
      </c>
      <c r="X20" s="2">
        <f>W20+SUMIFS(data!$H$1:$H$1749, data!$A$1:$A$1749, 'Heron View'!$A20, data!$D$1:$D$1749, 'Heron View'!$A$2, data!$E$1:$E$1749, 'Heron View'!X$5)</f>
        <v/>
      </c>
      <c r="Y20" s="2">
        <f>X20+SUMIFS(data!$H$1:$H$1749, data!$A$1:$A$1749, 'Heron View'!$A20, data!$D$1:$D$1749, 'Heron View'!$A$2, data!$E$1:$E$1749, 'Heron View'!Y$5)</f>
        <v/>
      </c>
      <c r="Z20" s="2">
        <f>Y20+SUMIFS(data!$H$1:$H$1749, data!$A$1:$A$1749, 'Heron View'!$A20, data!$D$1:$D$1749, 'Heron View'!$A$2, data!$E$1:$E$1749, 'Heron View'!Z$5)</f>
        <v/>
      </c>
      <c r="AA20" s="2">
        <f>Z20+SUMIFS(data!$H$1:$H$1749, data!$A$1:$A$1749, 'Heron View'!$A20, data!$D$1:$D$1749, 'Heron View'!$A$2, data!$E$1:$E$1749, 'Heron View'!AA$5)</f>
        <v/>
      </c>
      <c r="AB20" s="2">
        <f>AA20+SUMIFS(data!$H$1:$H$1749, data!$A$1:$A$1749, 'Heron View'!$A20, data!$D$1:$D$1749, 'Heron View'!$A$2, data!$E$1:$E$1749, 'Heron View'!AB$5)</f>
        <v/>
      </c>
      <c r="AC20" s="2">
        <f>AB20+SUMIFS(data!$H$1:$H$1749, data!$A$1:$A$1749, 'Heron View'!$A20, data!$D$1:$D$1749, 'Heron View'!$A$2, data!$E$1:$E$1749, 'Heron View'!AC$5)</f>
        <v/>
      </c>
      <c r="AD20" s="2">
        <f>AC20+SUMIFS(data!$H$1:$H$1749, data!$A$1:$A$1749, 'Heron View'!$A20, data!$D$1:$D$1749, 'Heron View'!$A$2, data!$E$1:$E$1749, 'Heron View'!AD$5)</f>
        <v/>
      </c>
      <c r="AE20" s="2">
        <f>AD20+SUMIFS(data!$H$1:$H$1749, data!$A$1:$A$1749, 'Heron View'!$A20, data!$D$1:$D$1749, 'Heron View'!$A$2, data!$E$1:$E$1749, 'Heron View'!AE$5)</f>
        <v/>
      </c>
      <c r="AF20" s="2">
        <f>AE20+SUMIFS(data!$H$1:$H$1749, data!$A$1:$A$1749, 'Heron View'!$A20, data!$D$1:$D$1749, 'Heron View'!$A$2, data!$E$1:$E$1749, 'Heron View'!AF$5)</f>
        <v/>
      </c>
    </row>
    <row r="21">
      <c r="A21" t="inlineStr">
        <is>
          <t>COS - Electricity Cost Heron Field</t>
        </is>
      </c>
      <c r="C21" s="2">
        <f>SUMIFS(data!$H$1:$H$1749, data!$A$1:$A$1749, 'Heron View'!$A21, data!$D$1:$D$1749, 'Heron View'!$A$2, data!$E$1:$E$1749, 'Heron View'!C$5)</f>
        <v/>
      </c>
      <c r="D21" s="2">
        <f>C21+SUMIFS(data!$H$1:$H$1749, data!$A$1:$A$1749, 'Heron View'!$A21, data!$D$1:$D$1749, 'Heron View'!$A$2, data!$E$1:$E$1749, 'Heron View'!D$5)</f>
        <v/>
      </c>
      <c r="E21" s="2">
        <f>D21+SUMIFS(data!$H$1:$H$1749, data!$A$1:$A$1749, 'Heron View'!$A21, data!$D$1:$D$1749, 'Heron View'!$A$2, data!$E$1:$E$1749, 'Heron View'!E$5)</f>
        <v/>
      </c>
      <c r="F21" s="2">
        <f>E21+SUMIFS(data!$H$1:$H$1749, data!$A$1:$A$1749, 'Heron View'!$A21, data!$D$1:$D$1749, 'Heron View'!$A$2, data!$E$1:$E$1749, 'Heron View'!F$5)</f>
        <v/>
      </c>
      <c r="G21" s="2">
        <f>F21+SUMIFS(data!$H$1:$H$1749, data!$A$1:$A$1749, 'Heron View'!$A21, data!$D$1:$D$1749, 'Heron View'!$A$2, data!$E$1:$E$1749, 'Heron View'!G$5)</f>
        <v/>
      </c>
      <c r="H21" s="2">
        <f>G21+SUMIFS(data!$H$1:$H$1749, data!$A$1:$A$1749, 'Heron View'!$A21, data!$D$1:$D$1749, 'Heron View'!$A$2, data!$E$1:$E$1749, 'Heron View'!H$5)</f>
        <v/>
      </c>
      <c r="I21" s="2">
        <f>H21+SUMIFS(data!$H$1:$H$1749, data!$A$1:$A$1749, 'Heron View'!$A21, data!$D$1:$D$1749, 'Heron View'!$A$2, data!$E$1:$E$1749, 'Heron View'!I$5)</f>
        <v/>
      </c>
      <c r="J21" s="2">
        <f>I21+SUMIFS(data!$H$1:$H$1749, data!$A$1:$A$1749, 'Heron View'!$A21, data!$D$1:$D$1749, 'Heron View'!$A$2, data!$E$1:$E$1749, 'Heron View'!J$5)</f>
        <v/>
      </c>
      <c r="K21" s="2">
        <f>J21+SUMIFS(data!$H$1:$H$1749, data!$A$1:$A$1749, 'Heron View'!$A21, data!$D$1:$D$1749, 'Heron View'!$A$2, data!$E$1:$E$1749, 'Heron View'!K$5)</f>
        <v/>
      </c>
      <c r="L21" s="2">
        <f>K21+SUMIFS(data!$H$1:$H$1749, data!$A$1:$A$1749, 'Heron View'!$A21, data!$D$1:$D$1749, 'Heron View'!$A$2, data!$E$1:$E$1749, 'Heron View'!L$5)</f>
        <v/>
      </c>
      <c r="M21" s="2">
        <f>L21+SUMIFS(data!$H$1:$H$1749, data!$A$1:$A$1749, 'Heron View'!$A21, data!$D$1:$D$1749, 'Heron View'!$A$2, data!$E$1:$E$1749, 'Heron View'!M$5)</f>
        <v/>
      </c>
      <c r="N21" s="2">
        <f>M21+SUMIFS(data!$H$1:$H$1749, data!$A$1:$A$1749, 'Heron View'!$A21, data!$D$1:$D$1749, 'Heron View'!$A$2, data!$E$1:$E$1749, 'Heron View'!N$5)</f>
        <v/>
      </c>
      <c r="O21" s="2">
        <f>N21+SUMIFS(data!$H$1:$H$1749, data!$A$1:$A$1749, 'Heron View'!$A21, data!$D$1:$D$1749, 'Heron View'!$A$2, data!$E$1:$E$1749, 'Heron View'!O$5)</f>
        <v/>
      </c>
      <c r="P21" s="2">
        <f>O21+SUMIFS(data!$H$1:$H$1749, data!$A$1:$A$1749, 'Heron View'!$A21, data!$D$1:$D$1749, 'Heron View'!$A$2, data!$E$1:$E$1749, 'Heron View'!P$5)</f>
        <v/>
      </c>
      <c r="Q21" s="2">
        <f>P21+SUMIFS(data!$H$1:$H$1749, data!$A$1:$A$1749, 'Heron View'!$A21, data!$D$1:$D$1749, 'Heron View'!$A$2, data!$E$1:$E$1749, 'Heron View'!Q$5)</f>
        <v/>
      </c>
      <c r="R21" s="2">
        <f>Q21+SUMIFS(data!$H$1:$H$1749, data!$A$1:$A$1749, 'Heron View'!$A21, data!$D$1:$D$1749, 'Heron View'!$A$2, data!$E$1:$E$1749, 'Heron View'!R$5)</f>
        <v/>
      </c>
      <c r="S21" s="2">
        <f>R21+SUMIFS(data!$H$1:$H$1749, data!$A$1:$A$1749, 'Heron View'!$A21, data!$D$1:$D$1749, 'Heron View'!$A$2, data!$E$1:$E$1749, 'Heron View'!S$5)</f>
        <v/>
      </c>
      <c r="T21" s="2">
        <f>S21+SUMIFS(data!$H$1:$H$1749, data!$A$1:$A$1749, 'Heron View'!$A21, data!$D$1:$D$1749, 'Heron View'!$A$2, data!$E$1:$E$1749, 'Heron View'!T$5)</f>
        <v/>
      </c>
      <c r="U21" s="2">
        <f>T21+SUMIFS(data!$H$1:$H$1749, data!$A$1:$A$1749, 'Heron View'!$A21, data!$D$1:$D$1749, 'Heron View'!$A$2, data!$E$1:$E$1749, 'Heron View'!U$5)</f>
        <v/>
      </c>
      <c r="V21" s="2">
        <f>U21+SUMIFS(data!$H$1:$H$1749, data!$A$1:$A$1749, 'Heron View'!$A21, data!$D$1:$D$1749, 'Heron View'!$A$2, data!$E$1:$E$1749, 'Heron View'!V$5)</f>
        <v/>
      </c>
      <c r="W21" s="2">
        <f>V21+SUMIFS(data!$H$1:$H$1749, data!$A$1:$A$1749, 'Heron View'!$A21, data!$D$1:$D$1749, 'Heron View'!$A$2, data!$E$1:$E$1749, 'Heron View'!W$5)</f>
        <v/>
      </c>
      <c r="X21" s="2">
        <f>W21+SUMIFS(data!$H$1:$H$1749, data!$A$1:$A$1749, 'Heron View'!$A21, data!$D$1:$D$1749, 'Heron View'!$A$2, data!$E$1:$E$1749, 'Heron View'!X$5)</f>
        <v/>
      </c>
      <c r="Y21" s="2">
        <f>X21+SUMIFS(data!$H$1:$H$1749, data!$A$1:$A$1749, 'Heron View'!$A21, data!$D$1:$D$1749, 'Heron View'!$A$2, data!$E$1:$E$1749, 'Heron View'!Y$5)</f>
        <v/>
      </c>
      <c r="Z21" s="2">
        <f>Y21+SUMIFS(data!$H$1:$H$1749, data!$A$1:$A$1749, 'Heron View'!$A21, data!$D$1:$D$1749, 'Heron View'!$A$2, data!$E$1:$E$1749, 'Heron View'!Z$5)</f>
        <v/>
      </c>
      <c r="AA21" s="2">
        <f>Z21+SUMIFS(data!$H$1:$H$1749, data!$A$1:$A$1749, 'Heron View'!$A21, data!$D$1:$D$1749, 'Heron View'!$A$2, data!$E$1:$E$1749, 'Heron View'!AA$5)</f>
        <v/>
      </c>
      <c r="AB21" s="2">
        <f>AA21+SUMIFS(data!$H$1:$H$1749, data!$A$1:$A$1749, 'Heron View'!$A21, data!$D$1:$D$1749, 'Heron View'!$A$2, data!$E$1:$E$1749, 'Heron View'!AB$5)</f>
        <v/>
      </c>
      <c r="AC21" s="2">
        <f>AB21+SUMIFS(data!$H$1:$H$1749, data!$A$1:$A$1749, 'Heron View'!$A21, data!$D$1:$D$1749, 'Heron View'!$A$2, data!$E$1:$E$1749, 'Heron View'!AC$5)</f>
        <v/>
      </c>
      <c r="AD21" s="2">
        <f>AC21+SUMIFS(data!$H$1:$H$1749, data!$A$1:$A$1749, 'Heron View'!$A21, data!$D$1:$D$1749, 'Heron View'!$A$2, data!$E$1:$E$1749, 'Heron View'!AD$5)</f>
        <v/>
      </c>
      <c r="AE21" s="2">
        <f>AD21+SUMIFS(data!$H$1:$H$1749, data!$A$1:$A$1749, 'Heron View'!$A21, data!$D$1:$D$1749, 'Heron View'!$A$2, data!$E$1:$E$1749, 'Heron View'!AE$5)</f>
        <v/>
      </c>
      <c r="AF21" s="2">
        <f>AE21+SUMIFS(data!$H$1:$H$1749, data!$A$1:$A$1749, 'Heron View'!$A21, data!$D$1:$D$1749, 'Heron View'!$A$2, data!$E$1:$E$1749, 'Heron View'!AF$5)</f>
        <v/>
      </c>
    </row>
    <row r="22">
      <c r="A22" t="inlineStr">
        <is>
          <t>COS - HV COCT Rates clearance</t>
        </is>
      </c>
      <c r="C22" s="2">
        <f>SUMIFS(data!$H$1:$H$1749, data!$A$1:$A$1749, 'Heron View'!$A22, data!$D$1:$D$1749, 'Heron View'!$A$2, data!$E$1:$E$1749, 'Heron View'!C$5)</f>
        <v/>
      </c>
      <c r="D22" s="2">
        <f>C22+SUMIFS(data!$H$1:$H$1749, data!$A$1:$A$1749, 'Heron View'!$A22, data!$D$1:$D$1749, 'Heron View'!$A$2, data!$E$1:$E$1749, 'Heron View'!D$5)</f>
        <v/>
      </c>
      <c r="E22" s="2">
        <f>D22+SUMIFS(data!$H$1:$H$1749, data!$A$1:$A$1749, 'Heron View'!$A22, data!$D$1:$D$1749, 'Heron View'!$A$2, data!$E$1:$E$1749, 'Heron View'!E$5)</f>
        <v/>
      </c>
      <c r="F22" s="2">
        <f>E22+SUMIFS(data!$H$1:$H$1749, data!$A$1:$A$1749, 'Heron View'!$A22, data!$D$1:$D$1749, 'Heron View'!$A$2, data!$E$1:$E$1749, 'Heron View'!F$5)</f>
        <v/>
      </c>
      <c r="G22" s="2">
        <f>F22+SUMIFS(data!$H$1:$H$1749, data!$A$1:$A$1749, 'Heron View'!$A22, data!$D$1:$D$1749, 'Heron View'!$A$2, data!$E$1:$E$1749, 'Heron View'!G$5)</f>
        <v/>
      </c>
      <c r="H22" s="2">
        <f>G22+SUMIFS(data!$H$1:$H$1749, data!$A$1:$A$1749, 'Heron View'!$A22, data!$D$1:$D$1749, 'Heron View'!$A$2, data!$E$1:$E$1749, 'Heron View'!H$5)</f>
        <v/>
      </c>
      <c r="I22" s="2">
        <f>H22+SUMIFS(data!$H$1:$H$1749, data!$A$1:$A$1749, 'Heron View'!$A22, data!$D$1:$D$1749, 'Heron View'!$A$2, data!$E$1:$E$1749, 'Heron View'!I$5)</f>
        <v/>
      </c>
      <c r="J22" s="2">
        <f>I22+SUMIFS(data!$H$1:$H$1749, data!$A$1:$A$1749, 'Heron View'!$A22, data!$D$1:$D$1749, 'Heron View'!$A$2, data!$E$1:$E$1749, 'Heron View'!J$5)</f>
        <v/>
      </c>
      <c r="K22" s="2">
        <f>J22+SUMIFS(data!$H$1:$H$1749, data!$A$1:$A$1749, 'Heron View'!$A22, data!$D$1:$D$1749, 'Heron View'!$A$2, data!$E$1:$E$1749, 'Heron View'!K$5)</f>
        <v/>
      </c>
      <c r="L22" s="2">
        <f>K22+SUMIFS(data!$H$1:$H$1749, data!$A$1:$A$1749, 'Heron View'!$A22, data!$D$1:$D$1749, 'Heron View'!$A$2, data!$E$1:$E$1749, 'Heron View'!L$5)</f>
        <v/>
      </c>
      <c r="M22" s="2">
        <f>L22+SUMIFS(data!$H$1:$H$1749, data!$A$1:$A$1749, 'Heron View'!$A22, data!$D$1:$D$1749, 'Heron View'!$A$2, data!$E$1:$E$1749, 'Heron View'!M$5)</f>
        <v/>
      </c>
      <c r="N22" s="2">
        <f>M22+SUMIFS(data!$H$1:$H$1749, data!$A$1:$A$1749, 'Heron View'!$A22, data!$D$1:$D$1749, 'Heron View'!$A$2, data!$E$1:$E$1749, 'Heron View'!N$5)</f>
        <v/>
      </c>
      <c r="O22" s="2">
        <f>N22+SUMIFS(data!$H$1:$H$1749, data!$A$1:$A$1749, 'Heron View'!$A22, data!$D$1:$D$1749, 'Heron View'!$A$2, data!$E$1:$E$1749, 'Heron View'!O$5)</f>
        <v/>
      </c>
      <c r="P22" s="2">
        <f>O22+SUMIFS(data!$H$1:$H$1749, data!$A$1:$A$1749, 'Heron View'!$A22, data!$D$1:$D$1749, 'Heron View'!$A$2, data!$E$1:$E$1749, 'Heron View'!P$5)</f>
        <v/>
      </c>
      <c r="Q22" s="2">
        <f>P22+SUMIFS(data!$H$1:$H$1749, data!$A$1:$A$1749, 'Heron View'!$A22, data!$D$1:$D$1749, 'Heron View'!$A$2, data!$E$1:$E$1749, 'Heron View'!Q$5)</f>
        <v/>
      </c>
      <c r="R22" s="2">
        <f>Q22+SUMIFS(data!$H$1:$H$1749, data!$A$1:$A$1749, 'Heron View'!$A22, data!$D$1:$D$1749, 'Heron View'!$A$2, data!$E$1:$E$1749, 'Heron View'!R$5)</f>
        <v/>
      </c>
      <c r="S22" s="2">
        <f>R22+SUMIFS(data!$H$1:$H$1749, data!$A$1:$A$1749, 'Heron View'!$A22, data!$D$1:$D$1749, 'Heron View'!$A$2, data!$E$1:$E$1749, 'Heron View'!S$5)</f>
        <v/>
      </c>
      <c r="T22" s="2">
        <f>S22+SUMIFS(data!$H$1:$H$1749, data!$A$1:$A$1749, 'Heron View'!$A22, data!$D$1:$D$1749, 'Heron View'!$A$2, data!$E$1:$E$1749, 'Heron View'!T$5)</f>
        <v/>
      </c>
      <c r="U22" s="2">
        <f>T22+SUMIFS(data!$H$1:$H$1749, data!$A$1:$A$1749, 'Heron View'!$A22, data!$D$1:$D$1749, 'Heron View'!$A$2, data!$E$1:$E$1749, 'Heron View'!U$5)</f>
        <v/>
      </c>
      <c r="V22" s="2">
        <f>U22+SUMIFS(data!$H$1:$H$1749, data!$A$1:$A$1749, 'Heron View'!$A22, data!$D$1:$D$1749, 'Heron View'!$A$2, data!$E$1:$E$1749, 'Heron View'!V$5)</f>
        <v/>
      </c>
      <c r="W22" s="2">
        <f>V22+SUMIFS(data!$H$1:$H$1749, data!$A$1:$A$1749, 'Heron View'!$A22, data!$D$1:$D$1749, 'Heron View'!$A$2, data!$E$1:$E$1749, 'Heron View'!W$5)</f>
        <v/>
      </c>
      <c r="X22" s="2">
        <f>W22+SUMIFS(data!$H$1:$H$1749, data!$A$1:$A$1749, 'Heron View'!$A22, data!$D$1:$D$1749, 'Heron View'!$A$2, data!$E$1:$E$1749, 'Heron View'!X$5)</f>
        <v/>
      </c>
      <c r="Y22" s="2">
        <f>X22+SUMIFS(data!$H$1:$H$1749, data!$A$1:$A$1749, 'Heron View'!$A22, data!$D$1:$D$1749, 'Heron View'!$A$2, data!$E$1:$E$1749, 'Heron View'!Y$5)</f>
        <v/>
      </c>
      <c r="Z22" s="2">
        <f>Y22+SUMIFS(data!$H$1:$H$1749, data!$A$1:$A$1749, 'Heron View'!$A22, data!$D$1:$D$1749, 'Heron View'!$A$2, data!$E$1:$E$1749, 'Heron View'!Z$5)</f>
        <v/>
      </c>
      <c r="AA22" s="2">
        <f>Z22+SUMIFS(data!$H$1:$H$1749, data!$A$1:$A$1749, 'Heron View'!$A22, data!$D$1:$D$1749, 'Heron View'!$A$2, data!$E$1:$E$1749, 'Heron View'!AA$5)</f>
        <v/>
      </c>
      <c r="AB22" s="2">
        <f>AA22+SUMIFS(data!$H$1:$H$1749, data!$A$1:$A$1749, 'Heron View'!$A22, data!$D$1:$D$1749, 'Heron View'!$A$2, data!$E$1:$E$1749, 'Heron View'!AB$5)</f>
        <v/>
      </c>
      <c r="AC22" s="2">
        <f>AB22+SUMIFS(data!$H$1:$H$1749, data!$A$1:$A$1749, 'Heron View'!$A22, data!$D$1:$D$1749, 'Heron View'!$A$2, data!$E$1:$E$1749, 'Heron View'!AC$5)</f>
        <v/>
      </c>
      <c r="AD22" s="2">
        <f>AC22+SUMIFS(data!$H$1:$H$1749, data!$A$1:$A$1749, 'Heron View'!$A22, data!$D$1:$D$1749, 'Heron View'!$A$2, data!$E$1:$E$1749, 'Heron View'!AD$5)</f>
        <v/>
      </c>
      <c r="AE22" s="2">
        <f>AD22+SUMIFS(data!$H$1:$H$1749, data!$A$1:$A$1749, 'Heron View'!$A22, data!$D$1:$D$1749, 'Heron View'!$A$2, data!$E$1:$E$1749, 'Heron View'!AE$5)</f>
        <v/>
      </c>
      <c r="AF22" s="2">
        <f>AE22+SUMIFS(data!$H$1:$H$1749, data!$A$1:$A$1749, 'Heron View'!$A22, data!$D$1:$D$1749, 'Heron View'!$A$2, data!$E$1:$E$1749, 'Heron View'!AF$5)</f>
        <v/>
      </c>
    </row>
    <row r="23">
      <c r="A23" t="inlineStr">
        <is>
          <t>COS - Heron - Internet</t>
        </is>
      </c>
      <c r="C23" s="2">
        <f>SUMIFS(data!$H$1:$H$1749, data!$A$1:$A$1749, 'Heron View'!$A23, data!$D$1:$D$1749, 'Heron View'!$A$2, data!$E$1:$E$1749, 'Heron View'!C$5)</f>
        <v/>
      </c>
      <c r="D23" s="2">
        <f>C23+SUMIFS(data!$H$1:$H$1749, data!$A$1:$A$1749, 'Heron View'!$A23, data!$D$1:$D$1749, 'Heron View'!$A$2, data!$E$1:$E$1749, 'Heron View'!D$5)</f>
        <v/>
      </c>
      <c r="E23" s="2">
        <f>D23+SUMIFS(data!$H$1:$H$1749, data!$A$1:$A$1749, 'Heron View'!$A23, data!$D$1:$D$1749, 'Heron View'!$A$2, data!$E$1:$E$1749, 'Heron View'!E$5)</f>
        <v/>
      </c>
      <c r="F23" s="2">
        <f>E23+SUMIFS(data!$H$1:$H$1749, data!$A$1:$A$1749, 'Heron View'!$A23, data!$D$1:$D$1749, 'Heron View'!$A$2, data!$E$1:$E$1749, 'Heron View'!F$5)</f>
        <v/>
      </c>
      <c r="G23" s="2">
        <f>F23+SUMIFS(data!$H$1:$H$1749, data!$A$1:$A$1749, 'Heron View'!$A23, data!$D$1:$D$1749, 'Heron View'!$A$2, data!$E$1:$E$1749, 'Heron View'!G$5)</f>
        <v/>
      </c>
      <c r="H23" s="2">
        <f>G23+SUMIFS(data!$H$1:$H$1749, data!$A$1:$A$1749, 'Heron View'!$A23, data!$D$1:$D$1749, 'Heron View'!$A$2, data!$E$1:$E$1749, 'Heron View'!H$5)</f>
        <v/>
      </c>
      <c r="I23" s="2">
        <f>H23+SUMIFS(data!$H$1:$H$1749, data!$A$1:$A$1749, 'Heron View'!$A23, data!$D$1:$D$1749, 'Heron View'!$A$2, data!$E$1:$E$1749, 'Heron View'!I$5)</f>
        <v/>
      </c>
      <c r="J23" s="2">
        <f>I23+SUMIFS(data!$H$1:$H$1749, data!$A$1:$A$1749, 'Heron View'!$A23, data!$D$1:$D$1749, 'Heron View'!$A$2, data!$E$1:$E$1749, 'Heron View'!J$5)</f>
        <v/>
      </c>
      <c r="K23" s="2">
        <f>J23+SUMIFS(data!$H$1:$H$1749, data!$A$1:$A$1749, 'Heron View'!$A23, data!$D$1:$D$1749, 'Heron View'!$A$2, data!$E$1:$E$1749, 'Heron View'!K$5)</f>
        <v/>
      </c>
      <c r="L23" s="2">
        <f>K23+SUMIFS(data!$H$1:$H$1749, data!$A$1:$A$1749, 'Heron View'!$A23, data!$D$1:$D$1749, 'Heron View'!$A$2, data!$E$1:$E$1749, 'Heron View'!L$5)</f>
        <v/>
      </c>
      <c r="M23" s="2">
        <f>L23+SUMIFS(data!$H$1:$H$1749, data!$A$1:$A$1749, 'Heron View'!$A23, data!$D$1:$D$1749, 'Heron View'!$A$2, data!$E$1:$E$1749, 'Heron View'!M$5)</f>
        <v/>
      </c>
      <c r="N23" s="2">
        <f>M23+SUMIFS(data!$H$1:$H$1749, data!$A$1:$A$1749, 'Heron View'!$A23, data!$D$1:$D$1749, 'Heron View'!$A$2, data!$E$1:$E$1749, 'Heron View'!N$5)</f>
        <v/>
      </c>
      <c r="O23" s="2">
        <f>N23+SUMIFS(data!$H$1:$H$1749, data!$A$1:$A$1749, 'Heron View'!$A23, data!$D$1:$D$1749, 'Heron View'!$A$2, data!$E$1:$E$1749, 'Heron View'!O$5)</f>
        <v/>
      </c>
      <c r="P23" s="2">
        <f>O23+SUMIFS(data!$H$1:$H$1749, data!$A$1:$A$1749, 'Heron View'!$A23, data!$D$1:$D$1749, 'Heron View'!$A$2, data!$E$1:$E$1749, 'Heron View'!P$5)</f>
        <v/>
      </c>
      <c r="Q23" s="2">
        <f>P23+SUMIFS(data!$H$1:$H$1749, data!$A$1:$A$1749, 'Heron View'!$A23, data!$D$1:$D$1749, 'Heron View'!$A$2, data!$E$1:$E$1749, 'Heron View'!Q$5)</f>
        <v/>
      </c>
      <c r="R23" s="2">
        <f>Q23+SUMIFS(data!$H$1:$H$1749, data!$A$1:$A$1749, 'Heron View'!$A23, data!$D$1:$D$1749, 'Heron View'!$A$2, data!$E$1:$E$1749, 'Heron View'!R$5)</f>
        <v/>
      </c>
      <c r="S23" s="2">
        <f>R23+SUMIFS(data!$H$1:$H$1749, data!$A$1:$A$1749, 'Heron View'!$A23, data!$D$1:$D$1749, 'Heron View'!$A$2, data!$E$1:$E$1749, 'Heron View'!S$5)</f>
        <v/>
      </c>
      <c r="T23" s="2">
        <f>S23+SUMIFS(data!$H$1:$H$1749, data!$A$1:$A$1749, 'Heron View'!$A23, data!$D$1:$D$1749, 'Heron View'!$A$2, data!$E$1:$E$1749, 'Heron View'!T$5)</f>
        <v/>
      </c>
      <c r="U23" s="2">
        <f>T23+SUMIFS(data!$H$1:$H$1749, data!$A$1:$A$1749, 'Heron View'!$A23, data!$D$1:$D$1749, 'Heron View'!$A$2, data!$E$1:$E$1749, 'Heron View'!U$5)</f>
        <v/>
      </c>
      <c r="V23" s="2">
        <f>U23+SUMIFS(data!$H$1:$H$1749, data!$A$1:$A$1749, 'Heron View'!$A23, data!$D$1:$D$1749, 'Heron View'!$A$2, data!$E$1:$E$1749, 'Heron View'!V$5)</f>
        <v/>
      </c>
      <c r="W23" s="2">
        <f>V23+SUMIFS(data!$H$1:$H$1749, data!$A$1:$A$1749, 'Heron View'!$A23, data!$D$1:$D$1749, 'Heron View'!$A$2, data!$E$1:$E$1749, 'Heron View'!W$5)</f>
        <v/>
      </c>
      <c r="X23" s="2">
        <f>W23+SUMIFS(data!$H$1:$H$1749, data!$A$1:$A$1749, 'Heron View'!$A23, data!$D$1:$D$1749, 'Heron View'!$A$2, data!$E$1:$E$1749, 'Heron View'!X$5)</f>
        <v/>
      </c>
      <c r="Y23" s="2">
        <f>X23+SUMIFS(data!$H$1:$H$1749, data!$A$1:$A$1749, 'Heron View'!$A23, data!$D$1:$D$1749, 'Heron View'!$A$2, data!$E$1:$E$1749, 'Heron View'!Y$5)</f>
        <v/>
      </c>
      <c r="Z23" s="2">
        <f>Y23+SUMIFS(data!$H$1:$H$1749, data!$A$1:$A$1749, 'Heron View'!$A23, data!$D$1:$D$1749, 'Heron View'!$A$2, data!$E$1:$E$1749, 'Heron View'!Z$5)</f>
        <v/>
      </c>
      <c r="AA23" s="2">
        <f>Z23+SUMIFS(data!$H$1:$H$1749, data!$A$1:$A$1749, 'Heron View'!$A23, data!$D$1:$D$1749, 'Heron View'!$A$2, data!$E$1:$E$1749, 'Heron View'!AA$5)</f>
        <v/>
      </c>
      <c r="AB23" s="2">
        <f>AA23+SUMIFS(data!$H$1:$H$1749, data!$A$1:$A$1749, 'Heron View'!$A23, data!$D$1:$D$1749, 'Heron View'!$A$2, data!$E$1:$E$1749, 'Heron View'!AB$5)</f>
        <v/>
      </c>
      <c r="AC23" s="2">
        <f>AB23+SUMIFS(data!$H$1:$H$1749, data!$A$1:$A$1749, 'Heron View'!$A23, data!$D$1:$D$1749, 'Heron View'!$A$2, data!$E$1:$E$1749, 'Heron View'!AC$5)</f>
        <v/>
      </c>
      <c r="AD23" s="2">
        <f>AC23+SUMIFS(data!$H$1:$H$1749, data!$A$1:$A$1749, 'Heron View'!$A23, data!$D$1:$D$1749, 'Heron View'!$A$2, data!$E$1:$E$1749, 'Heron View'!AD$5)</f>
        <v/>
      </c>
      <c r="AE23" s="2">
        <f>AD23+SUMIFS(data!$H$1:$H$1749, data!$A$1:$A$1749, 'Heron View'!$A23, data!$D$1:$D$1749, 'Heron View'!$A$2, data!$E$1:$E$1749, 'Heron View'!AE$5)</f>
        <v/>
      </c>
      <c r="AF23" s="2">
        <f>AE23+SUMIFS(data!$H$1:$H$1749, data!$A$1:$A$1749, 'Heron View'!$A23, data!$D$1:$D$1749, 'Heron View'!$A$2, data!$E$1:$E$1749, 'Heron View'!AF$5)</f>
        <v/>
      </c>
    </row>
    <row r="24">
      <c r="A24" t="inlineStr">
        <is>
          <t>COS - Heron Fields - Construction</t>
        </is>
      </c>
      <c r="C24" s="2">
        <f>SUMIFS(data!$H$1:$H$1749, data!$A$1:$A$1749, 'Heron View'!$A24, data!$D$1:$D$1749, 'Heron View'!$A$2, data!$E$1:$E$1749, 'Heron View'!C$5)</f>
        <v/>
      </c>
      <c r="D24" s="2">
        <f>C24+SUMIFS(data!$H$1:$H$1749, data!$A$1:$A$1749, 'Heron View'!$A24, data!$D$1:$D$1749, 'Heron View'!$A$2, data!$E$1:$E$1749, 'Heron View'!D$5)</f>
        <v/>
      </c>
      <c r="E24" s="2">
        <f>D24+SUMIFS(data!$H$1:$H$1749, data!$A$1:$A$1749, 'Heron View'!$A24, data!$D$1:$D$1749, 'Heron View'!$A$2, data!$E$1:$E$1749, 'Heron View'!E$5)</f>
        <v/>
      </c>
      <c r="F24" s="2">
        <f>E24+SUMIFS(data!$H$1:$H$1749, data!$A$1:$A$1749, 'Heron View'!$A24, data!$D$1:$D$1749, 'Heron View'!$A$2, data!$E$1:$E$1749, 'Heron View'!F$5)</f>
        <v/>
      </c>
      <c r="G24" s="2">
        <f>F24+SUMIFS(data!$H$1:$H$1749, data!$A$1:$A$1749, 'Heron View'!$A24, data!$D$1:$D$1749, 'Heron View'!$A$2, data!$E$1:$E$1749, 'Heron View'!G$5)</f>
        <v/>
      </c>
      <c r="H24" s="2">
        <f>G24+SUMIFS(data!$H$1:$H$1749, data!$A$1:$A$1749, 'Heron View'!$A24, data!$D$1:$D$1749, 'Heron View'!$A$2, data!$E$1:$E$1749, 'Heron View'!H$5)</f>
        <v/>
      </c>
      <c r="I24" s="2">
        <f>H24+SUMIFS(data!$H$1:$H$1749, data!$A$1:$A$1749, 'Heron View'!$A24, data!$D$1:$D$1749, 'Heron View'!$A$2, data!$E$1:$E$1749, 'Heron View'!I$5)</f>
        <v/>
      </c>
      <c r="J24" s="2">
        <f>I24+SUMIFS(data!$H$1:$H$1749, data!$A$1:$A$1749, 'Heron View'!$A24, data!$D$1:$D$1749, 'Heron View'!$A$2, data!$E$1:$E$1749, 'Heron View'!J$5)</f>
        <v/>
      </c>
      <c r="K24" s="2">
        <f>J24+SUMIFS(data!$H$1:$H$1749, data!$A$1:$A$1749, 'Heron View'!$A24, data!$D$1:$D$1749, 'Heron View'!$A$2, data!$E$1:$E$1749, 'Heron View'!K$5)</f>
        <v/>
      </c>
      <c r="L24" s="2">
        <f>K24+SUMIFS(data!$H$1:$H$1749, data!$A$1:$A$1749, 'Heron View'!$A24, data!$D$1:$D$1749, 'Heron View'!$A$2, data!$E$1:$E$1749, 'Heron View'!L$5)</f>
        <v/>
      </c>
      <c r="M24" s="2">
        <f>L24+SUMIFS(data!$H$1:$H$1749, data!$A$1:$A$1749, 'Heron View'!$A24, data!$D$1:$D$1749, 'Heron View'!$A$2, data!$E$1:$E$1749, 'Heron View'!M$5)</f>
        <v/>
      </c>
      <c r="N24" s="2">
        <f>M24+SUMIFS(data!$H$1:$H$1749, data!$A$1:$A$1749, 'Heron View'!$A24, data!$D$1:$D$1749, 'Heron View'!$A$2, data!$E$1:$E$1749, 'Heron View'!N$5)</f>
        <v/>
      </c>
      <c r="O24" s="2">
        <f>N24+SUMIFS(data!$H$1:$H$1749, data!$A$1:$A$1749, 'Heron View'!$A24, data!$D$1:$D$1749, 'Heron View'!$A$2, data!$E$1:$E$1749, 'Heron View'!O$5)</f>
        <v/>
      </c>
      <c r="P24" s="2">
        <f>O24+SUMIFS(data!$H$1:$H$1749, data!$A$1:$A$1749, 'Heron View'!$A24, data!$D$1:$D$1749, 'Heron View'!$A$2, data!$E$1:$E$1749, 'Heron View'!P$5)</f>
        <v/>
      </c>
      <c r="Q24" s="2">
        <f>P24+SUMIFS(data!$H$1:$H$1749, data!$A$1:$A$1749, 'Heron View'!$A24, data!$D$1:$D$1749, 'Heron View'!$A$2, data!$E$1:$E$1749, 'Heron View'!Q$5)</f>
        <v/>
      </c>
      <c r="R24" s="2">
        <f>Q24+SUMIFS(data!$H$1:$H$1749, data!$A$1:$A$1749, 'Heron View'!$A24, data!$D$1:$D$1749, 'Heron View'!$A$2, data!$E$1:$E$1749, 'Heron View'!R$5)</f>
        <v/>
      </c>
      <c r="S24" s="2">
        <f>R24+SUMIFS(data!$H$1:$H$1749, data!$A$1:$A$1749, 'Heron View'!$A24, data!$D$1:$D$1749, 'Heron View'!$A$2, data!$E$1:$E$1749, 'Heron View'!S$5)</f>
        <v/>
      </c>
      <c r="T24" s="2">
        <f>S24+SUMIFS(data!$H$1:$H$1749, data!$A$1:$A$1749, 'Heron View'!$A24, data!$D$1:$D$1749, 'Heron View'!$A$2, data!$E$1:$E$1749, 'Heron View'!T$5)</f>
        <v/>
      </c>
      <c r="U24" s="2">
        <f>T24+SUMIFS(data!$H$1:$H$1749, data!$A$1:$A$1749, 'Heron View'!$A24, data!$D$1:$D$1749, 'Heron View'!$A$2, data!$E$1:$E$1749, 'Heron View'!U$5)</f>
        <v/>
      </c>
      <c r="V24" s="2">
        <f>U24+SUMIFS(data!$H$1:$H$1749, data!$A$1:$A$1749, 'Heron View'!$A24, data!$D$1:$D$1749, 'Heron View'!$A$2, data!$E$1:$E$1749, 'Heron View'!V$5)</f>
        <v/>
      </c>
      <c r="W24" s="2">
        <f>V24+SUMIFS(data!$H$1:$H$1749, data!$A$1:$A$1749, 'Heron View'!$A24, data!$D$1:$D$1749, 'Heron View'!$A$2, data!$E$1:$E$1749, 'Heron View'!W$5)</f>
        <v/>
      </c>
      <c r="X24" s="2">
        <f>W24+SUMIFS(data!$H$1:$H$1749, data!$A$1:$A$1749, 'Heron View'!$A24, data!$D$1:$D$1749, 'Heron View'!$A$2, data!$E$1:$E$1749, 'Heron View'!X$5)</f>
        <v/>
      </c>
      <c r="Y24" s="2">
        <f>X24+SUMIFS(data!$H$1:$H$1749, data!$A$1:$A$1749, 'Heron View'!$A24, data!$D$1:$D$1749, 'Heron View'!$A$2, data!$E$1:$E$1749, 'Heron View'!Y$5)</f>
        <v/>
      </c>
      <c r="Z24" s="2">
        <f>Y24+SUMIFS(data!$H$1:$H$1749, data!$A$1:$A$1749, 'Heron View'!$A24, data!$D$1:$D$1749, 'Heron View'!$A$2, data!$E$1:$E$1749, 'Heron View'!Z$5)</f>
        <v/>
      </c>
      <c r="AA24" s="2">
        <f>Z24+SUMIFS(data!$H$1:$H$1749, data!$A$1:$A$1749, 'Heron View'!$A24, data!$D$1:$D$1749, 'Heron View'!$A$2, data!$E$1:$E$1749, 'Heron View'!AA$5)</f>
        <v/>
      </c>
      <c r="AB24" s="2">
        <f>AA24+SUMIFS(data!$H$1:$H$1749, data!$A$1:$A$1749, 'Heron View'!$A24, data!$D$1:$D$1749, 'Heron View'!$A$2, data!$E$1:$E$1749, 'Heron View'!AB$5)</f>
        <v/>
      </c>
      <c r="AC24" s="2">
        <f>AB24+SUMIFS(data!$H$1:$H$1749, data!$A$1:$A$1749, 'Heron View'!$A24, data!$D$1:$D$1749, 'Heron View'!$A$2, data!$E$1:$E$1749, 'Heron View'!AC$5)</f>
        <v/>
      </c>
      <c r="AD24" s="2">
        <f>AC24+SUMIFS(data!$H$1:$H$1749, data!$A$1:$A$1749, 'Heron View'!$A24, data!$D$1:$D$1749, 'Heron View'!$A$2, data!$E$1:$E$1749, 'Heron View'!AD$5)</f>
        <v/>
      </c>
      <c r="AE24" s="2">
        <f>AD24+SUMIFS(data!$H$1:$H$1749, data!$A$1:$A$1749, 'Heron View'!$A24, data!$D$1:$D$1749, 'Heron View'!$A$2, data!$E$1:$E$1749, 'Heron View'!AE$5)</f>
        <v/>
      </c>
      <c r="AF24" s="2">
        <f>AE24+SUMIFS(data!$H$1:$H$1749, data!$A$1:$A$1749, 'Heron View'!$A24, data!$D$1:$D$1749, 'Heron View'!$A$2, data!$E$1:$E$1749, 'Heron View'!AF$5)</f>
        <v/>
      </c>
    </row>
    <row r="25">
      <c r="A25" t="inlineStr">
        <is>
          <t>COS - Heron Fields - Health &amp; Safety</t>
        </is>
      </c>
      <c r="C25" s="2">
        <f>SUMIFS(data!$H$1:$H$1749, data!$A$1:$A$1749, 'Heron View'!$A25, data!$D$1:$D$1749, 'Heron View'!$A$2, data!$E$1:$E$1749, 'Heron View'!C$5)</f>
        <v/>
      </c>
      <c r="D25" s="2">
        <f>C25+SUMIFS(data!$H$1:$H$1749, data!$A$1:$A$1749, 'Heron View'!$A25, data!$D$1:$D$1749, 'Heron View'!$A$2, data!$E$1:$E$1749, 'Heron View'!D$5)</f>
        <v/>
      </c>
      <c r="E25" s="2">
        <f>D25+SUMIFS(data!$H$1:$H$1749, data!$A$1:$A$1749, 'Heron View'!$A25, data!$D$1:$D$1749, 'Heron View'!$A$2, data!$E$1:$E$1749, 'Heron View'!E$5)</f>
        <v/>
      </c>
      <c r="F25" s="2">
        <f>E25+SUMIFS(data!$H$1:$H$1749, data!$A$1:$A$1749, 'Heron View'!$A25, data!$D$1:$D$1749, 'Heron View'!$A$2, data!$E$1:$E$1749, 'Heron View'!F$5)</f>
        <v/>
      </c>
      <c r="G25" s="2">
        <f>F25+SUMIFS(data!$H$1:$H$1749, data!$A$1:$A$1749, 'Heron View'!$A25, data!$D$1:$D$1749, 'Heron View'!$A$2, data!$E$1:$E$1749, 'Heron View'!G$5)</f>
        <v/>
      </c>
      <c r="H25" s="2">
        <f>G25+SUMIFS(data!$H$1:$H$1749, data!$A$1:$A$1749, 'Heron View'!$A25, data!$D$1:$D$1749, 'Heron View'!$A$2, data!$E$1:$E$1749, 'Heron View'!H$5)</f>
        <v/>
      </c>
      <c r="I25" s="2">
        <f>H25+SUMIFS(data!$H$1:$H$1749, data!$A$1:$A$1749, 'Heron View'!$A25, data!$D$1:$D$1749, 'Heron View'!$A$2, data!$E$1:$E$1749, 'Heron View'!I$5)</f>
        <v/>
      </c>
      <c r="J25" s="2">
        <f>I25+SUMIFS(data!$H$1:$H$1749, data!$A$1:$A$1749, 'Heron View'!$A25, data!$D$1:$D$1749, 'Heron View'!$A$2, data!$E$1:$E$1749, 'Heron View'!J$5)</f>
        <v/>
      </c>
      <c r="K25" s="2">
        <f>J25+SUMIFS(data!$H$1:$H$1749, data!$A$1:$A$1749, 'Heron View'!$A25, data!$D$1:$D$1749, 'Heron View'!$A$2, data!$E$1:$E$1749, 'Heron View'!K$5)</f>
        <v/>
      </c>
      <c r="L25" s="2">
        <f>K25+SUMIFS(data!$H$1:$H$1749, data!$A$1:$A$1749, 'Heron View'!$A25, data!$D$1:$D$1749, 'Heron View'!$A$2, data!$E$1:$E$1749, 'Heron View'!L$5)</f>
        <v/>
      </c>
      <c r="M25" s="2">
        <f>L25+SUMIFS(data!$H$1:$H$1749, data!$A$1:$A$1749, 'Heron View'!$A25, data!$D$1:$D$1749, 'Heron View'!$A$2, data!$E$1:$E$1749, 'Heron View'!M$5)</f>
        <v/>
      </c>
      <c r="N25" s="2">
        <f>M25+SUMIFS(data!$H$1:$H$1749, data!$A$1:$A$1749, 'Heron View'!$A25, data!$D$1:$D$1749, 'Heron View'!$A$2, data!$E$1:$E$1749, 'Heron View'!N$5)</f>
        <v/>
      </c>
      <c r="O25" s="2">
        <f>N25+SUMIFS(data!$H$1:$H$1749, data!$A$1:$A$1749, 'Heron View'!$A25, data!$D$1:$D$1749, 'Heron View'!$A$2, data!$E$1:$E$1749, 'Heron View'!O$5)</f>
        <v/>
      </c>
      <c r="P25" s="2">
        <f>O25+SUMIFS(data!$H$1:$H$1749, data!$A$1:$A$1749, 'Heron View'!$A25, data!$D$1:$D$1749, 'Heron View'!$A$2, data!$E$1:$E$1749, 'Heron View'!P$5)</f>
        <v/>
      </c>
      <c r="Q25" s="2">
        <f>P25+SUMIFS(data!$H$1:$H$1749, data!$A$1:$A$1749, 'Heron View'!$A25, data!$D$1:$D$1749, 'Heron View'!$A$2, data!$E$1:$E$1749, 'Heron View'!Q$5)</f>
        <v/>
      </c>
      <c r="R25" s="2">
        <f>Q25+SUMIFS(data!$H$1:$H$1749, data!$A$1:$A$1749, 'Heron View'!$A25, data!$D$1:$D$1749, 'Heron View'!$A$2, data!$E$1:$E$1749, 'Heron View'!R$5)</f>
        <v/>
      </c>
      <c r="S25" s="2">
        <f>R25+SUMIFS(data!$H$1:$H$1749, data!$A$1:$A$1749, 'Heron View'!$A25, data!$D$1:$D$1749, 'Heron View'!$A$2, data!$E$1:$E$1749, 'Heron View'!S$5)</f>
        <v/>
      </c>
      <c r="T25" s="2">
        <f>S25+SUMIFS(data!$H$1:$H$1749, data!$A$1:$A$1749, 'Heron View'!$A25, data!$D$1:$D$1749, 'Heron View'!$A$2, data!$E$1:$E$1749, 'Heron View'!T$5)</f>
        <v/>
      </c>
      <c r="U25" s="2">
        <f>T25+SUMIFS(data!$H$1:$H$1749, data!$A$1:$A$1749, 'Heron View'!$A25, data!$D$1:$D$1749, 'Heron View'!$A$2, data!$E$1:$E$1749, 'Heron View'!U$5)</f>
        <v/>
      </c>
      <c r="V25" s="2">
        <f>U25+SUMIFS(data!$H$1:$H$1749, data!$A$1:$A$1749, 'Heron View'!$A25, data!$D$1:$D$1749, 'Heron View'!$A$2, data!$E$1:$E$1749, 'Heron View'!V$5)</f>
        <v/>
      </c>
      <c r="W25" s="2">
        <f>V25+SUMIFS(data!$H$1:$H$1749, data!$A$1:$A$1749, 'Heron View'!$A25, data!$D$1:$D$1749, 'Heron View'!$A$2, data!$E$1:$E$1749, 'Heron View'!W$5)</f>
        <v/>
      </c>
      <c r="X25" s="2">
        <f>W25+SUMIFS(data!$H$1:$H$1749, data!$A$1:$A$1749, 'Heron View'!$A25, data!$D$1:$D$1749, 'Heron View'!$A$2, data!$E$1:$E$1749, 'Heron View'!X$5)</f>
        <v/>
      </c>
      <c r="Y25" s="2">
        <f>X25+SUMIFS(data!$H$1:$H$1749, data!$A$1:$A$1749, 'Heron View'!$A25, data!$D$1:$D$1749, 'Heron View'!$A$2, data!$E$1:$E$1749, 'Heron View'!Y$5)</f>
        <v/>
      </c>
      <c r="Z25" s="2">
        <f>Y25+SUMIFS(data!$H$1:$H$1749, data!$A$1:$A$1749, 'Heron View'!$A25, data!$D$1:$D$1749, 'Heron View'!$A$2, data!$E$1:$E$1749, 'Heron View'!Z$5)</f>
        <v/>
      </c>
      <c r="AA25" s="2">
        <f>Z25+SUMIFS(data!$H$1:$H$1749, data!$A$1:$A$1749, 'Heron View'!$A25, data!$D$1:$D$1749, 'Heron View'!$A$2, data!$E$1:$E$1749, 'Heron View'!AA$5)</f>
        <v/>
      </c>
      <c r="AB25" s="2">
        <f>AA25+SUMIFS(data!$H$1:$H$1749, data!$A$1:$A$1749, 'Heron View'!$A25, data!$D$1:$D$1749, 'Heron View'!$A$2, data!$E$1:$E$1749, 'Heron View'!AB$5)</f>
        <v/>
      </c>
      <c r="AC25" s="2">
        <f>AB25+SUMIFS(data!$H$1:$H$1749, data!$A$1:$A$1749, 'Heron View'!$A25, data!$D$1:$D$1749, 'Heron View'!$A$2, data!$E$1:$E$1749, 'Heron View'!AC$5)</f>
        <v/>
      </c>
      <c r="AD25" s="2">
        <f>AC25+SUMIFS(data!$H$1:$H$1749, data!$A$1:$A$1749, 'Heron View'!$A25, data!$D$1:$D$1749, 'Heron View'!$A$2, data!$E$1:$E$1749, 'Heron View'!AD$5)</f>
        <v/>
      </c>
      <c r="AE25" s="2">
        <f>AD25+SUMIFS(data!$H$1:$H$1749, data!$A$1:$A$1749, 'Heron View'!$A25, data!$D$1:$D$1749, 'Heron View'!$A$2, data!$E$1:$E$1749, 'Heron View'!AE$5)</f>
        <v/>
      </c>
      <c r="AF25" s="2">
        <f>AE25+SUMIFS(data!$H$1:$H$1749, data!$A$1:$A$1749, 'Heron View'!$A25, data!$D$1:$D$1749, 'Heron View'!$A$2, data!$E$1:$E$1749, 'Heron View'!AF$5)</f>
        <v/>
      </c>
    </row>
    <row r="26">
      <c r="A26" t="inlineStr">
        <is>
          <t>COS - Heron Fields - P &amp; G</t>
        </is>
      </c>
      <c r="C26" s="2">
        <f>SUMIFS(data!$H$1:$H$1749, data!$A$1:$A$1749, 'Heron View'!$A26, data!$D$1:$D$1749, 'Heron View'!$A$2, data!$E$1:$E$1749, 'Heron View'!C$5)</f>
        <v/>
      </c>
      <c r="D26" s="2">
        <f>C26+SUMIFS(data!$H$1:$H$1749, data!$A$1:$A$1749, 'Heron View'!$A26, data!$D$1:$D$1749, 'Heron View'!$A$2, data!$E$1:$E$1749, 'Heron View'!D$5)</f>
        <v/>
      </c>
      <c r="E26" s="2">
        <f>D26+SUMIFS(data!$H$1:$H$1749, data!$A$1:$A$1749, 'Heron View'!$A26, data!$D$1:$D$1749, 'Heron View'!$A$2, data!$E$1:$E$1749, 'Heron View'!E$5)</f>
        <v/>
      </c>
      <c r="F26" s="2">
        <f>E26+SUMIFS(data!$H$1:$H$1749, data!$A$1:$A$1749, 'Heron View'!$A26, data!$D$1:$D$1749, 'Heron View'!$A$2, data!$E$1:$E$1749, 'Heron View'!F$5)</f>
        <v/>
      </c>
      <c r="G26" s="2">
        <f>F26+SUMIFS(data!$H$1:$H$1749, data!$A$1:$A$1749, 'Heron View'!$A26, data!$D$1:$D$1749, 'Heron View'!$A$2, data!$E$1:$E$1749, 'Heron View'!G$5)</f>
        <v/>
      </c>
      <c r="H26" s="2">
        <f>G26+SUMIFS(data!$H$1:$H$1749, data!$A$1:$A$1749, 'Heron View'!$A26, data!$D$1:$D$1749, 'Heron View'!$A$2, data!$E$1:$E$1749, 'Heron View'!H$5)</f>
        <v/>
      </c>
      <c r="I26" s="2">
        <f>H26+SUMIFS(data!$H$1:$H$1749, data!$A$1:$A$1749, 'Heron View'!$A26, data!$D$1:$D$1749, 'Heron View'!$A$2, data!$E$1:$E$1749, 'Heron View'!I$5)</f>
        <v/>
      </c>
      <c r="J26" s="2">
        <f>I26+SUMIFS(data!$H$1:$H$1749, data!$A$1:$A$1749, 'Heron View'!$A26, data!$D$1:$D$1749, 'Heron View'!$A$2, data!$E$1:$E$1749, 'Heron View'!J$5)</f>
        <v/>
      </c>
      <c r="K26" s="2">
        <f>J26+SUMIFS(data!$H$1:$H$1749, data!$A$1:$A$1749, 'Heron View'!$A26, data!$D$1:$D$1749, 'Heron View'!$A$2, data!$E$1:$E$1749, 'Heron View'!K$5)</f>
        <v/>
      </c>
      <c r="L26" s="2">
        <f>K26+SUMIFS(data!$H$1:$H$1749, data!$A$1:$A$1749, 'Heron View'!$A26, data!$D$1:$D$1749, 'Heron View'!$A$2, data!$E$1:$E$1749, 'Heron View'!L$5)</f>
        <v/>
      </c>
      <c r="M26" s="2">
        <f>L26+SUMIFS(data!$H$1:$H$1749, data!$A$1:$A$1749, 'Heron View'!$A26, data!$D$1:$D$1749, 'Heron View'!$A$2, data!$E$1:$E$1749, 'Heron View'!M$5)</f>
        <v/>
      </c>
      <c r="N26" s="2">
        <f>M26+SUMIFS(data!$H$1:$H$1749, data!$A$1:$A$1749, 'Heron View'!$A26, data!$D$1:$D$1749, 'Heron View'!$A$2, data!$E$1:$E$1749, 'Heron View'!N$5)</f>
        <v/>
      </c>
      <c r="O26" s="2">
        <f>N26+SUMIFS(data!$H$1:$H$1749, data!$A$1:$A$1749, 'Heron View'!$A26, data!$D$1:$D$1749, 'Heron View'!$A$2, data!$E$1:$E$1749, 'Heron View'!O$5)</f>
        <v/>
      </c>
      <c r="P26" s="2">
        <f>O26+SUMIFS(data!$H$1:$H$1749, data!$A$1:$A$1749, 'Heron View'!$A26, data!$D$1:$D$1749, 'Heron View'!$A$2, data!$E$1:$E$1749, 'Heron View'!P$5)</f>
        <v/>
      </c>
      <c r="Q26" s="2">
        <f>P26+SUMIFS(data!$H$1:$H$1749, data!$A$1:$A$1749, 'Heron View'!$A26, data!$D$1:$D$1749, 'Heron View'!$A$2, data!$E$1:$E$1749, 'Heron View'!Q$5)</f>
        <v/>
      </c>
      <c r="R26" s="2">
        <f>Q26+SUMIFS(data!$H$1:$H$1749, data!$A$1:$A$1749, 'Heron View'!$A26, data!$D$1:$D$1749, 'Heron View'!$A$2, data!$E$1:$E$1749, 'Heron View'!R$5)</f>
        <v/>
      </c>
      <c r="S26" s="2">
        <f>R26+SUMIFS(data!$H$1:$H$1749, data!$A$1:$A$1749, 'Heron View'!$A26, data!$D$1:$D$1749, 'Heron View'!$A$2, data!$E$1:$E$1749, 'Heron View'!S$5)</f>
        <v/>
      </c>
      <c r="T26" s="2">
        <f>S26+SUMIFS(data!$H$1:$H$1749, data!$A$1:$A$1749, 'Heron View'!$A26, data!$D$1:$D$1749, 'Heron View'!$A$2, data!$E$1:$E$1749, 'Heron View'!T$5)</f>
        <v/>
      </c>
      <c r="U26" s="2">
        <f>T26+SUMIFS(data!$H$1:$H$1749, data!$A$1:$A$1749, 'Heron View'!$A26, data!$D$1:$D$1749, 'Heron View'!$A$2, data!$E$1:$E$1749, 'Heron View'!U$5)</f>
        <v/>
      </c>
      <c r="V26" s="2">
        <f>U26+SUMIFS(data!$H$1:$H$1749, data!$A$1:$A$1749, 'Heron View'!$A26, data!$D$1:$D$1749, 'Heron View'!$A$2, data!$E$1:$E$1749, 'Heron View'!V$5)</f>
        <v/>
      </c>
      <c r="W26" s="2">
        <f>V26+SUMIFS(data!$H$1:$H$1749, data!$A$1:$A$1749, 'Heron View'!$A26, data!$D$1:$D$1749, 'Heron View'!$A$2, data!$E$1:$E$1749, 'Heron View'!W$5)</f>
        <v/>
      </c>
      <c r="X26" s="2">
        <f>W26+SUMIFS(data!$H$1:$H$1749, data!$A$1:$A$1749, 'Heron View'!$A26, data!$D$1:$D$1749, 'Heron View'!$A$2, data!$E$1:$E$1749, 'Heron View'!X$5)</f>
        <v/>
      </c>
      <c r="Y26" s="2">
        <f>X26+SUMIFS(data!$H$1:$H$1749, data!$A$1:$A$1749, 'Heron View'!$A26, data!$D$1:$D$1749, 'Heron View'!$A$2, data!$E$1:$E$1749, 'Heron View'!Y$5)</f>
        <v/>
      </c>
      <c r="Z26" s="2">
        <f>Y26+SUMIFS(data!$H$1:$H$1749, data!$A$1:$A$1749, 'Heron View'!$A26, data!$D$1:$D$1749, 'Heron View'!$A$2, data!$E$1:$E$1749, 'Heron View'!Z$5)</f>
        <v/>
      </c>
      <c r="AA26" s="2">
        <f>Z26+SUMIFS(data!$H$1:$H$1749, data!$A$1:$A$1749, 'Heron View'!$A26, data!$D$1:$D$1749, 'Heron View'!$A$2, data!$E$1:$E$1749, 'Heron View'!AA$5)</f>
        <v/>
      </c>
      <c r="AB26" s="2">
        <f>AA26+SUMIFS(data!$H$1:$H$1749, data!$A$1:$A$1749, 'Heron View'!$A26, data!$D$1:$D$1749, 'Heron View'!$A$2, data!$E$1:$E$1749, 'Heron View'!AB$5)</f>
        <v/>
      </c>
      <c r="AC26" s="2">
        <f>AB26+SUMIFS(data!$H$1:$H$1749, data!$A$1:$A$1749, 'Heron View'!$A26, data!$D$1:$D$1749, 'Heron View'!$A$2, data!$E$1:$E$1749, 'Heron View'!AC$5)</f>
        <v/>
      </c>
      <c r="AD26" s="2">
        <f>AC26+SUMIFS(data!$H$1:$H$1749, data!$A$1:$A$1749, 'Heron View'!$A26, data!$D$1:$D$1749, 'Heron View'!$A$2, data!$E$1:$E$1749, 'Heron View'!AD$5)</f>
        <v/>
      </c>
      <c r="AE26" s="2">
        <f>AD26+SUMIFS(data!$H$1:$H$1749, data!$A$1:$A$1749, 'Heron View'!$A26, data!$D$1:$D$1749, 'Heron View'!$A$2, data!$E$1:$E$1749, 'Heron View'!AE$5)</f>
        <v/>
      </c>
      <c r="AF26" s="2">
        <f>AE26+SUMIFS(data!$H$1:$H$1749, data!$A$1:$A$1749, 'Heron View'!$A26, data!$D$1:$D$1749, 'Heron View'!$A$2, data!$E$1:$E$1749, 'Heron View'!AF$5)</f>
        <v/>
      </c>
    </row>
    <row r="27">
      <c r="A27" t="inlineStr">
        <is>
          <t>COS - Heron Fields - Printing &amp; Stationary</t>
        </is>
      </c>
      <c r="C27" s="2">
        <f>SUMIFS(data!$H$1:$H$1749, data!$A$1:$A$1749, 'Heron View'!$A27, data!$D$1:$D$1749, 'Heron View'!$A$2, data!$E$1:$E$1749, 'Heron View'!C$5)</f>
        <v/>
      </c>
      <c r="D27" s="2">
        <f>C27+SUMIFS(data!$H$1:$H$1749, data!$A$1:$A$1749, 'Heron View'!$A27, data!$D$1:$D$1749, 'Heron View'!$A$2, data!$E$1:$E$1749, 'Heron View'!D$5)</f>
        <v/>
      </c>
      <c r="E27" s="2">
        <f>D27+SUMIFS(data!$H$1:$H$1749, data!$A$1:$A$1749, 'Heron View'!$A27, data!$D$1:$D$1749, 'Heron View'!$A$2, data!$E$1:$E$1749, 'Heron View'!E$5)</f>
        <v/>
      </c>
      <c r="F27" s="2">
        <f>E27+SUMIFS(data!$H$1:$H$1749, data!$A$1:$A$1749, 'Heron View'!$A27, data!$D$1:$D$1749, 'Heron View'!$A$2, data!$E$1:$E$1749, 'Heron View'!F$5)</f>
        <v/>
      </c>
      <c r="G27" s="2">
        <f>F27+SUMIFS(data!$H$1:$H$1749, data!$A$1:$A$1749, 'Heron View'!$A27, data!$D$1:$D$1749, 'Heron View'!$A$2, data!$E$1:$E$1749, 'Heron View'!G$5)</f>
        <v/>
      </c>
      <c r="H27" s="2">
        <f>G27+SUMIFS(data!$H$1:$H$1749, data!$A$1:$A$1749, 'Heron View'!$A27, data!$D$1:$D$1749, 'Heron View'!$A$2, data!$E$1:$E$1749, 'Heron View'!H$5)</f>
        <v/>
      </c>
      <c r="I27" s="2">
        <f>H27+SUMIFS(data!$H$1:$H$1749, data!$A$1:$A$1749, 'Heron View'!$A27, data!$D$1:$D$1749, 'Heron View'!$A$2, data!$E$1:$E$1749, 'Heron View'!I$5)</f>
        <v/>
      </c>
      <c r="J27" s="2">
        <f>I27+SUMIFS(data!$H$1:$H$1749, data!$A$1:$A$1749, 'Heron View'!$A27, data!$D$1:$D$1749, 'Heron View'!$A$2, data!$E$1:$E$1749, 'Heron View'!J$5)</f>
        <v/>
      </c>
      <c r="K27" s="2">
        <f>J27+SUMIFS(data!$H$1:$H$1749, data!$A$1:$A$1749, 'Heron View'!$A27, data!$D$1:$D$1749, 'Heron View'!$A$2, data!$E$1:$E$1749, 'Heron View'!K$5)</f>
        <v/>
      </c>
      <c r="L27" s="2">
        <f>K27+SUMIFS(data!$H$1:$H$1749, data!$A$1:$A$1749, 'Heron View'!$A27, data!$D$1:$D$1749, 'Heron View'!$A$2, data!$E$1:$E$1749, 'Heron View'!L$5)</f>
        <v/>
      </c>
      <c r="M27" s="2">
        <f>L27+SUMIFS(data!$H$1:$H$1749, data!$A$1:$A$1749, 'Heron View'!$A27, data!$D$1:$D$1749, 'Heron View'!$A$2, data!$E$1:$E$1749, 'Heron View'!M$5)</f>
        <v/>
      </c>
      <c r="N27" s="2">
        <f>M27+SUMIFS(data!$H$1:$H$1749, data!$A$1:$A$1749, 'Heron View'!$A27, data!$D$1:$D$1749, 'Heron View'!$A$2, data!$E$1:$E$1749, 'Heron View'!N$5)</f>
        <v/>
      </c>
      <c r="O27" s="2">
        <f>N27+SUMIFS(data!$H$1:$H$1749, data!$A$1:$A$1749, 'Heron View'!$A27, data!$D$1:$D$1749, 'Heron View'!$A$2, data!$E$1:$E$1749, 'Heron View'!O$5)</f>
        <v/>
      </c>
      <c r="P27" s="2">
        <f>O27+SUMIFS(data!$H$1:$H$1749, data!$A$1:$A$1749, 'Heron View'!$A27, data!$D$1:$D$1749, 'Heron View'!$A$2, data!$E$1:$E$1749, 'Heron View'!P$5)</f>
        <v/>
      </c>
      <c r="Q27" s="2">
        <f>P27+SUMIFS(data!$H$1:$H$1749, data!$A$1:$A$1749, 'Heron View'!$A27, data!$D$1:$D$1749, 'Heron View'!$A$2, data!$E$1:$E$1749, 'Heron View'!Q$5)</f>
        <v/>
      </c>
      <c r="R27" s="2">
        <f>Q27+SUMIFS(data!$H$1:$H$1749, data!$A$1:$A$1749, 'Heron View'!$A27, data!$D$1:$D$1749, 'Heron View'!$A$2, data!$E$1:$E$1749, 'Heron View'!R$5)</f>
        <v/>
      </c>
      <c r="S27" s="2">
        <f>R27+SUMIFS(data!$H$1:$H$1749, data!$A$1:$A$1749, 'Heron View'!$A27, data!$D$1:$D$1749, 'Heron View'!$A$2, data!$E$1:$E$1749, 'Heron View'!S$5)</f>
        <v/>
      </c>
      <c r="T27" s="2">
        <f>S27+SUMIFS(data!$H$1:$H$1749, data!$A$1:$A$1749, 'Heron View'!$A27, data!$D$1:$D$1749, 'Heron View'!$A$2, data!$E$1:$E$1749, 'Heron View'!T$5)</f>
        <v/>
      </c>
      <c r="U27" s="2">
        <f>T27+SUMIFS(data!$H$1:$H$1749, data!$A$1:$A$1749, 'Heron View'!$A27, data!$D$1:$D$1749, 'Heron View'!$A$2, data!$E$1:$E$1749, 'Heron View'!U$5)</f>
        <v/>
      </c>
      <c r="V27" s="2">
        <f>U27+SUMIFS(data!$H$1:$H$1749, data!$A$1:$A$1749, 'Heron View'!$A27, data!$D$1:$D$1749, 'Heron View'!$A$2, data!$E$1:$E$1749, 'Heron View'!V$5)</f>
        <v/>
      </c>
      <c r="W27" s="2">
        <f>V27+SUMIFS(data!$H$1:$H$1749, data!$A$1:$A$1749, 'Heron View'!$A27, data!$D$1:$D$1749, 'Heron View'!$A$2, data!$E$1:$E$1749, 'Heron View'!W$5)</f>
        <v/>
      </c>
      <c r="X27" s="2">
        <f>W27+SUMIFS(data!$H$1:$H$1749, data!$A$1:$A$1749, 'Heron View'!$A27, data!$D$1:$D$1749, 'Heron View'!$A$2, data!$E$1:$E$1749, 'Heron View'!X$5)</f>
        <v/>
      </c>
      <c r="Y27" s="2">
        <f>X27+SUMIFS(data!$H$1:$H$1749, data!$A$1:$A$1749, 'Heron View'!$A27, data!$D$1:$D$1749, 'Heron View'!$A$2, data!$E$1:$E$1749, 'Heron View'!Y$5)</f>
        <v/>
      </c>
      <c r="Z27" s="2">
        <f>Y27+SUMIFS(data!$H$1:$H$1749, data!$A$1:$A$1749, 'Heron View'!$A27, data!$D$1:$D$1749, 'Heron View'!$A$2, data!$E$1:$E$1749, 'Heron View'!Z$5)</f>
        <v/>
      </c>
      <c r="AA27" s="2">
        <f>Z27+SUMIFS(data!$H$1:$H$1749, data!$A$1:$A$1749, 'Heron View'!$A27, data!$D$1:$D$1749, 'Heron View'!$A$2, data!$E$1:$E$1749, 'Heron View'!AA$5)</f>
        <v/>
      </c>
      <c r="AB27" s="2">
        <f>AA27+SUMIFS(data!$H$1:$H$1749, data!$A$1:$A$1749, 'Heron View'!$A27, data!$D$1:$D$1749, 'Heron View'!$A$2, data!$E$1:$E$1749, 'Heron View'!AB$5)</f>
        <v/>
      </c>
      <c r="AC27" s="2">
        <f>AB27+SUMIFS(data!$H$1:$H$1749, data!$A$1:$A$1749, 'Heron View'!$A27, data!$D$1:$D$1749, 'Heron View'!$A$2, data!$E$1:$E$1749, 'Heron View'!AC$5)</f>
        <v/>
      </c>
      <c r="AD27" s="2">
        <f>AC27+SUMIFS(data!$H$1:$H$1749, data!$A$1:$A$1749, 'Heron View'!$A27, data!$D$1:$D$1749, 'Heron View'!$A$2, data!$E$1:$E$1749, 'Heron View'!AD$5)</f>
        <v/>
      </c>
      <c r="AE27" s="2">
        <f>AD27+SUMIFS(data!$H$1:$H$1749, data!$A$1:$A$1749, 'Heron View'!$A27, data!$D$1:$D$1749, 'Heron View'!$A$2, data!$E$1:$E$1749, 'Heron View'!AE$5)</f>
        <v/>
      </c>
      <c r="AF27" s="2">
        <f>AE27+SUMIFS(data!$H$1:$H$1749, data!$A$1:$A$1749, 'Heron View'!$A27, data!$D$1:$D$1749, 'Heron View'!$A$2, data!$E$1:$E$1749, 'Heron View'!AF$5)</f>
        <v/>
      </c>
    </row>
    <row r="28">
      <c r="A28" t="inlineStr">
        <is>
          <t>COS - Heron Projects insurance</t>
        </is>
      </c>
      <c r="C28" s="2">
        <f>SUMIFS(data!$H$1:$H$1749, data!$A$1:$A$1749, 'Heron View'!$A28, data!$D$1:$D$1749, 'Heron View'!$A$2, data!$E$1:$E$1749, 'Heron View'!C$5)</f>
        <v/>
      </c>
      <c r="D28" s="2">
        <f>C28+SUMIFS(data!$H$1:$H$1749, data!$A$1:$A$1749, 'Heron View'!$A28, data!$D$1:$D$1749, 'Heron View'!$A$2, data!$E$1:$E$1749, 'Heron View'!D$5)</f>
        <v/>
      </c>
      <c r="E28" s="2">
        <f>D28+SUMIFS(data!$H$1:$H$1749, data!$A$1:$A$1749, 'Heron View'!$A28, data!$D$1:$D$1749, 'Heron View'!$A$2, data!$E$1:$E$1749, 'Heron View'!E$5)</f>
        <v/>
      </c>
      <c r="F28" s="2">
        <f>E28+SUMIFS(data!$H$1:$H$1749, data!$A$1:$A$1749, 'Heron View'!$A28, data!$D$1:$D$1749, 'Heron View'!$A$2, data!$E$1:$E$1749, 'Heron View'!F$5)</f>
        <v/>
      </c>
      <c r="G28" s="2">
        <f>F28+SUMIFS(data!$H$1:$H$1749, data!$A$1:$A$1749, 'Heron View'!$A28, data!$D$1:$D$1749, 'Heron View'!$A$2, data!$E$1:$E$1749, 'Heron View'!G$5)</f>
        <v/>
      </c>
      <c r="H28" s="2">
        <f>G28+SUMIFS(data!$H$1:$H$1749, data!$A$1:$A$1749, 'Heron View'!$A28, data!$D$1:$D$1749, 'Heron View'!$A$2, data!$E$1:$E$1749, 'Heron View'!H$5)</f>
        <v/>
      </c>
      <c r="I28" s="2">
        <f>H28+SUMIFS(data!$H$1:$H$1749, data!$A$1:$A$1749, 'Heron View'!$A28, data!$D$1:$D$1749, 'Heron View'!$A$2, data!$E$1:$E$1749, 'Heron View'!I$5)</f>
        <v/>
      </c>
      <c r="J28" s="2">
        <f>I28+SUMIFS(data!$H$1:$H$1749, data!$A$1:$A$1749, 'Heron View'!$A28, data!$D$1:$D$1749, 'Heron View'!$A$2, data!$E$1:$E$1749, 'Heron View'!J$5)</f>
        <v/>
      </c>
      <c r="K28" s="2">
        <f>J28+SUMIFS(data!$H$1:$H$1749, data!$A$1:$A$1749, 'Heron View'!$A28, data!$D$1:$D$1749, 'Heron View'!$A$2, data!$E$1:$E$1749, 'Heron View'!K$5)</f>
        <v/>
      </c>
      <c r="L28" s="2">
        <f>K28+SUMIFS(data!$H$1:$H$1749, data!$A$1:$A$1749, 'Heron View'!$A28, data!$D$1:$D$1749, 'Heron View'!$A$2, data!$E$1:$E$1749, 'Heron View'!L$5)</f>
        <v/>
      </c>
      <c r="M28" s="2">
        <f>L28+SUMIFS(data!$H$1:$H$1749, data!$A$1:$A$1749, 'Heron View'!$A28, data!$D$1:$D$1749, 'Heron View'!$A$2, data!$E$1:$E$1749, 'Heron View'!M$5)</f>
        <v/>
      </c>
      <c r="N28" s="2">
        <f>M28+SUMIFS(data!$H$1:$H$1749, data!$A$1:$A$1749, 'Heron View'!$A28, data!$D$1:$D$1749, 'Heron View'!$A$2, data!$E$1:$E$1749, 'Heron View'!N$5)</f>
        <v/>
      </c>
      <c r="O28" s="2">
        <f>N28+SUMIFS(data!$H$1:$H$1749, data!$A$1:$A$1749, 'Heron View'!$A28, data!$D$1:$D$1749, 'Heron View'!$A$2, data!$E$1:$E$1749, 'Heron View'!O$5)</f>
        <v/>
      </c>
      <c r="P28" s="2">
        <f>O28+SUMIFS(data!$H$1:$H$1749, data!$A$1:$A$1749, 'Heron View'!$A28, data!$D$1:$D$1749, 'Heron View'!$A$2, data!$E$1:$E$1749, 'Heron View'!P$5)</f>
        <v/>
      </c>
      <c r="Q28" s="2">
        <f>P28+SUMIFS(data!$H$1:$H$1749, data!$A$1:$A$1749, 'Heron View'!$A28, data!$D$1:$D$1749, 'Heron View'!$A$2, data!$E$1:$E$1749, 'Heron View'!Q$5)</f>
        <v/>
      </c>
      <c r="R28" s="2">
        <f>Q28+SUMIFS(data!$H$1:$H$1749, data!$A$1:$A$1749, 'Heron View'!$A28, data!$D$1:$D$1749, 'Heron View'!$A$2, data!$E$1:$E$1749, 'Heron View'!R$5)</f>
        <v/>
      </c>
      <c r="S28" s="2">
        <f>R28+SUMIFS(data!$H$1:$H$1749, data!$A$1:$A$1749, 'Heron View'!$A28, data!$D$1:$D$1749, 'Heron View'!$A$2, data!$E$1:$E$1749, 'Heron View'!S$5)</f>
        <v/>
      </c>
      <c r="T28" s="2">
        <f>S28+SUMIFS(data!$H$1:$H$1749, data!$A$1:$A$1749, 'Heron View'!$A28, data!$D$1:$D$1749, 'Heron View'!$A$2, data!$E$1:$E$1749, 'Heron View'!T$5)</f>
        <v/>
      </c>
      <c r="U28" s="2">
        <f>T28+SUMIFS(data!$H$1:$H$1749, data!$A$1:$A$1749, 'Heron View'!$A28, data!$D$1:$D$1749, 'Heron View'!$A$2, data!$E$1:$E$1749, 'Heron View'!U$5)</f>
        <v/>
      </c>
      <c r="V28" s="2">
        <f>U28+SUMIFS(data!$H$1:$H$1749, data!$A$1:$A$1749, 'Heron View'!$A28, data!$D$1:$D$1749, 'Heron View'!$A$2, data!$E$1:$E$1749, 'Heron View'!V$5)</f>
        <v/>
      </c>
      <c r="W28" s="2">
        <f>V28+SUMIFS(data!$H$1:$H$1749, data!$A$1:$A$1749, 'Heron View'!$A28, data!$D$1:$D$1749, 'Heron View'!$A$2, data!$E$1:$E$1749, 'Heron View'!W$5)</f>
        <v/>
      </c>
      <c r="X28" s="2">
        <f>W28+SUMIFS(data!$H$1:$H$1749, data!$A$1:$A$1749, 'Heron View'!$A28, data!$D$1:$D$1749, 'Heron View'!$A$2, data!$E$1:$E$1749, 'Heron View'!X$5)</f>
        <v/>
      </c>
      <c r="Y28" s="2">
        <f>X28+SUMIFS(data!$H$1:$H$1749, data!$A$1:$A$1749, 'Heron View'!$A28, data!$D$1:$D$1749, 'Heron View'!$A$2, data!$E$1:$E$1749, 'Heron View'!Y$5)</f>
        <v/>
      </c>
      <c r="Z28" s="2">
        <f>Y28+SUMIFS(data!$H$1:$H$1749, data!$A$1:$A$1749, 'Heron View'!$A28, data!$D$1:$D$1749, 'Heron View'!$A$2, data!$E$1:$E$1749, 'Heron View'!Z$5)</f>
        <v/>
      </c>
      <c r="AA28" s="2">
        <f>Z28+SUMIFS(data!$H$1:$H$1749, data!$A$1:$A$1749, 'Heron View'!$A28, data!$D$1:$D$1749, 'Heron View'!$A$2, data!$E$1:$E$1749, 'Heron View'!AA$5)</f>
        <v/>
      </c>
      <c r="AB28" s="2">
        <f>AA28+SUMIFS(data!$H$1:$H$1749, data!$A$1:$A$1749, 'Heron View'!$A28, data!$D$1:$D$1749, 'Heron View'!$A$2, data!$E$1:$E$1749, 'Heron View'!AB$5)</f>
        <v/>
      </c>
      <c r="AC28" s="2">
        <f>AB28+SUMIFS(data!$H$1:$H$1749, data!$A$1:$A$1749, 'Heron View'!$A28, data!$D$1:$D$1749, 'Heron View'!$A$2, data!$E$1:$E$1749, 'Heron View'!AC$5)</f>
        <v/>
      </c>
      <c r="AD28" s="2">
        <f>AC28+SUMIFS(data!$H$1:$H$1749, data!$A$1:$A$1749, 'Heron View'!$A28, data!$D$1:$D$1749, 'Heron View'!$A$2, data!$E$1:$E$1749, 'Heron View'!AD$5)</f>
        <v/>
      </c>
      <c r="AE28" s="2">
        <f>AD28+SUMIFS(data!$H$1:$H$1749, data!$A$1:$A$1749, 'Heron View'!$A28, data!$D$1:$D$1749, 'Heron View'!$A$2, data!$E$1:$E$1749, 'Heron View'!AE$5)</f>
        <v/>
      </c>
      <c r="AF28" s="2">
        <f>AE28+SUMIFS(data!$H$1:$H$1749, data!$A$1:$A$1749, 'Heron View'!$A28, data!$D$1:$D$1749, 'Heron View'!$A$2, data!$E$1:$E$1749, 'Heron View'!AF$5)</f>
        <v/>
      </c>
    </row>
    <row r="29">
      <c r="A29" t="inlineStr">
        <is>
          <t>COS - Heron View</t>
        </is>
      </c>
      <c r="C29" s="2">
        <f>SUMIFS(data!$H$1:$H$1749, data!$A$1:$A$1749, 'Heron View'!$A29, data!$D$1:$D$1749, 'Heron View'!$A$2, data!$E$1:$E$1749, 'Heron View'!C$5)</f>
        <v/>
      </c>
      <c r="D29" s="2">
        <f>C29+SUMIFS(data!$H$1:$H$1749, data!$A$1:$A$1749, 'Heron View'!$A29, data!$D$1:$D$1749, 'Heron View'!$A$2, data!$E$1:$E$1749, 'Heron View'!D$5)</f>
        <v/>
      </c>
      <c r="E29" s="2">
        <f>D29+SUMIFS(data!$H$1:$H$1749, data!$A$1:$A$1749, 'Heron View'!$A29, data!$D$1:$D$1749, 'Heron View'!$A$2, data!$E$1:$E$1749, 'Heron View'!E$5)</f>
        <v/>
      </c>
      <c r="F29" s="2">
        <f>E29+SUMIFS(data!$H$1:$H$1749, data!$A$1:$A$1749, 'Heron View'!$A29, data!$D$1:$D$1749, 'Heron View'!$A$2, data!$E$1:$E$1749, 'Heron View'!F$5)</f>
        <v/>
      </c>
      <c r="G29" s="2">
        <f>F29+SUMIFS(data!$H$1:$H$1749, data!$A$1:$A$1749, 'Heron View'!$A29, data!$D$1:$D$1749, 'Heron View'!$A$2, data!$E$1:$E$1749, 'Heron View'!G$5)</f>
        <v/>
      </c>
      <c r="H29" s="2">
        <f>G29+SUMIFS(data!$H$1:$H$1749, data!$A$1:$A$1749, 'Heron View'!$A29, data!$D$1:$D$1749, 'Heron View'!$A$2, data!$E$1:$E$1749, 'Heron View'!H$5)</f>
        <v/>
      </c>
      <c r="I29" s="2">
        <f>H29+SUMIFS(data!$H$1:$H$1749, data!$A$1:$A$1749, 'Heron View'!$A29, data!$D$1:$D$1749, 'Heron View'!$A$2, data!$E$1:$E$1749, 'Heron View'!I$5)</f>
        <v/>
      </c>
      <c r="J29" s="2">
        <f>I29+SUMIFS(data!$H$1:$H$1749, data!$A$1:$A$1749, 'Heron View'!$A29, data!$D$1:$D$1749, 'Heron View'!$A$2, data!$E$1:$E$1749, 'Heron View'!J$5)</f>
        <v/>
      </c>
      <c r="K29" s="2">
        <f>J29+SUMIFS(data!$H$1:$H$1749, data!$A$1:$A$1749, 'Heron View'!$A29, data!$D$1:$D$1749, 'Heron View'!$A$2, data!$E$1:$E$1749, 'Heron View'!K$5)</f>
        <v/>
      </c>
      <c r="L29" s="2">
        <f>K29+SUMIFS(data!$H$1:$H$1749, data!$A$1:$A$1749, 'Heron View'!$A29, data!$D$1:$D$1749, 'Heron View'!$A$2, data!$E$1:$E$1749, 'Heron View'!L$5)</f>
        <v/>
      </c>
      <c r="M29" s="2">
        <f>L29+SUMIFS(data!$H$1:$H$1749, data!$A$1:$A$1749, 'Heron View'!$A29, data!$D$1:$D$1749, 'Heron View'!$A$2, data!$E$1:$E$1749, 'Heron View'!M$5)</f>
        <v/>
      </c>
      <c r="N29" s="2">
        <f>M29+SUMIFS(data!$H$1:$H$1749, data!$A$1:$A$1749, 'Heron View'!$A29, data!$D$1:$D$1749, 'Heron View'!$A$2, data!$E$1:$E$1749, 'Heron View'!N$5)</f>
        <v/>
      </c>
      <c r="O29" s="2">
        <f>N29+SUMIFS(data!$H$1:$H$1749, data!$A$1:$A$1749, 'Heron View'!$A29, data!$D$1:$D$1749, 'Heron View'!$A$2, data!$E$1:$E$1749, 'Heron View'!O$5)</f>
        <v/>
      </c>
      <c r="P29" s="2">
        <f>O29+SUMIFS(data!$H$1:$H$1749, data!$A$1:$A$1749, 'Heron View'!$A29, data!$D$1:$D$1749, 'Heron View'!$A$2, data!$E$1:$E$1749, 'Heron View'!P$5)</f>
        <v/>
      </c>
      <c r="Q29" s="2">
        <f>P29+SUMIFS(data!$H$1:$H$1749, data!$A$1:$A$1749, 'Heron View'!$A29, data!$D$1:$D$1749, 'Heron View'!$A$2, data!$E$1:$E$1749, 'Heron View'!Q$5)</f>
        <v/>
      </c>
      <c r="R29" s="2">
        <f>Q29+SUMIFS(data!$H$1:$H$1749, data!$A$1:$A$1749, 'Heron View'!$A29, data!$D$1:$D$1749, 'Heron View'!$A$2, data!$E$1:$E$1749, 'Heron View'!R$5)</f>
        <v/>
      </c>
      <c r="S29" s="2">
        <f>R29+SUMIFS(data!$H$1:$H$1749, data!$A$1:$A$1749, 'Heron View'!$A29, data!$D$1:$D$1749, 'Heron View'!$A$2, data!$E$1:$E$1749, 'Heron View'!S$5)</f>
        <v/>
      </c>
      <c r="T29" s="2">
        <f>S29+SUMIFS(data!$H$1:$H$1749, data!$A$1:$A$1749, 'Heron View'!$A29, data!$D$1:$D$1749, 'Heron View'!$A$2, data!$E$1:$E$1749, 'Heron View'!T$5)</f>
        <v/>
      </c>
      <c r="U29" s="2">
        <f>T29+SUMIFS(data!$H$1:$H$1749, data!$A$1:$A$1749, 'Heron View'!$A29, data!$D$1:$D$1749, 'Heron View'!$A$2, data!$E$1:$E$1749, 'Heron View'!U$5)</f>
        <v/>
      </c>
      <c r="V29" s="2">
        <f>U29+SUMIFS(data!$H$1:$H$1749, data!$A$1:$A$1749, 'Heron View'!$A29, data!$D$1:$D$1749, 'Heron View'!$A$2, data!$E$1:$E$1749, 'Heron View'!V$5)</f>
        <v/>
      </c>
      <c r="W29" s="2">
        <f>V29+SUMIFS(data!$H$1:$H$1749, data!$A$1:$A$1749, 'Heron View'!$A29, data!$D$1:$D$1749, 'Heron View'!$A$2, data!$E$1:$E$1749, 'Heron View'!W$5)</f>
        <v/>
      </c>
      <c r="X29" s="2">
        <f>W29+SUMIFS(data!$H$1:$H$1749, data!$A$1:$A$1749, 'Heron View'!$A29, data!$D$1:$D$1749, 'Heron View'!$A$2, data!$E$1:$E$1749, 'Heron View'!X$5)</f>
        <v/>
      </c>
      <c r="Y29" s="2">
        <f>X29+SUMIFS(data!$H$1:$H$1749, data!$A$1:$A$1749, 'Heron View'!$A29, data!$D$1:$D$1749, 'Heron View'!$A$2, data!$E$1:$E$1749, 'Heron View'!Y$5)</f>
        <v/>
      </c>
      <c r="Z29" s="2">
        <f>Y29+SUMIFS(data!$H$1:$H$1749, data!$A$1:$A$1749, 'Heron View'!$A29, data!$D$1:$D$1749, 'Heron View'!$A$2, data!$E$1:$E$1749, 'Heron View'!Z$5)</f>
        <v/>
      </c>
      <c r="AA29" s="2">
        <f>Z29+SUMIFS(data!$H$1:$H$1749, data!$A$1:$A$1749, 'Heron View'!$A29, data!$D$1:$D$1749, 'Heron View'!$A$2, data!$E$1:$E$1749, 'Heron View'!AA$5)</f>
        <v/>
      </c>
      <c r="AB29" s="2">
        <f>AA29+SUMIFS(data!$H$1:$H$1749, data!$A$1:$A$1749, 'Heron View'!$A29, data!$D$1:$D$1749, 'Heron View'!$A$2, data!$E$1:$E$1749, 'Heron View'!AB$5)</f>
        <v/>
      </c>
      <c r="AC29" s="2">
        <f>AB29+SUMIFS(data!$H$1:$H$1749, data!$A$1:$A$1749, 'Heron View'!$A29, data!$D$1:$D$1749, 'Heron View'!$A$2, data!$E$1:$E$1749, 'Heron View'!AC$5)</f>
        <v/>
      </c>
      <c r="AD29" s="2">
        <f>AC29+SUMIFS(data!$H$1:$H$1749, data!$A$1:$A$1749, 'Heron View'!$A29, data!$D$1:$D$1749, 'Heron View'!$A$2, data!$E$1:$E$1749, 'Heron View'!AD$5)</f>
        <v/>
      </c>
      <c r="AE29" s="2">
        <f>AD29+SUMIFS(data!$H$1:$H$1749, data!$A$1:$A$1749, 'Heron View'!$A29, data!$D$1:$D$1749, 'Heron View'!$A$2, data!$E$1:$E$1749, 'Heron View'!AE$5)</f>
        <v/>
      </c>
      <c r="AF29" s="2">
        <f>AE29+SUMIFS(data!$H$1:$H$1749, data!$A$1:$A$1749, 'Heron View'!$A29, data!$D$1:$D$1749, 'Heron View'!$A$2, data!$E$1:$E$1749, 'Heron View'!AF$5)</f>
        <v/>
      </c>
    </row>
    <row r="30">
      <c r="A30" t="inlineStr">
        <is>
          <t>COS - Heron View - Construction</t>
        </is>
      </c>
      <c r="C30" s="2">
        <f>SUMIFS(data!$H$1:$H$1749, data!$A$1:$A$1749, 'Heron View'!$A30, data!$D$1:$D$1749, 'Heron View'!$A$2, data!$E$1:$E$1749, 'Heron View'!C$5)</f>
        <v/>
      </c>
      <c r="D30" s="2">
        <f>C30+SUMIFS(data!$H$1:$H$1749, data!$A$1:$A$1749, 'Heron View'!$A30, data!$D$1:$D$1749, 'Heron View'!$A$2, data!$E$1:$E$1749, 'Heron View'!D$5)</f>
        <v/>
      </c>
      <c r="E30" s="2">
        <f>D30+SUMIFS(data!$H$1:$H$1749, data!$A$1:$A$1749, 'Heron View'!$A30, data!$D$1:$D$1749, 'Heron View'!$A$2, data!$E$1:$E$1749, 'Heron View'!E$5)</f>
        <v/>
      </c>
      <c r="F30" s="2">
        <f>E30+SUMIFS(data!$H$1:$H$1749, data!$A$1:$A$1749, 'Heron View'!$A30, data!$D$1:$D$1749, 'Heron View'!$A$2, data!$E$1:$E$1749, 'Heron View'!F$5)</f>
        <v/>
      </c>
      <c r="G30" s="2">
        <f>F30+SUMIFS(data!$H$1:$H$1749, data!$A$1:$A$1749, 'Heron View'!$A30, data!$D$1:$D$1749, 'Heron View'!$A$2, data!$E$1:$E$1749, 'Heron View'!G$5)</f>
        <v/>
      </c>
      <c r="H30" s="2">
        <f>G30+SUMIFS(data!$H$1:$H$1749, data!$A$1:$A$1749, 'Heron View'!$A30, data!$D$1:$D$1749, 'Heron View'!$A$2, data!$E$1:$E$1749, 'Heron View'!H$5)</f>
        <v/>
      </c>
      <c r="I30" s="2">
        <f>H30+SUMIFS(data!$H$1:$H$1749, data!$A$1:$A$1749, 'Heron View'!$A30, data!$D$1:$D$1749, 'Heron View'!$A$2, data!$E$1:$E$1749, 'Heron View'!I$5)</f>
        <v/>
      </c>
      <c r="J30" s="2">
        <f>I30+SUMIFS(data!$H$1:$H$1749, data!$A$1:$A$1749, 'Heron View'!$A30, data!$D$1:$D$1749, 'Heron View'!$A$2, data!$E$1:$E$1749, 'Heron View'!J$5)</f>
        <v/>
      </c>
      <c r="K30" s="2">
        <f>J30+SUMIFS(data!$H$1:$H$1749, data!$A$1:$A$1749, 'Heron View'!$A30, data!$D$1:$D$1749, 'Heron View'!$A$2, data!$E$1:$E$1749, 'Heron View'!K$5)</f>
        <v/>
      </c>
      <c r="L30" s="2">
        <f>K30+SUMIFS(data!$H$1:$H$1749, data!$A$1:$A$1749, 'Heron View'!$A30, data!$D$1:$D$1749, 'Heron View'!$A$2, data!$E$1:$E$1749, 'Heron View'!L$5)</f>
        <v/>
      </c>
      <c r="M30" s="2">
        <f>L30+SUMIFS(data!$H$1:$H$1749, data!$A$1:$A$1749, 'Heron View'!$A30, data!$D$1:$D$1749, 'Heron View'!$A$2, data!$E$1:$E$1749, 'Heron View'!M$5)</f>
        <v/>
      </c>
      <c r="N30" s="2">
        <f>M30+SUMIFS(data!$H$1:$H$1749, data!$A$1:$A$1749, 'Heron View'!$A30, data!$D$1:$D$1749, 'Heron View'!$A$2, data!$E$1:$E$1749, 'Heron View'!N$5)</f>
        <v/>
      </c>
      <c r="O30" s="2">
        <f>N30+SUMIFS(data!$H$1:$H$1749, data!$A$1:$A$1749, 'Heron View'!$A30, data!$D$1:$D$1749, 'Heron View'!$A$2, data!$E$1:$E$1749, 'Heron View'!O$5)</f>
        <v/>
      </c>
      <c r="P30" s="2">
        <f>O30+SUMIFS(data!$H$1:$H$1749, data!$A$1:$A$1749, 'Heron View'!$A30, data!$D$1:$D$1749, 'Heron View'!$A$2, data!$E$1:$E$1749, 'Heron View'!P$5)</f>
        <v/>
      </c>
      <c r="Q30" s="2">
        <f>P30+SUMIFS(data!$H$1:$H$1749, data!$A$1:$A$1749, 'Heron View'!$A30, data!$D$1:$D$1749, 'Heron View'!$A$2, data!$E$1:$E$1749, 'Heron View'!Q$5)</f>
        <v/>
      </c>
      <c r="R30" s="2">
        <f>Q30+SUMIFS(data!$H$1:$H$1749, data!$A$1:$A$1749, 'Heron View'!$A30, data!$D$1:$D$1749, 'Heron View'!$A$2, data!$E$1:$E$1749, 'Heron View'!R$5)</f>
        <v/>
      </c>
      <c r="S30" s="2">
        <f>R30+SUMIFS(data!$H$1:$H$1749, data!$A$1:$A$1749, 'Heron View'!$A30, data!$D$1:$D$1749, 'Heron View'!$A$2, data!$E$1:$E$1749, 'Heron View'!S$5)</f>
        <v/>
      </c>
      <c r="T30" s="2">
        <f>S30+SUMIFS(data!$H$1:$H$1749, data!$A$1:$A$1749, 'Heron View'!$A30, data!$D$1:$D$1749, 'Heron View'!$A$2, data!$E$1:$E$1749, 'Heron View'!T$5)</f>
        <v/>
      </c>
      <c r="U30" s="2">
        <f>T30+SUMIFS(data!$H$1:$H$1749, data!$A$1:$A$1749, 'Heron View'!$A30, data!$D$1:$D$1749, 'Heron View'!$A$2, data!$E$1:$E$1749, 'Heron View'!U$5)</f>
        <v/>
      </c>
      <c r="V30" s="2">
        <f>U30+SUMIFS(data!$H$1:$H$1749, data!$A$1:$A$1749, 'Heron View'!$A30, data!$D$1:$D$1749, 'Heron View'!$A$2, data!$E$1:$E$1749, 'Heron View'!V$5)</f>
        <v/>
      </c>
      <c r="W30" s="2">
        <f>V30+SUMIFS(data!$H$1:$H$1749, data!$A$1:$A$1749, 'Heron View'!$A30, data!$D$1:$D$1749, 'Heron View'!$A$2, data!$E$1:$E$1749, 'Heron View'!W$5)</f>
        <v/>
      </c>
      <c r="X30" s="2">
        <f>W30+SUMIFS(data!$H$1:$H$1749, data!$A$1:$A$1749, 'Heron View'!$A30, data!$D$1:$D$1749, 'Heron View'!$A$2, data!$E$1:$E$1749, 'Heron View'!X$5)</f>
        <v/>
      </c>
      <c r="Y30" s="2">
        <f>X30+SUMIFS(data!$H$1:$H$1749, data!$A$1:$A$1749, 'Heron View'!$A30, data!$D$1:$D$1749, 'Heron View'!$A$2, data!$E$1:$E$1749, 'Heron View'!Y$5)</f>
        <v/>
      </c>
      <c r="Z30" s="2">
        <f>Y30+SUMIFS(data!$H$1:$H$1749, data!$A$1:$A$1749, 'Heron View'!$A30, data!$D$1:$D$1749, 'Heron View'!$A$2, data!$E$1:$E$1749, 'Heron View'!Z$5)</f>
        <v/>
      </c>
      <c r="AA30" s="2">
        <f>Z30+SUMIFS(data!$H$1:$H$1749, data!$A$1:$A$1749, 'Heron View'!$A30, data!$D$1:$D$1749, 'Heron View'!$A$2, data!$E$1:$E$1749, 'Heron View'!AA$5)</f>
        <v/>
      </c>
      <c r="AB30" s="2">
        <f>AA30+SUMIFS(data!$H$1:$H$1749, data!$A$1:$A$1749, 'Heron View'!$A30, data!$D$1:$D$1749, 'Heron View'!$A$2, data!$E$1:$E$1749, 'Heron View'!AB$5)</f>
        <v/>
      </c>
      <c r="AC30" s="2">
        <f>AB30+SUMIFS(data!$H$1:$H$1749, data!$A$1:$A$1749, 'Heron View'!$A30, data!$D$1:$D$1749, 'Heron View'!$A$2, data!$E$1:$E$1749, 'Heron View'!AC$5)</f>
        <v/>
      </c>
      <c r="AD30" s="2">
        <f>AC30+SUMIFS(data!$H$1:$H$1749, data!$A$1:$A$1749, 'Heron View'!$A30, data!$D$1:$D$1749, 'Heron View'!$A$2, data!$E$1:$E$1749, 'Heron View'!AD$5)</f>
        <v/>
      </c>
      <c r="AE30" s="2">
        <f>AD30+SUMIFS(data!$H$1:$H$1749, data!$A$1:$A$1749, 'Heron View'!$A30, data!$D$1:$D$1749, 'Heron View'!$A$2, data!$E$1:$E$1749, 'Heron View'!AE$5)</f>
        <v/>
      </c>
      <c r="AF30" s="2">
        <f>AE30+SUMIFS(data!$H$1:$H$1749, data!$A$1:$A$1749, 'Heron View'!$A30, data!$D$1:$D$1749, 'Heron View'!$A$2, data!$E$1:$E$1749, 'Heron View'!AF$5)</f>
        <v/>
      </c>
    </row>
    <row r="31">
      <c r="A31" t="inlineStr">
        <is>
          <t>COS - Heron View - P&amp;G</t>
        </is>
      </c>
      <c r="C31" s="2">
        <f>SUMIFS(data!$H$1:$H$1749, data!$A$1:$A$1749, 'Heron View'!$A31, data!$D$1:$D$1749, 'Heron View'!$A$2, data!$E$1:$E$1749, 'Heron View'!C$5)</f>
        <v/>
      </c>
      <c r="D31" s="2">
        <f>C31+SUMIFS(data!$H$1:$H$1749, data!$A$1:$A$1749, 'Heron View'!$A31, data!$D$1:$D$1749, 'Heron View'!$A$2, data!$E$1:$E$1749, 'Heron View'!D$5)</f>
        <v/>
      </c>
      <c r="E31" s="2">
        <f>D31+SUMIFS(data!$H$1:$H$1749, data!$A$1:$A$1749, 'Heron View'!$A31, data!$D$1:$D$1749, 'Heron View'!$A$2, data!$E$1:$E$1749, 'Heron View'!E$5)</f>
        <v/>
      </c>
      <c r="F31" s="2">
        <f>E31+SUMIFS(data!$H$1:$H$1749, data!$A$1:$A$1749, 'Heron View'!$A31, data!$D$1:$D$1749, 'Heron View'!$A$2, data!$E$1:$E$1749, 'Heron View'!F$5)</f>
        <v/>
      </c>
      <c r="G31" s="2">
        <f>F31+SUMIFS(data!$H$1:$H$1749, data!$A$1:$A$1749, 'Heron View'!$A31, data!$D$1:$D$1749, 'Heron View'!$A$2, data!$E$1:$E$1749, 'Heron View'!G$5)</f>
        <v/>
      </c>
      <c r="H31" s="2">
        <f>G31+SUMIFS(data!$H$1:$H$1749, data!$A$1:$A$1749, 'Heron View'!$A31, data!$D$1:$D$1749, 'Heron View'!$A$2, data!$E$1:$E$1749, 'Heron View'!H$5)</f>
        <v/>
      </c>
      <c r="I31" s="2">
        <f>H31+SUMIFS(data!$H$1:$H$1749, data!$A$1:$A$1749, 'Heron View'!$A31, data!$D$1:$D$1749, 'Heron View'!$A$2, data!$E$1:$E$1749, 'Heron View'!I$5)</f>
        <v/>
      </c>
      <c r="J31" s="2">
        <f>I31+SUMIFS(data!$H$1:$H$1749, data!$A$1:$A$1749, 'Heron View'!$A31, data!$D$1:$D$1749, 'Heron View'!$A$2, data!$E$1:$E$1749, 'Heron View'!J$5)</f>
        <v/>
      </c>
      <c r="K31" s="2">
        <f>J31+SUMIFS(data!$H$1:$H$1749, data!$A$1:$A$1749, 'Heron View'!$A31, data!$D$1:$D$1749, 'Heron View'!$A$2, data!$E$1:$E$1749, 'Heron View'!K$5)</f>
        <v/>
      </c>
      <c r="L31" s="2">
        <f>K31+SUMIFS(data!$H$1:$H$1749, data!$A$1:$A$1749, 'Heron View'!$A31, data!$D$1:$D$1749, 'Heron View'!$A$2, data!$E$1:$E$1749, 'Heron View'!L$5)</f>
        <v/>
      </c>
      <c r="M31" s="2">
        <f>L31+SUMIFS(data!$H$1:$H$1749, data!$A$1:$A$1749, 'Heron View'!$A31, data!$D$1:$D$1749, 'Heron View'!$A$2, data!$E$1:$E$1749, 'Heron View'!M$5)</f>
        <v/>
      </c>
      <c r="N31" s="2">
        <f>M31+SUMIFS(data!$H$1:$H$1749, data!$A$1:$A$1749, 'Heron View'!$A31, data!$D$1:$D$1749, 'Heron View'!$A$2, data!$E$1:$E$1749, 'Heron View'!N$5)</f>
        <v/>
      </c>
      <c r="O31" s="2">
        <f>N31+SUMIFS(data!$H$1:$H$1749, data!$A$1:$A$1749, 'Heron View'!$A31, data!$D$1:$D$1749, 'Heron View'!$A$2, data!$E$1:$E$1749, 'Heron View'!O$5)</f>
        <v/>
      </c>
      <c r="P31" s="2">
        <f>O31+SUMIFS(data!$H$1:$H$1749, data!$A$1:$A$1749, 'Heron View'!$A31, data!$D$1:$D$1749, 'Heron View'!$A$2, data!$E$1:$E$1749, 'Heron View'!P$5)</f>
        <v/>
      </c>
      <c r="Q31" s="2">
        <f>P31+SUMIFS(data!$H$1:$H$1749, data!$A$1:$A$1749, 'Heron View'!$A31, data!$D$1:$D$1749, 'Heron View'!$A$2, data!$E$1:$E$1749, 'Heron View'!Q$5)</f>
        <v/>
      </c>
      <c r="R31" s="2">
        <f>Q31+SUMIFS(data!$H$1:$H$1749, data!$A$1:$A$1749, 'Heron View'!$A31, data!$D$1:$D$1749, 'Heron View'!$A$2, data!$E$1:$E$1749, 'Heron View'!R$5)</f>
        <v/>
      </c>
      <c r="S31" s="2">
        <f>R31+SUMIFS(data!$H$1:$H$1749, data!$A$1:$A$1749, 'Heron View'!$A31, data!$D$1:$D$1749, 'Heron View'!$A$2, data!$E$1:$E$1749, 'Heron View'!S$5)</f>
        <v/>
      </c>
      <c r="T31" s="2">
        <f>S31+SUMIFS(data!$H$1:$H$1749, data!$A$1:$A$1749, 'Heron View'!$A31, data!$D$1:$D$1749, 'Heron View'!$A$2, data!$E$1:$E$1749, 'Heron View'!T$5)</f>
        <v/>
      </c>
      <c r="U31" s="2">
        <f>T31+SUMIFS(data!$H$1:$H$1749, data!$A$1:$A$1749, 'Heron View'!$A31, data!$D$1:$D$1749, 'Heron View'!$A$2, data!$E$1:$E$1749, 'Heron View'!U$5)</f>
        <v/>
      </c>
      <c r="V31" s="2">
        <f>U31+SUMIFS(data!$H$1:$H$1749, data!$A$1:$A$1749, 'Heron View'!$A31, data!$D$1:$D$1749, 'Heron View'!$A$2, data!$E$1:$E$1749, 'Heron View'!V$5)</f>
        <v/>
      </c>
      <c r="W31" s="2">
        <f>V31+SUMIFS(data!$H$1:$H$1749, data!$A$1:$A$1749, 'Heron View'!$A31, data!$D$1:$D$1749, 'Heron View'!$A$2, data!$E$1:$E$1749, 'Heron View'!W$5)</f>
        <v/>
      </c>
      <c r="X31" s="2">
        <f>W31+SUMIFS(data!$H$1:$H$1749, data!$A$1:$A$1749, 'Heron View'!$A31, data!$D$1:$D$1749, 'Heron View'!$A$2, data!$E$1:$E$1749, 'Heron View'!X$5)</f>
        <v/>
      </c>
      <c r="Y31" s="2">
        <f>X31+SUMIFS(data!$H$1:$H$1749, data!$A$1:$A$1749, 'Heron View'!$A31, data!$D$1:$D$1749, 'Heron View'!$A$2, data!$E$1:$E$1749, 'Heron View'!Y$5)</f>
        <v/>
      </c>
      <c r="Z31" s="2">
        <f>Y31+SUMIFS(data!$H$1:$H$1749, data!$A$1:$A$1749, 'Heron View'!$A31, data!$D$1:$D$1749, 'Heron View'!$A$2, data!$E$1:$E$1749, 'Heron View'!Z$5)</f>
        <v/>
      </c>
      <c r="AA31" s="2">
        <f>Z31+SUMIFS(data!$H$1:$H$1749, data!$A$1:$A$1749, 'Heron View'!$A31, data!$D$1:$D$1749, 'Heron View'!$A$2, data!$E$1:$E$1749, 'Heron View'!AA$5)</f>
        <v/>
      </c>
      <c r="AB31" s="2">
        <f>AA31+SUMIFS(data!$H$1:$H$1749, data!$A$1:$A$1749, 'Heron View'!$A31, data!$D$1:$D$1749, 'Heron View'!$A$2, data!$E$1:$E$1749, 'Heron View'!AB$5)</f>
        <v/>
      </c>
      <c r="AC31" s="2">
        <f>AB31+SUMIFS(data!$H$1:$H$1749, data!$A$1:$A$1749, 'Heron View'!$A31, data!$D$1:$D$1749, 'Heron View'!$A$2, data!$E$1:$E$1749, 'Heron View'!AC$5)</f>
        <v/>
      </c>
      <c r="AD31" s="2">
        <f>AC31+SUMIFS(data!$H$1:$H$1749, data!$A$1:$A$1749, 'Heron View'!$A31, data!$D$1:$D$1749, 'Heron View'!$A$2, data!$E$1:$E$1749, 'Heron View'!AD$5)</f>
        <v/>
      </c>
      <c r="AE31" s="2">
        <f>AD31+SUMIFS(data!$H$1:$H$1749, data!$A$1:$A$1749, 'Heron View'!$A31, data!$D$1:$D$1749, 'Heron View'!$A$2, data!$E$1:$E$1749, 'Heron View'!AE$5)</f>
        <v/>
      </c>
      <c r="AF31" s="2">
        <f>AE31+SUMIFS(data!$H$1:$H$1749, data!$A$1:$A$1749, 'Heron View'!$A31, data!$D$1:$D$1749, 'Heron View'!$A$2, data!$E$1:$E$1749, 'Heron View'!AF$5)</f>
        <v/>
      </c>
    </row>
    <row r="32">
      <c r="A32" t="inlineStr">
        <is>
          <t>COS - Heron View - Printing &amp; Stationary</t>
        </is>
      </c>
      <c r="C32" s="2">
        <f>SUMIFS(data!$H$1:$H$1749, data!$A$1:$A$1749, 'Heron View'!$A32, data!$D$1:$D$1749, 'Heron View'!$A$2, data!$E$1:$E$1749, 'Heron View'!C$5)</f>
        <v/>
      </c>
      <c r="D32" s="2">
        <f>C32+SUMIFS(data!$H$1:$H$1749, data!$A$1:$A$1749, 'Heron View'!$A32, data!$D$1:$D$1749, 'Heron View'!$A$2, data!$E$1:$E$1749, 'Heron View'!D$5)</f>
        <v/>
      </c>
      <c r="E32" s="2">
        <f>D32+SUMIFS(data!$H$1:$H$1749, data!$A$1:$A$1749, 'Heron View'!$A32, data!$D$1:$D$1749, 'Heron View'!$A$2, data!$E$1:$E$1749, 'Heron View'!E$5)</f>
        <v/>
      </c>
      <c r="F32" s="2">
        <f>E32+SUMIFS(data!$H$1:$H$1749, data!$A$1:$A$1749, 'Heron View'!$A32, data!$D$1:$D$1749, 'Heron View'!$A$2, data!$E$1:$E$1749, 'Heron View'!F$5)</f>
        <v/>
      </c>
      <c r="G32" s="2">
        <f>F32+SUMIFS(data!$H$1:$H$1749, data!$A$1:$A$1749, 'Heron View'!$A32, data!$D$1:$D$1749, 'Heron View'!$A$2, data!$E$1:$E$1749, 'Heron View'!G$5)</f>
        <v/>
      </c>
      <c r="H32" s="2">
        <f>G32+SUMIFS(data!$H$1:$H$1749, data!$A$1:$A$1749, 'Heron View'!$A32, data!$D$1:$D$1749, 'Heron View'!$A$2, data!$E$1:$E$1749, 'Heron View'!H$5)</f>
        <v/>
      </c>
      <c r="I32" s="2">
        <f>H32+SUMIFS(data!$H$1:$H$1749, data!$A$1:$A$1749, 'Heron View'!$A32, data!$D$1:$D$1749, 'Heron View'!$A$2, data!$E$1:$E$1749, 'Heron View'!I$5)</f>
        <v/>
      </c>
      <c r="J32" s="2">
        <f>I32+SUMIFS(data!$H$1:$H$1749, data!$A$1:$A$1749, 'Heron View'!$A32, data!$D$1:$D$1749, 'Heron View'!$A$2, data!$E$1:$E$1749, 'Heron View'!J$5)</f>
        <v/>
      </c>
      <c r="K32" s="2">
        <f>J32+SUMIFS(data!$H$1:$H$1749, data!$A$1:$A$1749, 'Heron View'!$A32, data!$D$1:$D$1749, 'Heron View'!$A$2, data!$E$1:$E$1749, 'Heron View'!K$5)</f>
        <v/>
      </c>
      <c r="L32" s="2">
        <f>K32+SUMIFS(data!$H$1:$H$1749, data!$A$1:$A$1749, 'Heron View'!$A32, data!$D$1:$D$1749, 'Heron View'!$A$2, data!$E$1:$E$1749, 'Heron View'!L$5)</f>
        <v/>
      </c>
      <c r="M32" s="2">
        <f>L32+SUMIFS(data!$H$1:$H$1749, data!$A$1:$A$1749, 'Heron View'!$A32, data!$D$1:$D$1749, 'Heron View'!$A$2, data!$E$1:$E$1749, 'Heron View'!M$5)</f>
        <v/>
      </c>
      <c r="N32" s="2">
        <f>M32+SUMIFS(data!$H$1:$H$1749, data!$A$1:$A$1749, 'Heron View'!$A32, data!$D$1:$D$1749, 'Heron View'!$A$2, data!$E$1:$E$1749, 'Heron View'!N$5)</f>
        <v/>
      </c>
      <c r="O32" s="2">
        <f>N32+SUMIFS(data!$H$1:$H$1749, data!$A$1:$A$1749, 'Heron View'!$A32, data!$D$1:$D$1749, 'Heron View'!$A$2, data!$E$1:$E$1749, 'Heron View'!O$5)</f>
        <v/>
      </c>
      <c r="P32" s="2">
        <f>O32+SUMIFS(data!$H$1:$H$1749, data!$A$1:$A$1749, 'Heron View'!$A32, data!$D$1:$D$1749, 'Heron View'!$A$2, data!$E$1:$E$1749, 'Heron View'!P$5)</f>
        <v/>
      </c>
      <c r="Q32" s="2">
        <f>P32+SUMIFS(data!$H$1:$H$1749, data!$A$1:$A$1749, 'Heron View'!$A32, data!$D$1:$D$1749, 'Heron View'!$A$2, data!$E$1:$E$1749, 'Heron View'!Q$5)</f>
        <v/>
      </c>
      <c r="R32" s="2">
        <f>Q32+SUMIFS(data!$H$1:$H$1749, data!$A$1:$A$1749, 'Heron View'!$A32, data!$D$1:$D$1749, 'Heron View'!$A$2, data!$E$1:$E$1749, 'Heron View'!R$5)</f>
        <v/>
      </c>
      <c r="S32" s="2">
        <f>R32+SUMIFS(data!$H$1:$H$1749, data!$A$1:$A$1749, 'Heron View'!$A32, data!$D$1:$D$1749, 'Heron View'!$A$2, data!$E$1:$E$1749, 'Heron View'!S$5)</f>
        <v/>
      </c>
      <c r="T32" s="2">
        <f>S32+SUMIFS(data!$H$1:$H$1749, data!$A$1:$A$1749, 'Heron View'!$A32, data!$D$1:$D$1749, 'Heron View'!$A$2, data!$E$1:$E$1749, 'Heron View'!T$5)</f>
        <v/>
      </c>
      <c r="U32" s="2">
        <f>T32+SUMIFS(data!$H$1:$H$1749, data!$A$1:$A$1749, 'Heron View'!$A32, data!$D$1:$D$1749, 'Heron View'!$A$2, data!$E$1:$E$1749, 'Heron View'!U$5)</f>
        <v/>
      </c>
      <c r="V32" s="2">
        <f>U32+SUMIFS(data!$H$1:$H$1749, data!$A$1:$A$1749, 'Heron View'!$A32, data!$D$1:$D$1749, 'Heron View'!$A$2, data!$E$1:$E$1749, 'Heron View'!V$5)</f>
        <v/>
      </c>
      <c r="W32" s="2">
        <f>V32+SUMIFS(data!$H$1:$H$1749, data!$A$1:$A$1749, 'Heron View'!$A32, data!$D$1:$D$1749, 'Heron View'!$A$2, data!$E$1:$E$1749, 'Heron View'!W$5)</f>
        <v/>
      </c>
      <c r="X32" s="2">
        <f>W32+SUMIFS(data!$H$1:$H$1749, data!$A$1:$A$1749, 'Heron View'!$A32, data!$D$1:$D$1749, 'Heron View'!$A$2, data!$E$1:$E$1749, 'Heron View'!X$5)</f>
        <v/>
      </c>
      <c r="Y32" s="2">
        <f>X32+SUMIFS(data!$H$1:$H$1749, data!$A$1:$A$1749, 'Heron View'!$A32, data!$D$1:$D$1749, 'Heron View'!$A$2, data!$E$1:$E$1749, 'Heron View'!Y$5)</f>
        <v/>
      </c>
      <c r="Z32" s="2">
        <f>Y32+SUMIFS(data!$H$1:$H$1749, data!$A$1:$A$1749, 'Heron View'!$A32, data!$D$1:$D$1749, 'Heron View'!$A$2, data!$E$1:$E$1749, 'Heron View'!Z$5)</f>
        <v/>
      </c>
      <c r="AA32" s="2">
        <f>Z32+SUMIFS(data!$H$1:$H$1749, data!$A$1:$A$1749, 'Heron View'!$A32, data!$D$1:$D$1749, 'Heron View'!$A$2, data!$E$1:$E$1749, 'Heron View'!AA$5)</f>
        <v/>
      </c>
      <c r="AB32" s="2">
        <f>AA32+SUMIFS(data!$H$1:$H$1749, data!$A$1:$A$1749, 'Heron View'!$A32, data!$D$1:$D$1749, 'Heron View'!$A$2, data!$E$1:$E$1749, 'Heron View'!AB$5)</f>
        <v/>
      </c>
      <c r="AC32" s="2">
        <f>AB32+SUMIFS(data!$H$1:$H$1749, data!$A$1:$A$1749, 'Heron View'!$A32, data!$D$1:$D$1749, 'Heron View'!$A$2, data!$E$1:$E$1749, 'Heron View'!AC$5)</f>
        <v/>
      </c>
      <c r="AD32" s="2">
        <f>AC32+SUMIFS(data!$H$1:$H$1749, data!$A$1:$A$1749, 'Heron View'!$A32, data!$D$1:$D$1749, 'Heron View'!$A$2, data!$E$1:$E$1749, 'Heron View'!AD$5)</f>
        <v/>
      </c>
      <c r="AE32" s="2">
        <f>AD32+SUMIFS(data!$H$1:$H$1749, data!$A$1:$A$1749, 'Heron View'!$A32, data!$D$1:$D$1749, 'Heron View'!$A$2, data!$E$1:$E$1749, 'Heron View'!AE$5)</f>
        <v/>
      </c>
      <c r="AF32" s="2">
        <f>AE32+SUMIFS(data!$H$1:$H$1749, data!$A$1:$A$1749, 'Heron View'!$A32, data!$D$1:$D$1749, 'Heron View'!$A$2, data!$E$1:$E$1749, 'Heron View'!AF$5)</f>
        <v/>
      </c>
    </row>
    <row r="33">
      <c r="A33" t="inlineStr">
        <is>
          <t>COS - Legal Fees</t>
        </is>
      </c>
      <c r="C33" s="2">
        <f>SUMIFS(data!$H$1:$H$1749, data!$A$1:$A$1749, 'Heron View'!$A33, data!$D$1:$D$1749, 'Heron View'!$A$2, data!$E$1:$E$1749, 'Heron View'!C$5)</f>
        <v/>
      </c>
      <c r="D33" s="2">
        <f>C33+SUMIFS(data!$H$1:$H$1749, data!$A$1:$A$1749, 'Heron View'!$A33, data!$D$1:$D$1749, 'Heron View'!$A$2, data!$E$1:$E$1749, 'Heron View'!D$5)</f>
        <v/>
      </c>
      <c r="E33" s="2">
        <f>D33+SUMIFS(data!$H$1:$H$1749, data!$A$1:$A$1749, 'Heron View'!$A33, data!$D$1:$D$1749, 'Heron View'!$A$2, data!$E$1:$E$1749, 'Heron View'!E$5)</f>
        <v/>
      </c>
      <c r="F33" s="2">
        <f>E33+SUMIFS(data!$H$1:$H$1749, data!$A$1:$A$1749, 'Heron View'!$A33, data!$D$1:$D$1749, 'Heron View'!$A$2, data!$E$1:$E$1749, 'Heron View'!F$5)</f>
        <v/>
      </c>
      <c r="G33" s="2">
        <f>F33+SUMIFS(data!$H$1:$H$1749, data!$A$1:$A$1749, 'Heron View'!$A33, data!$D$1:$D$1749, 'Heron View'!$A$2, data!$E$1:$E$1749, 'Heron View'!G$5)</f>
        <v/>
      </c>
      <c r="H33" s="2">
        <f>G33+SUMIFS(data!$H$1:$H$1749, data!$A$1:$A$1749, 'Heron View'!$A33, data!$D$1:$D$1749, 'Heron View'!$A$2, data!$E$1:$E$1749, 'Heron View'!H$5)</f>
        <v/>
      </c>
      <c r="I33" s="2">
        <f>H33+SUMIFS(data!$H$1:$H$1749, data!$A$1:$A$1749, 'Heron View'!$A33, data!$D$1:$D$1749, 'Heron View'!$A$2, data!$E$1:$E$1749, 'Heron View'!I$5)</f>
        <v/>
      </c>
      <c r="J33" s="2">
        <f>I33+SUMIFS(data!$H$1:$H$1749, data!$A$1:$A$1749, 'Heron View'!$A33, data!$D$1:$D$1749, 'Heron View'!$A$2, data!$E$1:$E$1749, 'Heron View'!J$5)</f>
        <v/>
      </c>
      <c r="K33" s="2">
        <f>J33+SUMIFS(data!$H$1:$H$1749, data!$A$1:$A$1749, 'Heron View'!$A33, data!$D$1:$D$1749, 'Heron View'!$A$2, data!$E$1:$E$1749, 'Heron View'!K$5)</f>
        <v/>
      </c>
      <c r="L33" s="2">
        <f>K33+SUMIFS(data!$H$1:$H$1749, data!$A$1:$A$1749, 'Heron View'!$A33, data!$D$1:$D$1749, 'Heron View'!$A$2, data!$E$1:$E$1749, 'Heron View'!L$5)</f>
        <v/>
      </c>
      <c r="M33" s="2">
        <f>L33+SUMIFS(data!$H$1:$H$1749, data!$A$1:$A$1749, 'Heron View'!$A33, data!$D$1:$D$1749, 'Heron View'!$A$2, data!$E$1:$E$1749, 'Heron View'!M$5)</f>
        <v/>
      </c>
      <c r="N33" s="2">
        <f>M33+SUMIFS(data!$H$1:$H$1749, data!$A$1:$A$1749, 'Heron View'!$A33, data!$D$1:$D$1749, 'Heron View'!$A$2, data!$E$1:$E$1749, 'Heron View'!N$5)</f>
        <v/>
      </c>
      <c r="O33" s="2">
        <f>N33+SUMIFS(data!$H$1:$H$1749, data!$A$1:$A$1749, 'Heron View'!$A33, data!$D$1:$D$1749, 'Heron View'!$A$2, data!$E$1:$E$1749, 'Heron View'!O$5)</f>
        <v/>
      </c>
      <c r="P33" s="2">
        <f>O33+SUMIFS(data!$H$1:$H$1749, data!$A$1:$A$1749, 'Heron View'!$A33, data!$D$1:$D$1749, 'Heron View'!$A$2, data!$E$1:$E$1749, 'Heron View'!P$5)</f>
        <v/>
      </c>
      <c r="Q33" s="2">
        <f>P33+SUMIFS(data!$H$1:$H$1749, data!$A$1:$A$1749, 'Heron View'!$A33, data!$D$1:$D$1749, 'Heron View'!$A$2, data!$E$1:$E$1749, 'Heron View'!Q$5)</f>
        <v/>
      </c>
      <c r="R33" s="2">
        <f>Q33+SUMIFS(data!$H$1:$H$1749, data!$A$1:$A$1749, 'Heron View'!$A33, data!$D$1:$D$1749, 'Heron View'!$A$2, data!$E$1:$E$1749, 'Heron View'!R$5)</f>
        <v/>
      </c>
      <c r="S33" s="2">
        <f>R33+SUMIFS(data!$H$1:$H$1749, data!$A$1:$A$1749, 'Heron View'!$A33, data!$D$1:$D$1749, 'Heron View'!$A$2, data!$E$1:$E$1749, 'Heron View'!S$5)</f>
        <v/>
      </c>
      <c r="T33" s="2">
        <f>S33+SUMIFS(data!$H$1:$H$1749, data!$A$1:$A$1749, 'Heron View'!$A33, data!$D$1:$D$1749, 'Heron View'!$A$2, data!$E$1:$E$1749, 'Heron View'!T$5)</f>
        <v/>
      </c>
      <c r="U33" s="2">
        <f>T33+SUMIFS(data!$H$1:$H$1749, data!$A$1:$A$1749, 'Heron View'!$A33, data!$D$1:$D$1749, 'Heron View'!$A$2, data!$E$1:$E$1749, 'Heron View'!U$5)</f>
        <v/>
      </c>
      <c r="V33" s="2">
        <f>U33+SUMIFS(data!$H$1:$H$1749, data!$A$1:$A$1749, 'Heron View'!$A33, data!$D$1:$D$1749, 'Heron View'!$A$2, data!$E$1:$E$1749, 'Heron View'!V$5)</f>
        <v/>
      </c>
      <c r="W33" s="2">
        <f>V33+SUMIFS(data!$H$1:$H$1749, data!$A$1:$A$1749, 'Heron View'!$A33, data!$D$1:$D$1749, 'Heron View'!$A$2, data!$E$1:$E$1749, 'Heron View'!W$5)</f>
        <v/>
      </c>
      <c r="X33" s="2">
        <f>W33+SUMIFS(data!$H$1:$H$1749, data!$A$1:$A$1749, 'Heron View'!$A33, data!$D$1:$D$1749, 'Heron View'!$A$2, data!$E$1:$E$1749, 'Heron View'!X$5)</f>
        <v/>
      </c>
      <c r="Y33" s="2">
        <f>X33+SUMIFS(data!$H$1:$H$1749, data!$A$1:$A$1749, 'Heron View'!$A33, data!$D$1:$D$1749, 'Heron View'!$A$2, data!$E$1:$E$1749, 'Heron View'!Y$5)</f>
        <v/>
      </c>
      <c r="Z33" s="2">
        <f>Y33+SUMIFS(data!$H$1:$H$1749, data!$A$1:$A$1749, 'Heron View'!$A33, data!$D$1:$D$1749, 'Heron View'!$A$2, data!$E$1:$E$1749, 'Heron View'!Z$5)</f>
        <v/>
      </c>
      <c r="AA33" s="2">
        <f>Z33+SUMIFS(data!$H$1:$H$1749, data!$A$1:$A$1749, 'Heron View'!$A33, data!$D$1:$D$1749, 'Heron View'!$A$2, data!$E$1:$E$1749, 'Heron View'!AA$5)</f>
        <v/>
      </c>
      <c r="AB33" s="2">
        <f>AA33+SUMIFS(data!$H$1:$H$1749, data!$A$1:$A$1749, 'Heron View'!$A33, data!$D$1:$D$1749, 'Heron View'!$A$2, data!$E$1:$E$1749, 'Heron View'!AB$5)</f>
        <v/>
      </c>
      <c r="AC33" s="2">
        <f>AB33+SUMIFS(data!$H$1:$H$1749, data!$A$1:$A$1749, 'Heron View'!$A33, data!$D$1:$D$1749, 'Heron View'!$A$2, data!$E$1:$E$1749, 'Heron View'!AC$5)</f>
        <v/>
      </c>
      <c r="AD33" s="2">
        <f>AC33+SUMIFS(data!$H$1:$H$1749, data!$A$1:$A$1749, 'Heron View'!$A33, data!$D$1:$D$1749, 'Heron View'!$A$2, data!$E$1:$E$1749, 'Heron View'!AD$5)</f>
        <v/>
      </c>
      <c r="AE33" s="2">
        <f>AD33+SUMIFS(data!$H$1:$H$1749, data!$A$1:$A$1749, 'Heron View'!$A33, data!$D$1:$D$1749, 'Heron View'!$A$2, data!$E$1:$E$1749, 'Heron View'!AE$5)</f>
        <v/>
      </c>
      <c r="AF33" s="2">
        <f>AE33+SUMIFS(data!$H$1:$H$1749, data!$A$1:$A$1749, 'Heron View'!$A33, data!$D$1:$D$1749, 'Heron View'!$A$2, data!$E$1:$E$1749, 'Heron View'!AF$5)</f>
        <v/>
      </c>
    </row>
    <row r="34">
      <c r="A34" t="inlineStr">
        <is>
          <t>COS - Legal Fees Opening of Sec Title Fees</t>
        </is>
      </c>
      <c r="C34" s="2">
        <f>SUMIFS(data!$H$1:$H$1749, data!$A$1:$A$1749, 'Heron View'!$A34, data!$D$1:$D$1749, 'Heron View'!$A$2, data!$E$1:$E$1749, 'Heron View'!C$5)</f>
        <v/>
      </c>
      <c r="D34" s="2">
        <f>C34+SUMIFS(data!$H$1:$H$1749, data!$A$1:$A$1749, 'Heron View'!$A34, data!$D$1:$D$1749, 'Heron View'!$A$2, data!$E$1:$E$1749, 'Heron View'!D$5)</f>
        <v/>
      </c>
      <c r="E34" s="2">
        <f>D34+SUMIFS(data!$H$1:$H$1749, data!$A$1:$A$1749, 'Heron View'!$A34, data!$D$1:$D$1749, 'Heron View'!$A$2, data!$E$1:$E$1749, 'Heron View'!E$5)</f>
        <v/>
      </c>
      <c r="F34" s="2">
        <f>E34+SUMIFS(data!$H$1:$H$1749, data!$A$1:$A$1749, 'Heron View'!$A34, data!$D$1:$D$1749, 'Heron View'!$A$2, data!$E$1:$E$1749, 'Heron View'!F$5)</f>
        <v/>
      </c>
      <c r="G34" s="2">
        <f>F34+SUMIFS(data!$H$1:$H$1749, data!$A$1:$A$1749, 'Heron View'!$A34, data!$D$1:$D$1749, 'Heron View'!$A$2, data!$E$1:$E$1749, 'Heron View'!G$5)</f>
        <v/>
      </c>
      <c r="H34" s="2">
        <f>G34+SUMIFS(data!$H$1:$H$1749, data!$A$1:$A$1749, 'Heron View'!$A34, data!$D$1:$D$1749, 'Heron View'!$A$2, data!$E$1:$E$1749, 'Heron View'!H$5)</f>
        <v/>
      </c>
      <c r="I34" s="2">
        <f>H34+SUMIFS(data!$H$1:$H$1749, data!$A$1:$A$1749, 'Heron View'!$A34, data!$D$1:$D$1749, 'Heron View'!$A$2, data!$E$1:$E$1749, 'Heron View'!I$5)</f>
        <v/>
      </c>
      <c r="J34" s="2">
        <f>I34+SUMIFS(data!$H$1:$H$1749, data!$A$1:$A$1749, 'Heron View'!$A34, data!$D$1:$D$1749, 'Heron View'!$A$2, data!$E$1:$E$1749, 'Heron View'!J$5)</f>
        <v/>
      </c>
      <c r="K34" s="2">
        <f>J34+SUMIFS(data!$H$1:$H$1749, data!$A$1:$A$1749, 'Heron View'!$A34, data!$D$1:$D$1749, 'Heron View'!$A$2, data!$E$1:$E$1749, 'Heron View'!K$5)</f>
        <v/>
      </c>
      <c r="L34" s="2">
        <f>K34+SUMIFS(data!$H$1:$H$1749, data!$A$1:$A$1749, 'Heron View'!$A34, data!$D$1:$D$1749, 'Heron View'!$A$2, data!$E$1:$E$1749, 'Heron View'!L$5)</f>
        <v/>
      </c>
      <c r="M34" s="2">
        <f>L34+SUMIFS(data!$H$1:$H$1749, data!$A$1:$A$1749, 'Heron View'!$A34, data!$D$1:$D$1749, 'Heron View'!$A$2, data!$E$1:$E$1749, 'Heron View'!M$5)</f>
        <v/>
      </c>
      <c r="N34" s="2">
        <f>M34+SUMIFS(data!$H$1:$H$1749, data!$A$1:$A$1749, 'Heron View'!$A34, data!$D$1:$D$1749, 'Heron View'!$A$2, data!$E$1:$E$1749, 'Heron View'!N$5)</f>
        <v/>
      </c>
      <c r="O34" s="2">
        <f>N34+SUMIFS(data!$H$1:$H$1749, data!$A$1:$A$1749, 'Heron View'!$A34, data!$D$1:$D$1749, 'Heron View'!$A$2, data!$E$1:$E$1749, 'Heron View'!O$5)</f>
        <v/>
      </c>
      <c r="P34" s="2">
        <f>O34+SUMIFS(data!$H$1:$H$1749, data!$A$1:$A$1749, 'Heron View'!$A34, data!$D$1:$D$1749, 'Heron View'!$A$2, data!$E$1:$E$1749, 'Heron View'!P$5)</f>
        <v/>
      </c>
      <c r="Q34" s="2">
        <f>P34+SUMIFS(data!$H$1:$H$1749, data!$A$1:$A$1749, 'Heron View'!$A34, data!$D$1:$D$1749, 'Heron View'!$A$2, data!$E$1:$E$1749, 'Heron View'!Q$5)</f>
        <v/>
      </c>
      <c r="R34" s="2">
        <f>Q34+SUMIFS(data!$H$1:$H$1749, data!$A$1:$A$1749, 'Heron View'!$A34, data!$D$1:$D$1749, 'Heron View'!$A$2, data!$E$1:$E$1749, 'Heron View'!R$5)</f>
        <v/>
      </c>
      <c r="S34" s="2">
        <f>R34+SUMIFS(data!$H$1:$H$1749, data!$A$1:$A$1749, 'Heron View'!$A34, data!$D$1:$D$1749, 'Heron View'!$A$2, data!$E$1:$E$1749, 'Heron View'!S$5)</f>
        <v/>
      </c>
      <c r="T34" s="2">
        <f>S34+SUMIFS(data!$H$1:$H$1749, data!$A$1:$A$1749, 'Heron View'!$A34, data!$D$1:$D$1749, 'Heron View'!$A$2, data!$E$1:$E$1749, 'Heron View'!T$5)</f>
        <v/>
      </c>
      <c r="U34" s="2">
        <f>T34+SUMIFS(data!$H$1:$H$1749, data!$A$1:$A$1749, 'Heron View'!$A34, data!$D$1:$D$1749, 'Heron View'!$A$2, data!$E$1:$E$1749, 'Heron View'!U$5)</f>
        <v/>
      </c>
      <c r="V34" s="2">
        <f>U34+SUMIFS(data!$H$1:$H$1749, data!$A$1:$A$1749, 'Heron View'!$A34, data!$D$1:$D$1749, 'Heron View'!$A$2, data!$E$1:$E$1749, 'Heron View'!V$5)</f>
        <v/>
      </c>
      <c r="W34" s="2">
        <f>V34+SUMIFS(data!$H$1:$H$1749, data!$A$1:$A$1749, 'Heron View'!$A34, data!$D$1:$D$1749, 'Heron View'!$A$2, data!$E$1:$E$1749, 'Heron View'!W$5)</f>
        <v/>
      </c>
      <c r="X34" s="2">
        <f>W34+SUMIFS(data!$H$1:$H$1749, data!$A$1:$A$1749, 'Heron View'!$A34, data!$D$1:$D$1749, 'Heron View'!$A$2, data!$E$1:$E$1749, 'Heron View'!X$5)</f>
        <v/>
      </c>
      <c r="Y34" s="2">
        <f>X34+SUMIFS(data!$H$1:$H$1749, data!$A$1:$A$1749, 'Heron View'!$A34, data!$D$1:$D$1749, 'Heron View'!$A$2, data!$E$1:$E$1749, 'Heron View'!Y$5)</f>
        <v/>
      </c>
      <c r="Z34" s="2">
        <f>Y34+SUMIFS(data!$H$1:$H$1749, data!$A$1:$A$1749, 'Heron View'!$A34, data!$D$1:$D$1749, 'Heron View'!$A$2, data!$E$1:$E$1749, 'Heron View'!Z$5)</f>
        <v/>
      </c>
      <c r="AA34" s="2">
        <f>Z34+SUMIFS(data!$H$1:$H$1749, data!$A$1:$A$1749, 'Heron View'!$A34, data!$D$1:$D$1749, 'Heron View'!$A$2, data!$E$1:$E$1749, 'Heron View'!AA$5)</f>
        <v/>
      </c>
      <c r="AB34" s="2">
        <f>AA34+SUMIFS(data!$H$1:$H$1749, data!$A$1:$A$1749, 'Heron View'!$A34, data!$D$1:$D$1749, 'Heron View'!$A$2, data!$E$1:$E$1749, 'Heron View'!AB$5)</f>
        <v/>
      </c>
      <c r="AC34" s="2">
        <f>AB34+SUMIFS(data!$H$1:$H$1749, data!$A$1:$A$1749, 'Heron View'!$A34, data!$D$1:$D$1749, 'Heron View'!$A$2, data!$E$1:$E$1749, 'Heron View'!AC$5)</f>
        <v/>
      </c>
      <c r="AD34" s="2">
        <f>AC34+SUMIFS(data!$H$1:$H$1749, data!$A$1:$A$1749, 'Heron View'!$A34, data!$D$1:$D$1749, 'Heron View'!$A$2, data!$E$1:$E$1749, 'Heron View'!AD$5)</f>
        <v/>
      </c>
      <c r="AE34" s="2">
        <f>AD34+SUMIFS(data!$H$1:$H$1749, data!$A$1:$A$1749, 'Heron View'!$A34, data!$D$1:$D$1749, 'Heron View'!$A$2, data!$E$1:$E$1749, 'Heron View'!AE$5)</f>
        <v/>
      </c>
      <c r="AF34" s="2">
        <f>AE34+SUMIFS(data!$H$1:$H$1749, data!$A$1:$A$1749, 'Heron View'!$A34, data!$D$1:$D$1749, 'Heron View'!$A$2, data!$E$1:$E$1749, 'Heron View'!AF$5)</f>
        <v/>
      </c>
    </row>
    <row r="35">
      <c r="A35" t="inlineStr">
        <is>
          <t>COS - Showhouse - HV</t>
        </is>
      </c>
      <c r="C35" s="2">
        <f>SUMIFS(data!$H$1:$H$1749, data!$A$1:$A$1749, 'Heron View'!$A35, data!$D$1:$D$1749, 'Heron View'!$A$2, data!$E$1:$E$1749, 'Heron View'!C$5)</f>
        <v/>
      </c>
      <c r="D35" s="2">
        <f>C35+SUMIFS(data!$H$1:$H$1749, data!$A$1:$A$1749, 'Heron View'!$A35, data!$D$1:$D$1749, 'Heron View'!$A$2, data!$E$1:$E$1749, 'Heron View'!D$5)</f>
        <v/>
      </c>
      <c r="E35" s="2">
        <f>D35+SUMIFS(data!$H$1:$H$1749, data!$A$1:$A$1749, 'Heron View'!$A35, data!$D$1:$D$1749, 'Heron View'!$A$2, data!$E$1:$E$1749, 'Heron View'!E$5)</f>
        <v/>
      </c>
      <c r="F35" s="2">
        <f>E35+SUMIFS(data!$H$1:$H$1749, data!$A$1:$A$1749, 'Heron View'!$A35, data!$D$1:$D$1749, 'Heron View'!$A$2, data!$E$1:$E$1749, 'Heron View'!F$5)</f>
        <v/>
      </c>
      <c r="G35" s="2">
        <f>F35+SUMIFS(data!$H$1:$H$1749, data!$A$1:$A$1749, 'Heron View'!$A35, data!$D$1:$D$1749, 'Heron View'!$A$2, data!$E$1:$E$1749, 'Heron View'!G$5)</f>
        <v/>
      </c>
      <c r="H35" s="2">
        <f>G35+SUMIFS(data!$H$1:$H$1749, data!$A$1:$A$1749, 'Heron View'!$A35, data!$D$1:$D$1749, 'Heron View'!$A$2, data!$E$1:$E$1749, 'Heron View'!H$5)</f>
        <v/>
      </c>
      <c r="I35" s="2">
        <f>H35+SUMIFS(data!$H$1:$H$1749, data!$A$1:$A$1749, 'Heron View'!$A35, data!$D$1:$D$1749, 'Heron View'!$A$2, data!$E$1:$E$1749, 'Heron View'!I$5)</f>
        <v/>
      </c>
      <c r="J35" s="2">
        <f>I35+SUMIFS(data!$H$1:$H$1749, data!$A$1:$A$1749, 'Heron View'!$A35, data!$D$1:$D$1749, 'Heron View'!$A$2, data!$E$1:$E$1749, 'Heron View'!J$5)</f>
        <v/>
      </c>
      <c r="K35" s="2">
        <f>J35+SUMIFS(data!$H$1:$H$1749, data!$A$1:$A$1749, 'Heron View'!$A35, data!$D$1:$D$1749, 'Heron View'!$A$2, data!$E$1:$E$1749, 'Heron View'!K$5)</f>
        <v/>
      </c>
      <c r="L35" s="2">
        <f>K35+SUMIFS(data!$H$1:$H$1749, data!$A$1:$A$1749, 'Heron View'!$A35, data!$D$1:$D$1749, 'Heron View'!$A$2, data!$E$1:$E$1749, 'Heron View'!L$5)</f>
        <v/>
      </c>
      <c r="M35" s="2">
        <f>L35+SUMIFS(data!$H$1:$H$1749, data!$A$1:$A$1749, 'Heron View'!$A35, data!$D$1:$D$1749, 'Heron View'!$A$2, data!$E$1:$E$1749, 'Heron View'!M$5)</f>
        <v/>
      </c>
      <c r="N35" s="2">
        <f>M35+SUMIFS(data!$H$1:$H$1749, data!$A$1:$A$1749, 'Heron View'!$A35, data!$D$1:$D$1749, 'Heron View'!$A$2, data!$E$1:$E$1749, 'Heron View'!N$5)</f>
        <v/>
      </c>
      <c r="O35" s="2">
        <f>N35+SUMIFS(data!$H$1:$H$1749, data!$A$1:$A$1749, 'Heron View'!$A35, data!$D$1:$D$1749, 'Heron View'!$A$2, data!$E$1:$E$1749, 'Heron View'!O$5)</f>
        <v/>
      </c>
      <c r="P35" s="2">
        <f>O35+SUMIFS(data!$H$1:$H$1749, data!$A$1:$A$1749, 'Heron View'!$A35, data!$D$1:$D$1749, 'Heron View'!$A$2, data!$E$1:$E$1749, 'Heron View'!P$5)</f>
        <v/>
      </c>
      <c r="Q35" s="2">
        <f>P35+SUMIFS(data!$H$1:$H$1749, data!$A$1:$A$1749, 'Heron View'!$A35, data!$D$1:$D$1749, 'Heron View'!$A$2, data!$E$1:$E$1749, 'Heron View'!Q$5)</f>
        <v/>
      </c>
      <c r="R35" s="2">
        <f>Q35+SUMIFS(data!$H$1:$H$1749, data!$A$1:$A$1749, 'Heron View'!$A35, data!$D$1:$D$1749, 'Heron View'!$A$2, data!$E$1:$E$1749, 'Heron View'!R$5)</f>
        <v/>
      </c>
      <c r="S35" s="2">
        <f>R35+SUMIFS(data!$H$1:$H$1749, data!$A$1:$A$1749, 'Heron View'!$A35, data!$D$1:$D$1749, 'Heron View'!$A$2, data!$E$1:$E$1749, 'Heron View'!S$5)</f>
        <v/>
      </c>
      <c r="T35" s="2">
        <f>S35+SUMIFS(data!$H$1:$H$1749, data!$A$1:$A$1749, 'Heron View'!$A35, data!$D$1:$D$1749, 'Heron View'!$A$2, data!$E$1:$E$1749, 'Heron View'!T$5)</f>
        <v/>
      </c>
      <c r="U35" s="2">
        <f>T35+SUMIFS(data!$H$1:$H$1749, data!$A$1:$A$1749, 'Heron View'!$A35, data!$D$1:$D$1749, 'Heron View'!$A$2, data!$E$1:$E$1749, 'Heron View'!U$5)</f>
        <v/>
      </c>
      <c r="V35" s="2">
        <f>U35+SUMIFS(data!$H$1:$H$1749, data!$A$1:$A$1749, 'Heron View'!$A35, data!$D$1:$D$1749, 'Heron View'!$A$2, data!$E$1:$E$1749, 'Heron View'!V$5)</f>
        <v/>
      </c>
      <c r="W35" s="2">
        <f>V35+SUMIFS(data!$H$1:$H$1749, data!$A$1:$A$1749, 'Heron View'!$A35, data!$D$1:$D$1749, 'Heron View'!$A$2, data!$E$1:$E$1749, 'Heron View'!W$5)</f>
        <v/>
      </c>
      <c r="X35" s="2">
        <f>W35+SUMIFS(data!$H$1:$H$1749, data!$A$1:$A$1749, 'Heron View'!$A35, data!$D$1:$D$1749, 'Heron View'!$A$2, data!$E$1:$E$1749, 'Heron View'!X$5)</f>
        <v/>
      </c>
      <c r="Y35" s="2">
        <f>X35+SUMIFS(data!$H$1:$H$1749, data!$A$1:$A$1749, 'Heron View'!$A35, data!$D$1:$D$1749, 'Heron View'!$A$2, data!$E$1:$E$1749, 'Heron View'!Y$5)</f>
        <v/>
      </c>
      <c r="Z35" s="2">
        <f>Y35+SUMIFS(data!$H$1:$H$1749, data!$A$1:$A$1749, 'Heron View'!$A35, data!$D$1:$D$1749, 'Heron View'!$A$2, data!$E$1:$E$1749, 'Heron View'!Z$5)</f>
        <v/>
      </c>
      <c r="AA35" s="2">
        <f>Z35+SUMIFS(data!$H$1:$H$1749, data!$A$1:$A$1749, 'Heron View'!$A35, data!$D$1:$D$1749, 'Heron View'!$A$2, data!$E$1:$E$1749, 'Heron View'!AA$5)</f>
        <v/>
      </c>
      <c r="AB35" s="2">
        <f>AA35+SUMIFS(data!$H$1:$H$1749, data!$A$1:$A$1749, 'Heron View'!$A35, data!$D$1:$D$1749, 'Heron View'!$A$2, data!$E$1:$E$1749, 'Heron View'!AB$5)</f>
        <v/>
      </c>
      <c r="AC35" s="2">
        <f>AB35+SUMIFS(data!$H$1:$H$1749, data!$A$1:$A$1749, 'Heron View'!$A35, data!$D$1:$D$1749, 'Heron View'!$A$2, data!$E$1:$E$1749, 'Heron View'!AC$5)</f>
        <v/>
      </c>
      <c r="AD35" s="2">
        <f>AC35+SUMIFS(data!$H$1:$H$1749, data!$A$1:$A$1749, 'Heron View'!$A35, data!$D$1:$D$1749, 'Heron View'!$A$2, data!$E$1:$E$1749, 'Heron View'!AD$5)</f>
        <v/>
      </c>
      <c r="AE35" s="2">
        <f>AD35+SUMIFS(data!$H$1:$H$1749, data!$A$1:$A$1749, 'Heron View'!$A35, data!$D$1:$D$1749, 'Heron View'!$A$2, data!$E$1:$E$1749, 'Heron View'!AE$5)</f>
        <v/>
      </c>
      <c r="AF35" s="2">
        <f>AE35+SUMIFS(data!$H$1:$H$1749, data!$A$1:$A$1749, 'Heron View'!$A35, data!$D$1:$D$1749, 'Heron View'!$A$2, data!$E$1:$E$1749, 'Heron View'!AF$5)</f>
        <v/>
      </c>
    </row>
    <row r="36">
      <c r="A36" t="inlineStr">
        <is>
          <t>CPSD</t>
        </is>
      </c>
      <c r="C36" s="2">
        <f>SUMIFS(data!$H$1:$H$1749, data!$A$1:$A$1749, 'Heron View'!$A36, data!$D$1:$D$1749, 'Heron View'!$A$2, data!$E$1:$E$1749, 'Heron View'!C$5)</f>
        <v/>
      </c>
      <c r="D36" s="2">
        <f>C36+SUMIFS(data!$H$1:$H$1749, data!$A$1:$A$1749, 'Heron View'!$A36, data!$D$1:$D$1749, 'Heron View'!$A$2, data!$E$1:$E$1749, 'Heron View'!D$5)</f>
        <v/>
      </c>
      <c r="E36" s="2">
        <f>D36+SUMIFS(data!$H$1:$H$1749, data!$A$1:$A$1749, 'Heron View'!$A36, data!$D$1:$D$1749, 'Heron View'!$A$2, data!$E$1:$E$1749, 'Heron View'!E$5)</f>
        <v/>
      </c>
      <c r="F36" s="2">
        <f>E36+SUMIFS(data!$H$1:$H$1749, data!$A$1:$A$1749, 'Heron View'!$A36, data!$D$1:$D$1749, 'Heron View'!$A$2, data!$E$1:$E$1749, 'Heron View'!F$5)</f>
        <v/>
      </c>
      <c r="G36" s="2">
        <f>F36+SUMIFS(data!$H$1:$H$1749, data!$A$1:$A$1749, 'Heron View'!$A36, data!$D$1:$D$1749, 'Heron View'!$A$2, data!$E$1:$E$1749, 'Heron View'!G$5)</f>
        <v/>
      </c>
      <c r="H36" s="2">
        <f>G36+SUMIFS(data!$H$1:$H$1749, data!$A$1:$A$1749, 'Heron View'!$A36, data!$D$1:$D$1749, 'Heron View'!$A$2, data!$E$1:$E$1749, 'Heron View'!H$5)</f>
        <v/>
      </c>
      <c r="I36" s="2">
        <f>H36+SUMIFS(data!$H$1:$H$1749, data!$A$1:$A$1749, 'Heron View'!$A36, data!$D$1:$D$1749, 'Heron View'!$A$2, data!$E$1:$E$1749, 'Heron View'!I$5)</f>
        <v/>
      </c>
      <c r="J36" s="2">
        <f>I36+SUMIFS(data!$H$1:$H$1749, data!$A$1:$A$1749, 'Heron View'!$A36, data!$D$1:$D$1749, 'Heron View'!$A$2, data!$E$1:$E$1749, 'Heron View'!J$5)</f>
        <v/>
      </c>
      <c r="K36" s="2">
        <f>J36+SUMIFS(data!$H$1:$H$1749, data!$A$1:$A$1749, 'Heron View'!$A36, data!$D$1:$D$1749, 'Heron View'!$A$2, data!$E$1:$E$1749, 'Heron View'!K$5)</f>
        <v/>
      </c>
      <c r="L36" s="2">
        <f>K36+SUMIFS(data!$H$1:$H$1749, data!$A$1:$A$1749, 'Heron View'!$A36, data!$D$1:$D$1749, 'Heron View'!$A$2, data!$E$1:$E$1749, 'Heron View'!L$5)</f>
        <v/>
      </c>
      <c r="M36" s="2">
        <f>L36+SUMIFS(data!$H$1:$H$1749, data!$A$1:$A$1749, 'Heron View'!$A36, data!$D$1:$D$1749, 'Heron View'!$A$2, data!$E$1:$E$1749, 'Heron View'!M$5)</f>
        <v/>
      </c>
      <c r="N36" s="2">
        <f>M36+SUMIFS(data!$H$1:$H$1749, data!$A$1:$A$1749, 'Heron View'!$A36, data!$D$1:$D$1749, 'Heron View'!$A$2, data!$E$1:$E$1749, 'Heron View'!N$5)</f>
        <v/>
      </c>
      <c r="O36" s="2">
        <f>N36+SUMIFS(data!$H$1:$H$1749, data!$A$1:$A$1749, 'Heron View'!$A36, data!$D$1:$D$1749, 'Heron View'!$A$2, data!$E$1:$E$1749, 'Heron View'!O$5)</f>
        <v/>
      </c>
      <c r="P36" s="2">
        <f>O36+SUMIFS(data!$H$1:$H$1749, data!$A$1:$A$1749, 'Heron View'!$A36, data!$D$1:$D$1749, 'Heron View'!$A$2, data!$E$1:$E$1749, 'Heron View'!P$5)</f>
        <v/>
      </c>
      <c r="Q36" s="2">
        <f>P36+SUMIFS(data!$H$1:$H$1749, data!$A$1:$A$1749, 'Heron View'!$A36, data!$D$1:$D$1749, 'Heron View'!$A$2, data!$E$1:$E$1749, 'Heron View'!Q$5)</f>
        <v/>
      </c>
      <c r="R36" s="2">
        <f>Q36+SUMIFS(data!$H$1:$H$1749, data!$A$1:$A$1749, 'Heron View'!$A36, data!$D$1:$D$1749, 'Heron View'!$A$2, data!$E$1:$E$1749, 'Heron View'!R$5)</f>
        <v/>
      </c>
      <c r="S36" s="2">
        <f>R36+SUMIFS(data!$H$1:$H$1749, data!$A$1:$A$1749, 'Heron View'!$A36, data!$D$1:$D$1749, 'Heron View'!$A$2, data!$E$1:$E$1749, 'Heron View'!S$5)</f>
        <v/>
      </c>
      <c r="T36" s="2">
        <f>S36+SUMIFS(data!$H$1:$H$1749, data!$A$1:$A$1749, 'Heron View'!$A36, data!$D$1:$D$1749, 'Heron View'!$A$2, data!$E$1:$E$1749, 'Heron View'!T$5)</f>
        <v/>
      </c>
      <c r="U36" s="2">
        <f>T36+SUMIFS(data!$H$1:$H$1749, data!$A$1:$A$1749, 'Heron View'!$A36, data!$D$1:$D$1749, 'Heron View'!$A$2, data!$E$1:$E$1749, 'Heron View'!U$5)</f>
        <v/>
      </c>
      <c r="V36" s="2">
        <f>U36+SUMIFS(data!$H$1:$H$1749, data!$A$1:$A$1749, 'Heron View'!$A36, data!$D$1:$D$1749, 'Heron View'!$A$2, data!$E$1:$E$1749, 'Heron View'!V$5)</f>
        <v/>
      </c>
      <c r="W36" s="2">
        <f>V36+SUMIFS(data!$H$1:$H$1749, data!$A$1:$A$1749, 'Heron View'!$A36, data!$D$1:$D$1749, 'Heron View'!$A$2, data!$E$1:$E$1749, 'Heron View'!W$5)</f>
        <v/>
      </c>
      <c r="X36" s="2">
        <f>W36+SUMIFS(data!$H$1:$H$1749, data!$A$1:$A$1749, 'Heron View'!$A36, data!$D$1:$D$1749, 'Heron View'!$A$2, data!$E$1:$E$1749, 'Heron View'!X$5)</f>
        <v/>
      </c>
      <c r="Y36" s="2">
        <f>X36+SUMIFS(data!$H$1:$H$1749, data!$A$1:$A$1749, 'Heron View'!$A36, data!$D$1:$D$1749, 'Heron View'!$A$2, data!$E$1:$E$1749, 'Heron View'!Y$5)</f>
        <v/>
      </c>
      <c r="Z36" s="2">
        <f>Y36+SUMIFS(data!$H$1:$H$1749, data!$A$1:$A$1749, 'Heron View'!$A36, data!$D$1:$D$1749, 'Heron View'!$A$2, data!$E$1:$E$1749, 'Heron View'!Z$5)</f>
        <v/>
      </c>
      <c r="AA36" s="2">
        <f>Z36+SUMIFS(data!$H$1:$H$1749, data!$A$1:$A$1749, 'Heron View'!$A36, data!$D$1:$D$1749, 'Heron View'!$A$2, data!$E$1:$E$1749, 'Heron View'!AA$5)</f>
        <v/>
      </c>
      <c r="AB36" s="2">
        <f>AA36+SUMIFS(data!$H$1:$H$1749, data!$A$1:$A$1749, 'Heron View'!$A36, data!$D$1:$D$1749, 'Heron View'!$A$2, data!$E$1:$E$1749, 'Heron View'!AB$5)</f>
        <v/>
      </c>
      <c r="AC36" s="2">
        <f>AB36+SUMIFS(data!$H$1:$H$1749, data!$A$1:$A$1749, 'Heron View'!$A36, data!$D$1:$D$1749, 'Heron View'!$A$2, data!$E$1:$E$1749, 'Heron View'!AC$5)</f>
        <v/>
      </c>
      <c r="AD36" s="2">
        <f>AC36+SUMIFS(data!$H$1:$H$1749, data!$A$1:$A$1749, 'Heron View'!$A36, data!$D$1:$D$1749, 'Heron View'!$A$2, data!$E$1:$E$1749, 'Heron View'!AD$5)</f>
        <v/>
      </c>
      <c r="AE36" s="2">
        <f>AD36+SUMIFS(data!$H$1:$H$1749, data!$A$1:$A$1749, 'Heron View'!$A36, data!$D$1:$D$1749, 'Heron View'!$A$2, data!$E$1:$E$1749, 'Heron View'!AE$5)</f>
        <v/>
      </c>
      <c r="AF36" s="2">
        <f>AE36+SUMIFS(data!$H$1:$H$1749, data!$A$1:$A$1749, 'Heron View'!$A36, data!$D$1:$D$1749, 'Heron View'!$A$2, data!$E$1:$E$1749, 'Heron View'!AF$5)</f>
        <v/>
      </c>
    </row>
    <row r="37">
      <c r="A37" t="inlineStr">
        <is>
          <t>Opp Invest</t>
        </is>
      </c>
      <c r="C37" s="2">
        <f>SUMIFS(data!$H$1:$H$1749, data!$A$1:$A$1749, 'Heron View'!$A37, data!$D$1:$D$1749, 'Heron View'!$A$2, data!$E$1:$E$1749, 'Heron View'!C$5)</f>
        <v/>
      </c>
      <c r="D37" s="2">
        <f>C37+SUMIFS(data!$H$1:$H$1749, data!$A$1:$A$1749, 'Heron View'!$A37, data!$D$1:$D$1749, 'Heron View'!$A$2, data!$E$1:$E$1749, 'Heron View'!D$5)</f>
        <v/>
      </c>
      <c r="E37" s="2">
        <f>D37+SUMIFS(data!$H$1:$H$1749, data!$A$1:$A$1749, 'Heron View'!$A37, data!$D$1:$D$1749, 'Heron View'!$A$2, data!$E$1:$E$1749, 'Heron View'!E$5)</f>
        <v/>
      </c>
      <c r="F37" s="2">
        <f>E37+SUMIFS(data!$H$1:$H$1749, data!$A$1:$A$1749, 'Heron View'!$A37, data!$D$1:$D$1749, 'Heron View'!$A$2, data!$E$1:$E$1749, 'Heron View'!F$5)</f>
        <v/>
      </c>
      <c r="G37" s="2">
        <f>F37+SUMIFS(data!$H$1:$H$1749, data!$A$1:$A$1749, 'Heron View'!$A37, data!$D$1:$D$1749, 'Heron View'!$A$2, data!$E$1:$E$1749, 'Heron View'!G$5)</f>
        <v/>
      </c>
      <c r="H37" s="2">
        <f>G37+SUMIFS(data!$H$1:$H$1749, data!$A$1:$A$1749, 'Heron View'!$A37, data!$D$1:$D$1749, 'Heron View'!$A$2, data!$E$1:$E$1749, 'Heron View'!H$5)</f>
        <v/>
      </c>
      <c r="I37" s="2">
        <f>H37+SUMIFS(data!$H$1:$H$1749, data!$A$1:$A$1749, 'Heron View'!$A37, data!$D$1:$D$1749, 'Heron View'!$A$2, data!$E$1:$E$1749, 'Heron View'!I$5)</f>
        <v/>
      </c>
      <c r="J37" s="2">
        <f>I37+SUMIFS(data!$H$1:$H$1749, data!$A$1:$A$1749, 'Heron View'!$A37, data!$D$1:$D$1749, 'Heron View'!$A$2, data!$E$1:$E$1749, 'Heron View'!J$5)</f>
        <v/>
      </c>
      <c r="K37" s="2">
        <f>J37+SUMIFS(data!$H$1:$H$1749, data!$A$1:$A$1749, 'Heron View'!$A37, data!$D$1:$D$1749, 'Heron View'!$A$2, data!$E$1:$E$1749, 'Heron View'!K$5)</f>
        <v/>
      </c>
      <c r="L37" s="2">
        <f>K37+SUMIFS(data!$H$1:$H$1749, data!$A$1:$A$1749, 'Heron View'!$A37, data!$D$1:$D$1749, 'Heron View'!$A$2, data!$E$1:$E$1749, 'Heron View'!L$5)</f>
        <v/>
      </c>
      <c r="M37" s="2">
        <f>L37+SUMIFS(data!$H$1:$H$1749, data!$A$1:$A$1749, 'Heron View'!$A37, data!$D$1:$D$1749, 'Heron View'!$A$2, data!$E$1:$E$1749, 'Heron View'!M$5)</f>
        <v/>
      </c>
      <c r="N37" s="2">
        <f>M37+SUMIFS(data!$H$1:$H$1749, data!$A$1:$A$1749, 'Heron View'!$A37, data!$D$1:$D$1749, 'Heron View'!$A$2, data!$E$1:$E$1749, 'Heron View'!N$5)</f>
        <v/>
      </c>
      <c r="O37" s="2">
        <f>N37+SUMIFS(data!$H$1:$H$1749, data!$A$1:$A$1749, 'Heron View'!$A37, data!$D$1:$D$1749, 'Heron View'!$A$2, data!$E$1:$E$1749, 'Heron View'!O$5)</f>
        <v/>
      </c>
      <c r="P37" s="2">
        <f>O37+SUMIFS(data!$H$1:$H$1749, data!$A$1:$A$1749, 'Heron View'!$A37, data!$D$1:$D$1749, 'Heron View'!$A$2, data!$E$1:$E$1749, 'Heron View'!P$5)</f>
        <v/>
      </c>
      <c r="Q37" s="2">
        <f>P37+SUMIFS(data!$H$1:$H$1749, data!$A$1:$A$1749, 'Heron View'!$A37, data!$D$1:$D$1749, 'Heron View'!$A$2, data!$E$1:$E$1749, 'Heron View'!Q$5)</f>
        <v/>
      </c>
      <c r="R37" s="2">
        <f>Q37+SUMIFS(data!$H$1:$H$1749, data!$A$1:$A$1749, 'Heron View'!$A37, data!$D$1:$D$1749, 'Heron View'!$A$2, data!$E$1:$E$1749, 'Heron View'!R$5)</f>
        <v/>
      </c>
      <c r="S37" s="2">
        <f>R37+SUMIFS(data!$H$1:$H$1749, data!$A$1:$A$1749, 'Heron View'!$A37, data!$D$1:$D$1749, 'Heron View'!$A$2, data!$E$1:$E$1749, 'Heron View'!S$5)</f>
        <v/>
      </c>
      <c r="T37" s="2">
        <f>S37+SUMIFS(data!$H$1:$H$1749, data!$A$1:$A$1749, 'Heron View'!$A37, data!$D$1:$D$1749, 'Heron View'!$A$2, data!$E$1:$E$1749, 'Heron View'!T$5)</f>
        <v/>
      </c>
      <c r="U37" s="2">
        <f>T37+SUMIFS(data!$H$1:$H$1749, data!$A$1:$A$1749, 'Heron View'!$A37, data!$D$1:$D$1749, 'Heron View'!$A$2, data!$E$1:$E$1749, 'Heron View'!U$5)</f>
        <v/>
      </c>
      <c r="V37" s="2">
        <f>U37+SUMIFS(data!$H$1:$H$1749, data!$A$1:$A$1749, 'Heron View'!$A37, data!$D$1:$D$1749, 'Heron View'!$A$2, data!$E$1:$E$1749, 'Heron View'!V$5)</f>
        <v/>
      </c>
      <c r="W37" s="2">
        <f>V37+SUMIFS(data!$H$1:$H$1749, data!$A$1:$A$1749, 'Heron View'!$A37, data!$D$1:$D$1749, 'Heron View'!$A$2, data!$E$1:$E$1749, 'Heron View'!W$5)</f>
        <v/>
      </c>
      <c r="X37" s="2">
        <f>W37+SUMIFS(data!$H$1:$H$1749, data!$A$1:$A$1749, 'Heron View'!$A37, data!$D$1:$D$1749, 'Heron View'!$A$2, data!$E$1:$E$1749, 'Heron View'!X$5)</f>
        <v/>
      </c>
      <c r="Y37" s="2">
        <f>X37+SUMIFS(data!$H$1:$H$1749, data!$A$1:$A$1749, 'Heron View'!$A37, data!$D$1:$D$1749, 'Heron View'!$A$2, data!$E$1:$E$1749, 'Heron View'!Y$5)</f>
        <v/>
      </c>
      <c r="Z37" s="2">
        <f>Y37+SUMIFS(data!$H$1:$H$1749, data!$A$1:$A$1749, 'Heron View'!$A37, data!$D$1:$D$1749, 'Heron View'!$A$2, data!$E$1:$E$1749, 'Heron View'!Z$5)</f>
        <v/>
      </c>
      <c r="AA37" s="2">
        <f>Z37+SUMIFS(data!$H$1:$H$1749, data!$A$1:$A$1749, 'Heron View'!$A37, data!$D$1:$D$1749, 'Heron View'!$A$2, data!$E$1:$E$1749, 'Heron View'!AA$5)</f>
        <v/>
      </c>
      <c r="AB37" s="2">
        <f>AA37+SUMIFS(data!$H$1:$H$1749, data!$A$1:$A$1749, 'Heron View'!$A37, data!$D$1:$D$1749, 'Heron View'!$A$2, data!$E$1:$E$1749, 'Heron View'!AB$5)</f>
        <v/>
      </c>
      <c r="AC37" s="2">
        <f>AB37+SUMIFS(data!$H$1:$H$1749, data!$A$1:$A$1749, 'Heron View'!$A37, data!$D$1:$D$1749, 'Heron View'!$A$2, data!$E$1:$E$1749, 'Heron View'!AC$5)</f>
        <v/>
      </c>
      <c r="AD37" s="2">
        <f>AC37+SUMIFS(data!$H$1:$H$1749, data!$A$1:$A$1749, 'Heron View'!$A37, data!$D$1:$D$1749, 'Heron View'!$A$2, data!$E$1:$E$1749, 'Heron View'!AD$5)</f>
        <v/>
      </c>
      <c r="AE37" s="2">
        <f>AD37+SUMIFS(data!$H$1:$H$1749, data!$A$1:$A$1749, 'Heron View'!$A37, data!$D$1:$D$1749, 'Heron View'!$A$2, data!$E$1:$E$1749, 'Heron View'!AE$5)</f>
        <v/>
      </c>
      <c r="AF37" s="2">
        <f>AE37+SUMIFS(data!$H$1:$H$1749, data!$A$1:$A$1749, 'Heron View'!$A37, data!$D$1:$D$1749, 'Heron View'!$A$2, data!$E$1:$E$1749, 'Heron View'!AF$5)</f>
        <v/>
      </c>
    </row>
    <row r="38">
      <c r="A38" t="inlineStr">
        <is>
          <t>Rent Salaries and Wages</t>
        </is>
      </c>
      <c r="C38" s="2">
        <f>SUMIFS(data!$H$1:$H$1749, data!$A$1:$A$1749, 'Heron View'!$A38, data!$D$1:$D$1749, 'Heron View'!$A$2, data!$E$1:$E$1749, 'Heron View'!C$5)</f>
        <v/>
      </c>
      <c r="D38" s="2">
        <f>C38+SUMIFS(data!$H$1:$H$1749, data!$A$1:$A$1749, 'Heron View'!$A38, data!$D$1:$D$1749, 'Heron View'!$A$2, data!$E$1:$E$1749, 'Heron View'!D$5)</f>
        <v/>
      </c>
      <c r="E38" s="2">
        <f>D38+SUMIFS(data!$H$1:$H$1749, data!$A$1:$A$1749, 'Heron View'!$A38, data!$D$1:$D$1749, 'Heron View'!$A$2, data!$E$1:$E$1749, 'Heron View'!E$5)</f>
        <v/>
      </c>
      <c r="F38" s="2">
        <f>E38+SUMIFS(data!$H$1:$H$1749, data!$A$1:$A$1749, 'Heron View'!$A38, data!$D$1:$D$1749, 'Heron View'!$A$2, data!$E$1:$E$1749, 'Heron View'!F$5)</f>
        <v/>
      </c>
      <c r="G38" s="2">
        <f>F38+SUMIFS(data!$H$1:$H$1749, data!$A$1:$A$1749, 'Heron View'!$A38, data!$D$1:$D$1749, 'Heron View'!$A$2, data!$E$1:$E$1749, 'Heron View'!G$5)</f>
        <v/>
      </c>
      <c r="H38" s="2">
        <f>G38+SUMIFS(data!$H$1:$H$1749, data!$A$1:$A$1749, 'Heron View'!$A38, data!$D$1:$D$1749, 'Heron View'!$A$2, data!$E$1:$E$1749, 'Heron View'!H$5)</f>
        <v/>
      </c>
      <c r="I38" s="2">
        <f>H38+SUMIFS(data!$H$1:$H$1749, data!$A$1:$A$1749, 'Heron View'!$A38, data!$D$1:$D$1749, 'Heron View'!$A$2, data!$E$1:$E$1749, 'Heron View'!I$5)</f>
        <v/>
      </c>
      <c r="J38" s="2">
        <f>I38+SUMIFS(data!$H$1:$H$1749, data!$A$1:$A$1749, 'Heron View'!$A38, data!$D$1:$D$1749, 'Heron View'!$A$2, data!$E$1:$E$1749, 'Heron View'!J$5)</f>
        <v/>
      </c>
      <c r="K38" s="2">
        <f>J38+SUMIFS(data!$H$1:$H$1749, data!$A$1:$A$1749, 'Heron View'!$A38, data!$D$1:$D$1749, 'Heron View'!$A$2, data!$E$1:$E$1749, 'Heron View'!K$5)</f>
        <v/>
      </c>
      <c r="L38" s="2">
        <f>K38+SUMIFS(data!$H$1:$H$1749, data!$A$1:$A$1749, 'Heron View'!$A38, data!$D$1:$D$1749, 'Heron View'!$A$2, data!$E$1:$E$1749, 'Heron View'!L$5)</f>
        <v/>
      </c>
      <c r="M38" s="2">
        <f>L38+SUMIFS(data!$H$1:$H$1749, data!$A$1:$A$1749, 'Heron View'!$A38, data!$D$1:$D$1749, 'Heron View'!$A$2, data!$E$1:$E$1749, 'Heron View'!M$5)</f>
        <v/>
      </c>
      <c r="N38" s="2">
        <f>M38+SUMIFS(data!$H$1:$H$1749, data!$A$1:$A$1749, 'Heron View'!$A38, data!$D$1:$D$1749, 'Heron View'!$A$2, data!$E$1:$E$1749, 'Heron View'!N$5)</f>
        <v/>
      </c>
      <c r="O38" s="2">
        <f>N38+SUMIFS(data!$H$1:$H$1749, data!$A$1:$A$1749, 'Heron View'!$A38, data!$D$1:$D$1749, 'Heron View'!$A$2, data!$E$1:$E$1749, 'Heron View'!O$5)</f>
        <v/>
      </c>
      <c r="P38" s="2">
        <f>O38+SUMIFS(data!$H$1:$H$1749, data!$A$1:$A$1749, 'Heron View'!$A38, data!$D$1:$D$1749, 'Heron View'!$A$2, data!$E$1:$E$1749, 'Heron View'!P$5)</f>
        <v/>
      </c>
      <c r="Q38" s="2">
        <f>P38+SUMIFS(data!$H$1:$H$1749, data!$A$1:$A$1749, 'Heron View'!$A38, data!$D$1:$D$1749, 'Heron View'!$A$2, data!$E$1:$E$1749, 'Heron View'!Q$5)</f>
        <v/>
      </c>
      <c r="R38" s="2">
        <f>Q38+SUMIFS(data!$H$1:$H$1749, data!$A$1:$A$1749, 'Heron View'!$A38, data!$D$1:$D$1749, 'Heron View'!$A$2, data!$E$1:$E$1749, 'Heron View'!R$5)</f>
        <v/>
      </c>
      <c r="S38" s="2">
        <f>R38+SUMIFS(data!$H$1:$H$1749, data!$A$1:$A$1749, 'Heron View'!$A38, data!$D$1:$D$1749, 'Heron View'!$A$2, data!$E$1:$E$1749, 'Heron View'!S$5)</f>
        <v/>
      </c>
      <c r="T38" s="2">
        <f>S38+SUMIFS(data!$H$1:$H$1749, data!$A$1:$A$1749, 'Heron View'!$A38, data!$D$1:$D$1749, 'Heron View'!$A$2, data!$E$1:$E$1749, 'Heron View'!T$5)</f>
        <v/>
      </c>
      <c r="U38" s="2">
        <f>T38+SUMIFS(data!$H$1:$H$1749, data!$A$1:$A$1749, 'Heron View'!$A38, data!$D$1:$D$1749, 'Heron View'!$A$2, data!$E$1:$E$1749, 'Heron View'!U$5)</f>
        <v/>
      </c>
      <c r="V38" s="2">
        <f>U38+SUMIFS(data!$H$1:$H$1749, data!$A$1:$A$1749, 'Heron View'!$A38, data!$D$1:$D$1749, 'Heron View'!$A$2, data!$E$1:$E$1749, 'Heron View'!V$5)</f>
        <v/>
      </c>
      <c r="W38" s="2">
        <f>V38+SUMIFS(data!$H$1:$H$1749, data!$A$1:$A$1749, 'Heron View'!$A38, data!$D$1:$D$1749, 'Heron View'!$A$2, data!$E$1:$E$1749, 'Heron View'!W$5)</f>
        <v/>
      </c>
      <c r="X38" s="2">
        <f>W38+SUMIFS(data!$H$1:$H$1749, data!$A$1:$A$1749, 'Heron View'!$A38, data!$D$1:$D$1749, 'Heron View'!$A$2, data!$E$1:$E$1749, 'Heron View'!X$5)</f>
        <v/>
      </c>
      <c r="Y38" s="2">
        <f>X38+SUMIFS(data!$H$1:$H$1749, data!$A$1:$A$1749, 'Heron View'!$A38, data!$D$1:$D$1749, 'Heron View'!$A$2, data!$E$1:$E$1749, 'Heron View'!Y$5)</f>
        <v/>
      </c>
      <c r="Z38" s="2">
        <f>Y38+SUMIFS(data!$H$1:$H$1749, data!$A$1:$A$1749, 'Heron View'!$A38, data!$D$1:$D$1749, 'Heron View'!$A$2, data!$E$1:$E$1749, 'Heron View'!Z$5)</f>
        <v/>
      </c>
      <c r="AA38" s="2">
        <f>Z38+SUMIFS(data!$H$1:$H$1749, data!$A$1:$A$1749, 'Heron View'!$A38, data!$D$1:$D$1749, 'Heron View'!$A$2, data!$E$1:$E$1749, 'Heron View'!AA$5)</f>
        <v/>
      </c>
      <c r="AB38" s="2">
        <f>AA38+SUMIFS(data!$H$1:$H$1749, data!$A$1:$A$1749, 'Heron View'!$A38, data!$D$1:$D$1749, 'Heron View'!$A$2, data!$E$1:$E$1749, 'Heron View'!AB$5)</f>
        <v/>
      </c>
      <c r="AC38" s="2">
        <f>AB38+SUMIFS(data!$H$1:$H$1749, data!$A$1:$A$1749, 'Heron View'!$A38, data!$D$1:$D$1749, 'Heron View'!$A$2, data!$E$1:$E$1749, 'Heron View'!AC$5)</f>
        <v/>
      </c>
      <c r="AD38" s="2">
        <f>AC38+SUMIFS(data!$H$1:$H$1749, data!$A$1:$A$1749, 'Heron View'!$A38, data!$D$1:$D$1749, 'Heron View'!$A$2, data!$E$1:$E$1749, 'Heron View'!AD$5)</f>
        <v/>
      </c>
      <c r="AE38" s="2">
        <f>AD38+SUMIFS(data!$H$1:$H$1749, data!$A$1:$A$1749, 'Heron View'!$A38, data!$D$1:$D$1749, 'Heron View'!$A$2, data!$E$1:$E$1749, 'Heron View'!AE$5)</f>
        <v/>
      </c>
      <c r="AF38" s="2">
        <f>AE38+SUMIFS(data!$H$1:$H$1749, data!$A$1:$A$1749, 'Heron View'!$A38, data!$D$1:$D$1749, 'Heron View'!$A$2, data!$E$1:$E$1749, 'Heron View'!AF$5)</f>
        <v/>
      </c>
    </row>
    <row r="39">
      <c r="A39" t="inlineStr">
        <is>
          <t>Unforseen</t>
        </is>
      </c>
      <c r="C39" s="2">
        <f>SUMIFS(data!$H$1:$H$1749, data!$A$1:$A$1749, 'Heron View'!$A39, data!$D$1:$D$1749, 'Heron View'!$A$2, data!$E$1:$E$1749, 'Heron View'!C$5)</f>
        <v/>
      </c>
      <c r="D39" s="2">
        <f>C39+SUMIFS(data!$H$1:$H$1749, data!$A$1:$A$1749, 'Heron View'!$A39, data!$D$1:$D$1749, 'Heron View'!$A$2, data!$E$1:$E$1749, 'Heron View'!D$5)</f>
        <v/>
      </c>
      <c r="E39" s="2">
        <f>D39+SUMIFS(data!$H$1:$H$1749, data!$A$1:$A$1749, 'Heron View'!$A39, data!$D$1:$D$1749, 'Heron View'!$A$2, data!$E$1:$E$1749, 'Heron View'!E$5)</f>
        <v/>
      </c>
      <c r="F39" s="2">
        <f>E39+SUMIFS(data!$H$1:$H$1749, data!$A$1:$A$1749, 'Heron View'!$A39, data!$D$1:$D$1749, 'Heron View'!$A$2, data!$E$1:$E$1749, 'Heron View'!F$5)</f>
        <v/>
      </c>
      <c r="G39" s="2">
        <f>F39+SUMIFS(data!$H$1:$H$1749, data!$A$1:$A$1749, 'Heron View'!$A39, data!$D$1:$D$1749, 'Heron View'!$A$2, data!$E$1:$E$1749, 'Heron View'!G$5)</f>
        <v/>
      </c>
      <c r="H39" s="2">
        <f>G39+SUMIFS(data!$H$1:$H$1749, data!$A$1:$A$1749, 'Heron View'!$A39, data!$D$1:$D$1749, 'Heron View'!$A$2, data!$E$1:$E$1749, 'Heron View'!H$5)</f>
        <v/>
      </c>
      <c r="I39" s="2">
        <f>H39+SUMIFS(data!$H$1:$H$1749, data!$A$1:$A$1749, 'Heron View'!$A39, data!$D$1:$D$1749, 'Heron View'!$A$2, data!$E$1:$E$1749, 'Heron View'!I$5)</f>
        <v/>
      </c>
      <c r="J39" s="2">
        <f>I39+SUMIFS(data!$H$1:$H$1749, data!$A$1:$A$1749, 'Heron View'!$A39, data!$D$1:$D$1749, 'Heron View'!$A$2, data!$E$1:$E$1749, 'Heron View'!J$5)</f>
        <v/>
      </c>
      <c r="K39" s="2">
        <f>J39+SUMIFS(data!$H$1:$H$1749, data!$A$1:$A$1749, 'Heron View'!$A39, data!$D$1:$D$1749, 'Heron View'!$A$2, data!$E$1:$E$1749, 'Heron View'!K$5)</f>
        <v/>
      </c>
      <c r="L39" s="2">
        <f>K39+SUMIFS(data!$H$1:$H$1749, data!$A$1:$A$1749, 'Heron View'!$A39, data!$D$1:$D$1749, 'Heron View'!$A$2, data!$E$1:$E$1749, 'Heron View'!L$5)</f>
        <v/>
      </c>
      <c r="M39" s="2">
        <f>L39+SUMIFS(data!$H$1:$H$1749, data!$A$1:$A$1749, 'Heron View'!$A39, data!$D$1:$D$1749, 'Heron View'!$A$2, data!$E$1:$E$1749, 'Heron View'!M$5)</f>
        <v/>
      </c>
      <c r="N39" s="2">
        <f>M39+SUMIFS(data!$H$1:$H$1749, data!$A$1:$A$1749, 'Heron View'!$A39, data!$D$1:$D$1749, 'Heron View'!$A$2, data!$E$1:$E$1749, 'Heron View'!N$5)</f>
        <v/>
      </c>
      <c r="O39" s="2">
        <f>N39+SUMIFS(data!$H$1:$H$1749, data!$A$1:$A$1749, 'Heron View'!$A39, data!$D$1:$D$1749, 'Heron View'!$A$2, data!$E$1:$E$1749, 'Heron View'!O$5)</f>
        <v/>
      </c>
      <c r="P39" s="2">
        <f>O39+SUMIFS(data!$H$1:$H$1749, data!$A$1:$A$1749, 'Heron View'!$A39, data!$D$1:$D$1749, 'Heron View'!$A$2, data!$E$1:$E$1749, 'Heron View'!P$5)</f>
        <v/>
      </c>
      <c r="Q39" s="2">
        <f>P39+SUMIFS(data!$H$1:$H$1749, data!$A$1:$A$1749, 'Heron View'!$A39, data!$D$1:$D$1749, 'Heron View'!$A$2, data!$E$1:$E$1749, 'Heron View'!Q$5)</f>
        <v/>
      </c>
      <c r="R39" s="2">
        <f>Q39+SUMIFS(data!$H$1:$H$1749, data!$A$1:$A$1749, 'Heron View'!$A39, data!$D$1:$D$1749, 'Heron View'!$A$2, data!$E$1:$E$1749, 'Heron View'!R$5)</f>
        <v/>
      </c>
      <c r="S39" s="2">
        <f>R39+SUMIFS(data!$H$1:$H$1749, data!$A$1:$A$1749, 'Heron View'!$A39, data!$D$1:$D$1749, 'Heron View'!$A$2, data!$E$1:$E$1749, 'Heron View'!S$5)</f>
        <v/>
      </c>
      <c r="T39" s="2">
        <f>S39+SUMIFS(data!$H$1:$H$1749, data!$A$1:$A$1749, 'Heron View'!$A39, data!$D$1:$D$1749, 'Heron View'!$A$2, data!$E$1:$E$1749, 'Heron View'!T$5)</f>
        <v/>
      </c>
      <c r="U39" s="2">
        <f>T39+SUMIFS(data!$H$1:$H$1749, data!$A$1:$A$1749, 'Heron View'!$A39, data!$D$1:$D$1749, 'Heron View'!$A$2, data!$E$1:$E$1749, 'Heron View'!U$5)</f>
        <v/>
      </c>
      <c r="V39" s="2">
        <f>U39+SUMIFS(data!$H$1:$H$1749, data!$A$1:$A$1749, 'Heron View'!$A39, data!$D$1:$D$1749, 'Heron View'!$A$2, data!$E$1:$E$1749, 'Heron View'!V$5)</f>
        <v/>
      </c>
      <c r="W39" s="2">
        <f>V39+SUMIFS(data!$H$1:$H$1749, data!$A$1:$A$1749, 'Heron View'!$A39, data!$D$1:$D$1749, 'Heron View'!$A$2, data!$E$1:$E$1749, 'Heron View'!W$5)</f>
        <v/>
      </c>
      <c r="X39" s="2">
        <f>W39+SUMIFS(data!$H$1:$H$1749, data!$A$1:$A$1749, 'Heron View'!$A39, data!$D$1:$D$1749, 'Heron View'!$A$2, data!$E$1:$E$1749, 'Heron View'!X$5)</f>
        <v/>
      </c>
      <c r="Y39" s="2">
        <f>X39+SUMIFS(data!$H$1:$H$1749, data!$A$1:$A$1749, 'Heron View'!$A39, data!$D$1:$D$1749, 'Heron View'!$A$2, data!$E$1:$E$1749, 'Heron View'!Y$5)</f>
        <v/>
      </c>
      <c r="Z39" s="2">
        <f>Y39+SUMIFS(data!$H$1:$H$1749, data!$A$1:$A$1749, 'Heron View'!$A39, data!$D$1:$D$1749, 'Heron View'!$A$2, data!$E$1:$E$1749, 'Heron View'!Z$5)</f>
        <v/>
      </c>
      <c r="AA39" s="2">
        <f>Z39+SUMIFS(data!$H$1:$H$1749, data!$A$1:$A$1749, 'Heron View'!$A39, data!$D$1:$D$1749, 'Heron View'!$A$2, data!$E$1:$E$1749, 'Heron View'!AA$5)</f>
        <v/>
      </c>
      <c r="AB39" s="2">
        <f>AA39+SUMIFS(data!$H$1:$H$1749, data!$A$1:$A$1749, 'Heron View'!$A39, data!$D$1:$D$1749, 'Heron View'!$A$2, data!$E$1:$E$1749, 'Heron View'!AB$5)</f>
        <v/>
      </c>
      <c r="AC39" s="2">
        <f>AB39+SUMIFS(data!$H$1:$H$1749, data!$A$1:$A$1749, 'Heron View'!$A39, data!$D$1:$D$1749, 'Heron View'!$A$2, data!$E$1:$E$1749, 'Heron View'!AC$5)</f>
        <v/>
      </c>
      <c r="AD39" s="2">
        <f>AC39+SUMIFS(data!$H$1:$H$1749, data!$A$1:$A$1749, 'Heron View'!$A39, data!$D$1:$D$1749, 'Heron View'!$A$2, data!$E$1:$E$1749, 'Heron View'!AD$5)</f>
        <v/>
      </c>
      <c r="AE39" s="2">
        <f>AD39+SUMIFS(data!$H$1:$H$1749, data!$A$1:$A$1749, 'Heron View'!$A39, data!$D$1:$D$1749, 'Heron View'!$A$2, data!$E$1:$E$1749, 'Heron View'!AE$5)</f>
        <v/>
      </c>
      <c r="AF39" s="2">
        <f>AE39+SUMIFS(data!$H$1:$H$1749, data!$A$1:$A$1749, 'Heron View'!$A39, data!$D$1:$D$1749, 'Heron View'!$A$2, data!$E$1:$E$1749, 'Heron View'!AF$5)</f>
        <v/>
      </c>
    </row>
    <row r="40">
      <c r="A40" s="5" t="inlineStr">
        <is>
          <t>Total COS</t>
        </is>
      </c>
      <c r="C40" s="6">
        <f>SUM(C19:C39)</f>
        <v/>
      </c>
      <c r="D40" s="6">
        <f>SUM(D19:D39)</f>
        <v/>
      </c>
      <c r="E40" s="6">
        <f>SUM(E19:E39)</f>
        <v/>
      </c>
      <c r="F40" s="6">
        <f>SUM(F19:F39)</f>
        <v/>
      </c>
      <c r="G40" s="6">
        <f>SUM(G19:G39)</f>
        <v/>
      </c>
      <c r="H40" s="6">
        <f>SUM(H19:H39)</f>
        <v/>
      </c>
      <c r="I40" s="6">
        <f>SUM(I19:I39)</f>
        <v/>
      </c>
      <c r="J40" s="6">
        <f>SUM(J19:J39)</f>
        <v/>
      </c>
      <c r="K40" s="6">
        <f>SUM(K19:K39)</f>
        <v/>
      </c>
      <c r="L40" s="6">
        <f>SUM(L19:L39)</f>
        <v/>
      </c>
      <c r="M40" s="6">
        <f>SUM(M19:M39)</f>
        <v/>
      </c>
      <c r="N40" s="6">
        <f>SUM(N19:N39)</f>
        <v/>
      </c>
      <c r="O40" s="6">
        <f>SUM(O19:O39)</f>
        <v/>
      </c>
      <c r="P40" s="6">
        <f>SUM(P19:P39)</f>
        <v/>
      </c>
      <c r="Q40" s="6">
        <f>SUM(Q19:Q39)</f>
        <v/>
      </c>
      <c r="R40" s="6">
        <f>SUM(R19:R39)</f>
        <v/>
      </c>
      <c r="S40" s="6">
        <f>SUM(S19:S39)</f>
        <v/>
      </c>
      <c r="T40" s="6">
        <f>SUM(T19:T39)</f>
        <v/>
      </c>
      <c r="U40" s="6">
        <f>SUM(U19:U39)</f>
        <v/>
      </c>
      <c r="V40" s="6">
        <f>SUM(V19:V39)</f>
        <v/>
      </c>
      <c r="W40" s="6">
        <f>SUM(W19:W39)</f>
        <v/>
      </c>
      <c r="X40" s="6">
        <f>SUM(X19:X39)</f>
        <v/>
      </c>
      <c r="Y40" s="6">
        <f>SUM(Y19:Y39)</f>
        <v/>
      </c>
      <c r="Z40" s="6">
        <f>SUM(Z19:Z39)</f>
        <v/>
      </c>
      <c r="AA40" s="6">
        <f>SUM(AA19:AA39)</f>
        <v/>
      </c>
      <c r="AB40" s="6">
        <f>SUM(AB19:AB39)</f>
        <v/>
      </c>
      <c r="AC40" s="6">
        <f>SUM(AC19:AC39)</f>
        <v/>
      </c>
      <c r="AD40" s="6">
        <f>SUM(AD19:AD39)</f>
        <v/>
      </c>
      <c r="AE40" s="6">
        <f>SUM(AE19:AE39)</f>
        <v/>
      </c>
      <c r="AF40" s="6">
        <f>SUM(AF19:AF39)</f>
        <v/>
      </c>
    </row>
    <row r="41">
      <c r="A41" t="inlineStr"/>
    </row>
    <row r="42">
      <c r="A42" t="inlineStr"/>
    </row>
    <row r="43">
      <c r="A43" s="5" t="inlineStr">
        <is>
          <t>Gross Profit</t>
        </is>
      </c>
      <c r="C43" s="7">
        <f>+C9+C15-(C40)</f>
        <v/>
      </c>
      <c r="D43" s="7">
        <f>+D9+D15-(D40)</f>
        <v/>
      </c>
      <c r="E43" s="7">
        <f>+E9+E15-(E40)</f>
        <v/>
      </c>
      <c r="F43" s="7">
        <f>+F9+F15-(F40)</f>
        <v/>
      </c>
      <c r="G43" s="7">
        <f>+G9+G15-(G40)</f>
        <v/>
      </c>
      <c r="H43" s="7">
        <f>+H9+H15-(H40)</f>
        <v/>
      </c>
      <c r="I43" s="7">
        <f>+I9+I15-(I40)</f>
        <v/>
      </c>
      <c r="J43" s="7">
        <f>+J9+J15-(J40)</f>
        <v/>
      </c>
      <c r="K43" s="7">
        <f>+K9+K15-(K40)</f>
        <v/>
      </c>
      <c r="L43" s="7">
        <f>+L9+L15-(L40)</f>
        <v/>
      </c>
      <c r="M43" s="7">
        <f>+M9+M15-(M40)</f>
        <v/>
      </c>
      <c r="N43" s="7">
        <f>+N9+N15-(N40)</f>
        <v/>
      </c>
      <c r="O43" s="7">
        <f>+O9+O15-(O40)</f>
        <v/>
      </c>
      <c r="P43" s="7">
        <f>+P9+P15-(P40)</f>
        <v/>
      </c>
      <c r="Q43" s="7">
        <f>+Q9+Q15-(Q40)</f>
        <v/>
      </c>
      <c r="R43" s="7">
        <f>+R9+R15-(R40)</f>
        <v/>
      </c>
      <c r="S43" s="7">
        <f>+S9+S15-(S40)</f>
        <v/>
      </c>
      <c r="T43" s="7">
        <f>+T9+T15-(T40)</f>
        <v/>
      </c>
      <c r="U43" s="7">
        <f>+U9+U15-(U40)</f>
        <v/>
      </c>
      <c r="V43" s="7">
        <f>+V9+V15-(V40)</f>
        <v/>
      </c>
      <c r="W43" s="7">
        <f>+W9+W15-(W40)</f>
        <v/>
      </c>
      <c r="X43" s="7">
        <f>+X9+X15-(X40)</f>
        <v/>
      </c>
      <c r="Y43" s="7">
        <f>+Y9+Y15-(Y40)</f>
        <v/>
      </c>
      <c r="Z43" s="7">
        <f>+Z9+Z15-(Z40)</f>
        <v/>
      </c>
      <c r="AA43" s="7">
        <f>+AA9+AA15-(AA40)</f>
        <v/>
      </c>
      <c r="AB43" s="7">
        <f>+AB9+AB15-(AB40)</f>
        <v/>
      </c>
      <c r="AC43" s="7">
        <f>+AC9+AC15-(AC40)</f>
        <v/>
      </c>
      <c r="AD43" s="7">
        <f>+AD9+AD15-(AD40)</f>
        <v/>
      </c>
      <c r="AE43" s="7">
        <f>+AE9+AE15-(AE40)</f>
        <v/>
      </c>
      <c r="AF43" s="7">
        <f>+AF9+AF15-(AF40)</f>
        <v/>
      </c>
    </row>
    <row r="44">
      <c r="A44" t="inlineStr"/>
    </row>
    <row r="45">
      <c r="A45" t="inlineStr"/>
    </row>
    <row r="46">
      <c r="A46" s="4" t="inlineStr">
        <is>
          <t>Operating Expenses</t>
        </is>
      </c>
    </row>
    <row r="47">
      <c r="A47" t="inlineStr">
        <is>
          <t>Advertising - Media24</t>
        </is>
      </c>
      <c r="C47" s="2">
        <f>SUMIFS(data!$H$1:$H$1749, data!$A$1:$A$1749, 'Heron View'!$A47, data!$D$1:$D$1749, 'Heron View'!$A$2, data!$E$1:$E$1749, 'Heron View'!C$5)</f>
        <v/>
      </c>
      <c r="D47" s="2">
        <f>C47+SUMIFS(data!$H$1:$H$1749, data!$A$1:$A$1749, 'Heron View'!$A47, data!$D$1:$D$1749, 'Heron View'!$A$2, data!$E$1:$E$1749, 'Heron View'!D$5)</f>
        <v/>
      </c>
      <c r="E47" s="2">
        <f>D47+SUMIFS(data!$H$1:$H$1749, data!$A$1:$A$1749, 'Heron View'!$A47, data!$D$1:$D$1749, 'Heron View'!$A$2, data!$E$1:$E$1749, 'Heron View'!E$5)</f>
        <v/>
      </c>
      <c r="F47" s="2">
        <f>E47+SUMIFS(data!$H$1:$H$1749, data!$A$1:$A$1749, 'Heron View'!$A47, data!$D$1:$D$1749, 'Heron View'!$A$2, data!$E$1:$E$1749, 'Heron View'!F$5)</f>
        <v/>
      </c>
      <c r="G47" s="2">
        <f>F47+SUMIFS(data!$H$1:$H$1749, data!$A$1:$A$1749, 'Heron View'!$A47, data!$D$1:$D$1749, 'Heron View'!$A$2, data!$E$1:$E$1749, 'Heron View'!G$5)</f>
        <v/>
      </c>
      <c r="H47" s="2">
        <f>G47+SUMIFS(data!$H$1:$H$1749, data!$A$1:$A$1749, 'Heron View'!$A47, data!$D$1:$D$1749, 'Heron View'!$A$2, data!$E$1:$E$1749, 'Heron View'!H$5)</f>
        <v/>
      </c>
      <c r="I47" s="2">
        <f>H47+SUMIFS(data!$H$1:$H$1749, data!$A$1:$A$1749, 'Heron View'!$A47, data!$D$1:$D$1749, 'Heron View'!$A$2, data!$E$1:$E$1749, 'Heron View'!I$5)</f>
        <v/>
      </c>
      <c r="J47" s="2">
        <f>I47+SUMIFS(data!$H$1:$H$1749, data!$A$1:$A$1749, 'Heron View'!$A47, data!$D$1:$D$1749, 'Heron View'!$A$2, data!$E$1:$E$1749, 'Heron View'!J$5)</f>
        <v/>
      </c>
      <c r="K47" s="2">
        <f>J47+SUMIFS(data!$H$1:$H$1749, data!$A$1:$A$1749, 'Heron View'!$A47, data!$D$1:$D$1749, 'Heron View'!$A$2, data!$E$1:$E$1749, 'Heron View'!K$5)</f>
        <v/>
      </c>
      <c r="L47" s="2">
        <f>K47+SUMIFS(data!$H$1:$H$1749, data!$A$1:$A$1749, 'Heron View'!$A47, data!$D$1:$D$1749, 'Heron View'!$A$2, data!$E$1:$E$1749, 'Heron View'!L$5)</f>
        <v/>
      </c>
      <c r="M47" s="2">
        <f>L47+SUMIFS(data!$H$1:$H$1749, data!$A$1:$A$1749, 'Heron View'!$A47, data!$D$1:$D$1749, 'Heron View'!$A$2, data!$E$1:$E$1749, 'Heron View'!M$5)</f>
        <v/>
      </c>
      <c r="N47" s="2">
        <f>M47+SUMIFS(data!$H$1:$H$1749, data!$A$1:$A$1749, 'Heron View'!$A47, data!$D$1:$D$1749, 'Heron View'!$A$2, data!$E$1:$E$1749, 'Heron View'!N$5)</f>
        <v/>
      </c>
      <c r="O47" s="2">
        <f>N47+SUMIFS(data!$H$1:$H$1749, data!$A$1:$A$1749, 'Heron View'!$A47, data!$D$1:$D$1749, 'Heron View'!$A$2, data!$E$1:$E$1749, 'Heron View'!O$5)</f>
        <v/>
      </c>
      <c r="P47" s="2">
        <f>O47+SUMIFS(data!$H$1:$H$1749, data!$A$1:$A$1749, 'Heron View'!$A47, data!$D$1:$D$1749, 'Heron View'!$A$2, data!$E$1:$E$1749, 'Heron View'!P$5)</f>
        <v/>
      </c>
      <c r="Q47" s="2">
        <f>P47+SUMIFS(data!$H$1:$H$1749, data!$A$1:$A$1749, 'Heron View'!$A47, data!$D$1:$D$1749, 'Heron View'!$A$2, data!$E$1:$E$1749, 'Heron View'!Q$5)</f>
        <v/>
      </c>
      <c r="R47" s="2">
        <f>Q47+SUMIFS(data!$H$1:$H$1749, data!$A$1:$A$1749, 'Heron View'!$A47, data!$D$1:$D$1749, 'Heron View'!$A$2, data!$E$1:$E$1749, 'Heron View'!R$5)</f>
        <v/>
      </c>
      <c r="S47" s="2">
        <f>R47+SUMIFS(data!$H$1:$H$1749, data!$A$1:$A$1749, 'Heron View'!$A47, data!$D$1:$D$1749, 'Heron View'!$A$2, data!$E$1:$E$1749, 'Heron View'!S$5)</f>
        <v/>
      </c>
      <c r="T47" s="2">
        <f>S47+SUMIFS(data!$H$1:$H$1749, data!$A$1:$A$1749, 'Heron View'!$A47, data!$D$1:$D$1749, 'Heron View'!$A$2, data!$E$1:$E$1749, 'Heron View'!T$5)</f>
        <v/>
      </c>
      <c r="U47" s="2">
        <f>T47+SUMIFS(data!$H$1:$H$1749, data!$A$1:$A$1749, 'Heron View'!$A47, data!$D$1:$D$1749, 'Heron View'!$A$2, data!$E$1:$E$1749, 'Heron View'!U$5)</f>
        <v/>
      </c>
      <c r="V47" s="2">
        <f>U47+SUMIFS(data!$H$1:$H$1749, data!$A$1:$A$1749, 'Heron View'!$A47, data!$D$1:$D$1749, 'Heron View'!$A$2, data!$E$1:$E$1749, 'Heron View'!V$5)</f>
        <v/>
      </c>
      <c r="W47" s="2">
        <f>V47+SUMIFS(data!$H$1:$H$1749, data!$A$1:$A$1749, 'Heron View'!$A47, data!$D$1:$D$1749, 'Heron View'!$A$2, data!$E$1:$E$1749, 'Heron View'!W$5)</f>
        <v/>
      </c>
      <c r="X47" s="2">
        <f>W47+SUMIFS(data!$H$1:$H$1749, data!$A$1:$A$1749, 'Heron View'!$A47, data!$D$1:$D$1749, 'Heron View'!$A$2, data!$E$1:$E$1749, 'Heron View'!X$5)</f>
        <v/>
      </c>
      <c r="Y47" s="2">
        <f>X47+SUMIFS(data!$H$1:$H$1749, data!$A$1:$A$1749, 'Heron View'!$A47, data!$D$1:$D$1749, 'Heron View'!$A$2, data!$E$1:$E$1749, 'Heron View'!Y$5)</f>
        <v/>
      </c>
      <c r="Z47" s="2">
        <f>Y47+SUMIFS(data!$H$1:$H$1749, data!$A$1:$A$1749, 'Heron View'!$A47, data!$D$1:$D$1749, 'Heron View'!$A$2, data!$E$1:$E$1749, 'Heron View'!Z$5)</f>
        <v/>
      </c>
      <c r="AA47" s="2">
        <f>Z47+SUMIFS(data!$H$1:$H$1749, data!$A$1:$A$1749, 'Heron View'!$A47, data!$D$1:$D$1749, 'Heron View'!$A$2, data!$E$1:$E$1749, 'Heron View'!AA$5)</f>
        <v/>
      </c>
      <c r="AB47" s="2">
        <f>AA47+SUMIFS(data!$H$1:$H$1749, data!$A$1:$A$1749, 'Heron View'!$A47, data!$D$1:$D$1749, 'Heron View'!$A$2, data!$E$1:$E$1749, 'Heron View'!AB$5)</f>
        <v/>
      </c>
      <c r="AC47" s="2">
        <f>AB47+SUMIFS(data!$H$1:$H$1749, data!$A$1:$A$1749, 'Heron View'!$A47, data!$D$1:$D$1749, 'Heron View'!$A$2, data!$E$1:$E$1749, 'Heron View'!AC$5)</f>
        <v/>
      </c>
      <c r="AD47" s="2">
        <f>AC47+SUMIFS(data!$H$1:$H$1749, data!$A$1:$A$1749, 'Heron View'!$A47, data!$D$1:$D$1749, 'Heron View'!$A$2, data!$E$1:$E$1749, 'Heron View'!AD$5)</f>
        <v/>
      </c>
      <c r="AE47" s="2">
        <f>AD47+SUMIFS(data!$H$1:$H$1749, data!$A$1:$A$1749, 'Heron View'!$A47, data!$D$1:$D$1749, 'Heron View'!$A$2, data!$E$1:$E$1749, 'Heron View'!AE$5)</f>
        <v/>
      </c>
      <c r="AF47" s="2">
        <f>AE47+SUMIFS(data!$H$1:$H$1749, data!$A$1:$A$1749, 'Heron View'!$A47, data!$D$1:$D$1749, 'Heron View'!$A$2, data!$E$1:$E$1749, 'Heron View'!AF$5)</f>
        <v/>
      </c>
    </row>
    <row r="48">
      <c r="A48" t="inlineStr">
        <is>
          <t>Advertising - Property24</t>
        </is>
      </c>
      <c r="C48" s="2">
        <f>SUMIFS(data!$H$1:$H$1749, data!$A$1:$A$1749, 'Heron View'!$A48, data!$D$1:$D$1749, 'Heron View'!$A$2, data!$E$1:$E$1749, 'Heron View'!C$5)</f>
        <v/>
      </c>
      <c r="D48" s="2">
        <f>C48+SUMIFS(data!$H$1:$H$1749, data!$A$1:$A$1749, 'Heron View'!$A48, data!$D$1:$D$1749, 'Heron View'!$A$2, data!$E$1:$E$1749, 'Heron View'!D$5)</f>
        <v/>
      </c>
      <c r="E48" s="2">
        <f>D48+SUMIFS(data!$H$1:$H$1749, data!$A$1:$A$1749, 'Heron View'!$A48, data!$D$1:$D$1749, 'Heron View'!$A$2, data!$E$1:$E$1749, 'Heron View'!E$5)</f>
        <v/>
      </c>
      <c r="F48" s="2">
        <f>E48+SUMIFS(data!$H$1:$H$1749, data!$A$1:$A$1749, 'Heron View'!$A48, data!$D$1:$D$1749, 'Heron View'!$A$2, data!$E$1:$E$1749, 'Heron View'!F$5)</f>
        <v/>
      </c>
      <c r="G48" s="2">
        <f>F48+SUMIFS(data!$H$1:$H$1749, data!$A$1:$A$1749, 'Heron View'!$A48, data!$D$1:$D$1749, 'Heron View'!$A$2, data!$E$1:$E$1749, 'Heron View'!G$5)</f>
        <v/>
      </c>
      <c r="H48" s="2">
        <f>G48+SUMIFS(data!$H$1:$H$1749, data!$A$1:$A$1749, 'Heron View'!$A48, data!$D$1:$D$1749, 'Heron View'!$A$2, data!$E$1:$E$1749, 'Heron View'!H$5)</f>
        <v/>
      </c>
      <c r="I48" s="2">
        <f>H48+SUMIFS(data!$H$1:$H$1749, data!$A$1:$A$1749, 'Heron View'!$A48, data!$D$1:$D$1749, 'Heron View'!$A$2, data!$E$1:$E$1749, 'Heron View'!I$5)</f>
        <v/>
      </c>
      <c r="J48" s="2">
        <f>I48+SUMIFS(data!$H$1:$H$1749, data!$A$1:$A$1749, 'Heron View'!$A48, data!$D$1:$D$1749, 'Heron View'!$A$2, data!$E$1:$E$1749, 'Heron View'!J$5)</f>
        <v/>
      </c>
      <c r="K48" s="2">
        <f>J48+SUMIFS(data!$H$1:$H$1749, data!$A$1:$A$1749, 'Heron View'!$A48, data!$D$1:$D$1749, 'Heron View'!$A$2, data!$E$1:$E$1749, 'Heron View'!K$5)</f>
        <v/>
      </c>
      <c r="L48" s="2">
        <f>K48+SUMIFS(data!$H$1:$H$1749, data!$A$1:$A$1749, 'Heron View'!$A48, data!$D$1:$D$1749, 'Heron View'!$A$2, data!$E$1:$E$1749, 'Heron View'!L$5)</f>
        <v/>
      </c>
      <c r="M48" s="2">
        <f>L48+SUMIFS(data!$H$1:$H$1749, data!$A$1:$A$1749, 'Heron View'!$A48, data!$D$1:$D$1749, 'Heron View'!$A$2, data!$E$1:$E$1749, 'Heron View'!M$5)</f>
        <v/>
      </c>
      <c r="N48" s="2">
        <f>M48+SUMIFS(data!$H$1:$H$1749, data!$A$1:$A$1749, 'Heron View'!$A48, data!$D$1:$D$1749, 'Heron View'!$A$2, data!$E$1:$E$1749, 'Heron View'!N$5)</f>
        <v/>
      </c>
      <c r="O48" s="2">
        <f>N48+SUMIFS(data!$H$1:$H$1749, data!$A$1:$A$1749, 'Heron View'!$A48, data!$D$1:$D$1749, 'Heron View'!$A$2, data!$E$1:$E$1749, 'Heron View'!O$5)</f>
        <v/>
      </c>
      <c r="P48" s="2">
        <f>O48+SUMIFS(data!$H$1:$H$1749, data!$A$1:$A$1749, 'Heron View'!$A48, data!$D$1:$D$1749, 'Heron View'!$A$2, data!$E$1:$E$1749, 'Heron View'!P$5)</f>
        <v/>
      </c>
      <c r="Q48" s="2">
        <f>P48+SUMIFS(data!$H$1:$H$1749, data!$A$1:$A$1749, 'Heron View'!$A48, data!$D$1:$D$1749, 'Heron View'!$A$2, data!$E$1:$E$1749, 'Heron View'!Q$5)</f>
        <v/>
      </c>
      <c r="R48" s="2">
        <f>Q48+SUMIFS(data!$H$1:$H$1749, data!$A$1:$A$1749, 'Heron View'!$A48, data!$D$1:$D$1749, 'Heron View'!$A$2, data!$E$1:$E$1749, 'Heron View'!R$5)</f>
        <v/>
      </c>
      <c r="S48" s="2">
        <f>R48+SUMIFS(data!$H$1:$H$1749, data!$A$1:$A$1749, 'Heron View'!$A48, data!$D$1:$D$1749, 'Heron View'!$A$2, data!$E$1:$E$1749, 'Heron View'!S$5)</f>
        <v/>
      </c>
      <c r="T48" s="2">
        <f>S48+SUMIFS(data!$H$1:$H$1749, data!$A$1:$A$1749, 'Heron View'!$A48, data!$D$1:$D$1749, 'Heron View'!$A$2, data!$E$1:$E$1749, 'Heron View'!T$5)</f>
        <v/>
      </c>
      <c r="U48" s="2">
        <f>T48+SUMIFS(data!$H$1:$H$1749, data!$A$1:$A$1749, 'Heron View'!$A48, data!$D$1:$D$1749, 'Heron View'!$A$2, data!$E$1:$E$1749, 'Heron View'!U$5)</f>
        <v/>
      </c>
      <c r="V48" s="2">
        <f>U48+SUMIFS(data!$H$1:$H$1749, data!$A$1:$A$1749, 'Heron View'!$A48, data!$D$1:$D$1749, 'Heron View'!$A$2, data!$E$1:$E$1749, 'Heron View'!V$5)</f>
        <v/>
      </c>
      <c r="W48" s="2">
        <f>V48+SUMIFS(data!$H$1:$H$1749, data!$A$1:$A$1749, 'Heron View'!$A48, data!$D$1:$D$1749, 'Heron View'!$A$2, data!$E$1:$E$1749, 'Heron View'!W$5)</f>
        <v/>
      </c>
      <c r="X48" s="2">
        <f>W48+SUMIFS(data!$H$1:$H$1749, data!$A$1:$A$1749, 'Heron View'!$A48, data!$D$1:$D$1749, 'Heron View'!$A$2, data!$E$1:$E$1749, 'Heron View'!X$5)</f>
        <v/>
      </c>
      <c r="Y48" s="2">
        <f>X48+SUMIFS(data!$H$1:$H$1749, data!$A$1:$A$1749, 'Heron View'!$A48, data!$D$1:$D$1749, 'Heron View'!$A$2, data!$E$1:$E$1749, 'Heron View'!Y$5)</f>
        <v/>
      </c>
      <c r="Z48" s="2">
        <f>Y48+SUMIFS(data!$H$1:$H$1749, data!$A$1:$A$1749, 'Heron View'!$A48, data!$D$1:$D$1749, 'Heron View'!$A$2, data!$E$1:$E$1749, 'Heron View'!Z$5)</f>
        <v/>
      </c>
      <c r="AA48" s="2">
        <f>Z48+SUMIFS(data!$H$1:$H$1749, data!$A$1:$A$1749, 'Heron View'!$A48, data!$D$1:$D$1749, 'Heron View'!$A$2, data!$E$1:$E$1749, 'Heron View'!AA$5)</f>
        <v/>
      </c>
      <c r="AB48" s="2">
        <f>AA48+SUMIFS(data!$H$1:$H$1749, data!$A$1:$A$1749, 'Heron View'!$A48, data!$D$1:$D$1749, 'Heron View'!$A$2, data!$E$1:$E$1749, 'Heron View'!AB$5)</f>
        <v/>
      </c>
      <c r="AC48" s="2">
        <f>AB48+SUMIFS(data!$H$1:$H$1749, data!$A$1:$A$1749, 'Heron View'!$A48, data!$D$1:$D$1749, 'Heron View'!$A$2, data!$E$1:$E$1749, 'Heron View'!AC$5)</f>
        <v/>
      </c>
      <c r="AD48" s="2">
        <f>AC48+SUMIFS(data!$H$1:$H$1749, data!$A$1:$A$1749, 'Heron View'!$A48, data!$D$1:$D$1749, 'Heron View'!$A$2, data!$E$1:$E$1749, 'Heron View'!AD$5)</f>
        <v/>
      </c>
      <c r="AE48" s="2">
        <f>AD48+SUMIFS(data!$H$1:$H$1749, data!$A$1:$A$1749, 'Heron View'!$A48, data!$D$1:$D$1749, 'Heron View'!$A$2, data!$E$1:$E$1749, 'Heron View'!AE$5)</f>
        <v/>
      </c>
      <c r="AF48" s="2">
        <f>AE48+SUMIFS(data!$H$1:$H$1749, data!$A$1:$A$1749, 'Heron View'!$A48, data!$D$1:$D$1749, 'Heron View'!$A$2, data!$E$1:$E$1749, 'Heron View'!AF$5)</f>
        <v/>
      </c>
    </row>
    <row r="49">
      <c r="A49" t="inlineStr">
        <is>
          <t>Advertising - Pure Brand Activation</t>
        </is>
      </c>
      <c r="C49" s="2">
        <f>SUMIFS(data!$H$1:$H$1749, data!$A$1:$A$1749, 'Heron View'!$A49, data!$D$1:$D$1749, 'Heron View'!$A$2, data!$E$1:$E$1749, 'Heron View'!C$5)</f>
        <v/>
      </c>
      <c r="D49" s="2">
        <f>C49+SUMIFS(data!$H$1:$H$1749, data!$A$1:$A$1749, 'Heron View'!$A49, data!$D$1:$D$1749, 'Heron View'!$A$2, data!$E$1:$E$1749, 'Heron View'!D$5)</f>
        <v/>
      </c>
      <c r="E49" s="2">
        <f>D49+SUMIFS(data!$H$1:$H$1749, data!$A$1:$A$1749, 'Heron View'!$A49, data!$D$1:$D$1749, 'Heron View'!$A$2, data!$E$1:$E$1749, 'Heron View'!E$5)</f>
        <v/>
      </c>
      <c r="F49" s="2">
        <f>E49+SUMIFS(data!$H$1:$H$1749, data!$A$1:$A$1749, 'Heron View'!$A49, data!$D$1:$D$1749, 'Heron View'!$A$2, data!$E$1:$E$1749, 'Heron View'!F$5)</f>
        <v/>
      </c>
      <c r="G49" s="2">
        <f>F49+SUMIFS(data!$H$1:$H$1749, data!$A$1:$A$1749, 'Heron View'!$A49, data!$D$1:$D$1749, 'Heron View'!$A$2, data!$E$1:$E$1749, 'Heron View'!G$5)</f>
        <v/>
      </c>
      <c r="H49" s="2">
        <f>G49+SUMIFS(data!$H$1:$H$1749, data!$A$1:$A$1749, 'Heron View'!$A49, data!$D$1:$D$1749, 'Heron View'!$A$2, data!$E$1:$E$1749, 'Heron View'!H$5)</f>
        <v/>
      </c>
      <c r="I49" s="2">
        <f>H49+SUMIFS(data!$H$1:$H$1749, data!$A$1:$A$1749, 'Heron View'!$A49, data!$D$1:$D$1749, 'Heron View'!$A$2, data!$E$1:$E$1749, 'Heron View'!I$5)</f>
        <v/>
      </c>
      <c r="J49" s="2">
        <f>I49+SUMIFS(data!$H$1:$H$1749, data!$A$1:$A$1749, 'Heron View'!$A49, data!$D$1:$D$1749, 'Heron View'!$A$2, data!$E$1:$E$1749, 'Heron View'!J$5)</f>
        <v/>
      </c>
      <c r="K49" s="2">
        <f>J49+SUMIFS(data!$H$1:$H$1749, data!$A$1:$A$1749, 'Heron View'!$A49, data!$D$1:$D$1749, 'Heron View'!$A$2, data!$E$1:$E$1749, 'Heron View'!K$5)</f>
        <v/>
      </c>
      <c r="L49" s="2">
        <f>K49+SUMIFS(data!$H$1:$H$1749, data!$A$1:$A$1749, 'Heron View'!$A49, data!$D$1:$D$1749, 'Heron View'!$A$2, data!$E$1:$E$1749, 'Heron View'!L$5)</f>
        <v/>
      </c>
      <c r="M49" s="2">
        <f>L49+SUMIFS(data!$H$1:$H$1749, data!$A$1:$A$1749, 'Heron View'!$A49, data!$D$1:$D$1749, 'Heron View'!$A$2, data!$E$1:$E$1749, 'Heron View'!M$5)</f>
        <v/>
      </c>
      <c r="N49" s="2">
        <f>M49+SUMIFS(data!$H$1:$H$1749, data!$A$1:$A$1749, 'Heron View'!$A49, data!$D$1:$D$1749, 'Heron View'!$A$2, data!$E$1:$E$1749, 'Heron View'!N$5)</f>
        <v/>
      </c>
      <c r="O49" s="2">
        <f>N49+SUMIFS(data!$H$1:$H$1749, data!$A$1:$A$1749, 'Heron View'!$A49, data!$D$1:$D$1749, 'Heron View'!$A$2, data!$E$1:$E$1749, 'Heron View'!O$5)</f>
        <v/>
      </c>
      <c r="P49" s="2">
        <f>O49+SUMIFS(data!$H$1:$H$1749, data!$A$1:$A$1749, 'Heron View'!$A49, data!$D$1:$D$1749, 'Heron View'!$A$2, data!$E$1:$E$1749, 'Heron View'!P$5)</f>
        <v/>
      </c>
      <c r="Q49" s="2">
        <f>P49+SUMIFS(data!$H$1:$H$1749, data!$A$1:$A$1749, 'Heron View'!$A49, data!$D$1:$D$1749, 'Heron View'!$A$2, data!$E$1:$E$1749, 'Heron View'!Q$5)</f>
        <v/>
      </c>
      <c r="R49" s="2">
        <f>Q49+SUMIFS(data!$H$1:$H$1749, data!$A$1:$A$1749, 'Heron View'!$A49, data!$D$1:$D$1749, 'Heron View'!$A$2, data!$E$1:$E$1749, 'Heron View'!R$5)</f>
        <v/>
      </c>
      <c r="S49" s="2">
        <f>R49+SUMIFS(data!$H$1:$H$1749, data!$A$1:$A$1749, 'Heron View'!$A49, data!$D$1:$D$1749, 'Heron View'!$A$2, data!$E$1:$E$1749, 'Heron View'!S$5)</f>
        <v/>
      </c>
      <c r="T49" s="2">
        <f>S49+SUMIFS(data!$H$1:$H$1749, data!$A$1:$A$1749, 'Heron View'!$A49, data!$D$1:$D$1749, 'Heron View'!$A$2, data!$E$1:$E$1749, 'Heron View'!T$5)</f>
        <v/>
      </c>
      <c r="U49" s="2">
        <f>T49+SUMIFS(data!$H$1:$H$1749, data!$A$1:$A$1749, 'Heron View'!$A49, data!$D$1:$D$1749, 'Heron View'!$A$2, data!$E$1:$E$1749, 'Heron View'!U$5)</f>
        <v/>
      </c>
      <c r="V49" s="2">
        <f>U49+SUMIFS(data!$H$1:$H$1749, data!$A$1:$A$1749, 'Heron View'!$A49, data!$D$1:$D$1749, 'Heron View'!$A$2, data!$E$1:$E$1749, 'Heron View'!V$5)</f>
        <v/>
      </c>
      <c r="W49" s="2">
        <f>V49+SUMIFS(data!$H$1:$H$1749, data!$A$1:$A$1749, 'Heron View'!$A49, data!$D$1:$D$1749, 'Heron View'!$A$2, data!$E$1:$E$1749, 'Heron View'!W$5)</f>
        <v/>
      </c>
      <c r="X49" s="2">
        <f>W49+SUMIFS(data!$H$1:$H$1749, data!$A$1:$A$1749, 'Heron View'!$A49, data!$D$1:$D$1749, 'Heron View'!$A$2, data!$E$1:$E$1749, 'Heron View'!X$5)</f>
        <v/>
      </c>
      <c r="Y49" s="2">
        <f>X49+SUMIFS(data!$H$1:$H$1749, data!$A$1:$A$1749, 'Heron View'!$A49, data!$D$1:$D$1749, 'Heron View'!$A$2, data!$E$1:$E$1749, 'Heron View'!Y$5)</f>
        <v/>
      </c>
      <c r="Z49" s="2">
        <f>Y49+SUMIFS(data!$H$1:$H$1749, data!$A$1:$A$1749, 'Heron View'!$A49, data!$D$1:$D$1749, 'Heron View'!$A$2, data!$E$1:$E$1749, 'Heron View'!Z$5)</f>
        <v/>
      </c>
      <c r="AA49" s="2">
        <f>Z49+SUMIFS(data!$H$1:$H$1749, data!$A$1:$A$1749, 'Heron View'!$A49, data!$D$1:$D$1749, 'Heron View'!$A$2, data!$E$1:$E$1749, 'Heron View'!AA$5)</f>
        <v/>
      </c>
      <c r="AB49" s="2">
        <f>AA49+SUMIFS(data!$H$1:$H$1749, data!$A$1:$A$1749, 'Heron View'!$A49, data!$D$1:$D$1749, 'Heron View'!$A$2, data!$E$1:$E$1749, 'Heron View'!AB$5)</f>
        <v/>
      </c>
      <c r="AC49" s="2">
        <f>AB49+SUMIFS(data!$H$1:$H$1749, data!$A$1:$A$1749, 'Heron View'!$A49, data!$D$1:$D$1749, 'Heron View'!$A$2, data!$E$1:$E$1749, 'Heron View'!AC$5)</f>
        <v/>
      </c>
      <c r="AD49" s="2">
        <f>AC49+SUMIFS(data!$H$1:$H$1749, data!$A$1:$A$1749, 'Heron View'!$A49, data!$D$1:$D$1749, 'Heron View'!$A$2, data!$E$1:$E$1749, 'Heron View'!AD$5)</f>
        <v/>
      </c>
      <c r="AE49" s="2">
        <f>AD49+SUMIFS(data!$H$1:$H$1749, data!$A$1:$A$1749, 'Heron View'!$A49, data!$D$1:$D$1749, 'Heron View'!$A$2, data!$E$1:$E$1749, 'Heron View'!AE$5)</f>
        <v/>
      </c>
      <c r="AF49" s="2">
        <f>AE49+SUMIFS(data!$H$1:$H$1749, data!$A$1:$A$1749, 'Heron View'!$A49, data!$D$1:$D$1749, 'Heron View'!$A$2, data!$E$1:$E$1749, 'Heron View'!AF$5)</f>
        <v/>
      </c>
    </row>
    <row r="50">
      <c r="A50" t="inlineStr">
        <is>
          <t>Advertising - Real Marketing</t>
        </is>
      </c>
      <c r="C50" s="2">
        <f>SUMIFS(data!$H$1:$H$1749, data!$A$1:$A$1749, 'Heron View'!$A50, data!$D$1:$D$1749, 'Heron View'!$A$2, data!$E$1:$E$1749, 'Heron View'!C$5)</f>
        <v/>
      </c>
      <c r="D50" s="2">
        <f>C50+SUMIFS(data!$H$1:$H$1749, data!$A$1:$A$1749, 'Heron View'!$A50, data!$D$1:$D$1749, 'Heron View'!$A$2, data!$E$1:$E$1749, 'Heron View'!D$5)</f>
        <v/>
      </c>
      <c r="E50" s="2">
        <f>D50+SUMIFS(data!$H$1:$H$1749, data!$A$1:$A$1749, 'Heron View'!$A50, data!$D$1:$D$1749, 'Heron View'!$A$2, data!$E$1:$E$1749, 'Heron View'!E$5)</f>
        <v/>
      </c>
      <c r="F50" s="2">
        <f>E50+SUMIFS(data!$H$1:$H$1749, data!$A$1:$A$1749, 'Heron View'!$A50, data!$D$1:$D$1749, 'Heron View'!$A$2, data!$E$1:$E$1749, 'Heron View'!F$5)</f>
        <v/>
      </c>
      <c r="G50" s="2">
        <f>F50+SUMIFS(data!$H$1:$H$1749, data!$A$1:$A$1749, 'Heron View'!$A50, data!$D$1:$D$1749, 'Heron View'!$A$2, data!$E$1:$E$1749, 'Heron View'!G$5)</f>
        <v/>
      </c>
      <c r="H50" s="2">
        <f>G50+SUMIFS(data!$H$1:$H$1749, data!$A$1:$A$1749, 'Heron View'!$A50, data!$D$1:$D$1749, 'Heron View'!$A$2, data!$E$1:$E$1749, 'Heron View'!H$5)</f>
        <v/>
      </c>
      <c r="I50" s="2">
        <f>H50+SUMIFS(data!$H$1:$H$1749, data!$A$1:$A$1749, 'Heron View'!$A50, data!$D$1:$D$1749, 'Heron View'!$A$2, data!$E$1:$E$1749, 'Heron View'!I$5)</f>
        <v/>
      </c>
      <c r="J50" s="2">
        <f>I50+SUMIFS(data!$H$1:$H$1749, data!$A$1:$A$1749, 'Heron View'!$A50, data!$D$1:$D$1749, 'Heron View'!$A$2, data!$E$1:$E$1749, 'Heron View'!J$5)</f>
        <v/>
      </c>
      <c r="K50" s="2">
        <f>J50+SUMIFS(data!$H$1:$H$1749, data!$A$1:$A$1749, 'Heron View'!$A50, data!$D$1:$D$1749, 'Heron View'!$A$2, data!$E$1:$E$1749, 'Heron View'!K$5)</f>
        <v/>
      </c>
      <c r="L50" s="2">
        <f>K50+SUMIFS(data!$H$1:$H$1749, data!$A$1:$A$1749, 'Heron View'!$A50, data!$D$1:$D$1749, 'Heron View'!$A$2, data!$E$1:$E$1749, 'Heron View'!L$5)</f>
        <v/>
      </c>
      <c r="M50" s="2">
        <f>L50+SUMIFS(data!$H$1:$H$1749, data!$A$1:$A$1749, 'Heron View'!$A50, data!$D$1:$D$1749, 'Heron View'!$A$2, data!$E$1:$E$1749, 'Heron View'!M$5)</f>
        <v/>
      </c>
      <c r="N50" s="2">
        <f>M50+SUMIFS(data!$H$1:$H$1749, data!$A$1:$A$1749, 'Heron View'!$A50, data!$D$1:$D$1749, 'Heron View'!$A$2, data!$E$1:$E$1749, 'Heron View'!N$5)</f>
        <v/>
      </c>
      <c r="O50" s="2">
        <f>N50+SUMIFS(data!$H$1:$H$1749, data!$A$1:$A$1749, 'Heron View'!$A50, data!$D$1:$D$1749, 'Heron View'!$A$2, data!$E$1:$E$1749, 'Heron View'!O$5)</f>
        <v/>
      </c>
      <c r="P50" s="2">
        <f>O50+SUMIFS(data!$H$1:$H$1749, data!$A$1:$A$1749, 'Heron View'!$A50, data!$D$1:$D$1749, 'Heron View'!$A$2, data!$E$1:$E$1749, 'Heron View'!P$5)</f>
        <v/>
      </c>
      <c r="Q50" s="2">
        <f>P50+SUMIFS(data!$H$1:$H$1749, data!$A$1:$A$1749, 'Heron View'!$A50, data!$D$1:$D$1749, 'Heron View'!$A$2, data!$E$1:$E$1749, 'Heron View'!Q$5)</f>
        <v/>
      </c>
      <c r="R50" s="2">
        <f>Q50+SUMIFS(data!$H$1:$H$1749, data!$A$1:$A$1749, 'Heron View'!$A50, data!$D$1:$D$1749, 'Heron View'!$A$2, data!$E$1:$E$1749, 'Heron View'!R$5)</f>
        <v/>
      </c>
      <c r="S50" s="2">
        <f>R50+SUMIFS(data!$H$1:$H$1749, data!$A$1:$A$1749, 'Heron View'!$A50, data!$D$1:$D$1749, 'Heron View'!$A$2, data!$E$1:$E$1749, 'Heron View'!S$5)</f>
        <v/>
      </c>
      <c r="T50" s="2">
        <f>S50+SUMIFS(data!$H$1:$H$1749, data!$A$1:$A$1749, 'Heron View'!$A50, data!$D$1:$D$1749, 'Heron View'!$A$2, data!$E$1:$E$1749, 'Heron View'!T$5)</f>
        <v/>
      </c>
      <c r="U50" s="2">
        <f>T50+SUMIFS(data!$H$1:$H$1749, data!$A$1:$A$1749, 'Heron View'!$A50, data!$D$1:$D$1749, 'Heron View'!$A$2, data!$E$1:$E$1749, 'Heron View'!U$5)</f>
        <v/>
      </c>
      <c r="V50" s="2">
        <f>U50+SUMIFS(data!$H$1:$H$1749, data!$A$1:$A$1749, 'Heron View'!$A50, data!$D$1:$D$1749, 'Heron View'!$A$2, data!$E$1:$E$1749, 'Heron View'!V$5)</f>
        <v/>
      </c>
      <c r="W50" s="2">
        <f>V50+SUMIFS(data!$H$1:$H$1749, data!$A$1:$A$1749, 'Heron View'!$A50, data!$D$1:$D$1749, 'Heron View'!$A$2, data!$E$1:$E$1749, 'Heron View'!W$5)</f>
        <v/>
      </c>
      <c r="X50" s="2">
        <f>W50+SUMIFS(data!$H$1:$H$1749, data!$A$1:$A$1749, 'Heron View'!$A50, data!$D$1:$D$1749, 'Heron View'!$A$2, data!$E$1:$E$1749, 'Heron View'!X$5)</f>
        <v/>
      </c>
      <c r="Y50" s="2">
        <f>X50+SUMIFS(data!$H$1:$H$1749, data!$A$1:$A$1749, 'Heron View'!$A50, data!$D$1:$D$1749, 'Heron View'!$A$2, data!$E$1:$E$1749, 'Heron View'!Y$5)</f>
        <v/>
      </c>
      <c r="Z50" s="2">
        <f>Y50+SUMIFS(data!$H$1:$H$1749, data!$A$1:$A$1749, 'Heron View'!$A50, data!$D$1:$D$1749, 'Heron View'!$A$2, data!$E$1:$E$1749, 'Heron View'!Z$5)</f>
        <v/>
      </c>
      <c r="AA50" s="2">
        <f>Z50+SUMIFS(data!$H$1:$H$1749, data!$A$1:$A$1749, 'Heron View'!$A50, data!$D$1:$D$1749, 'Heron View'!$A$2, data!$E$1:$E$1749, 'Heron View'!AA$5)</f>
        <v/>
      </c>
      <c r="AB50" s="2">
        <f>AA50+SUMIFS(data!$H$1:$H$1749, data!$A$1:$A$1749, 'Heron View'!$A50, data!$D$1:$D$1749, 'Heron View'!$A$2, data!$E$1:$E$1749, 'Heron View'!AB$5)</f>
        <v/>
      </c>
      <c r="AC50" s="2">
        <f>AB50+SUMIFS(data!$H$1:$H$1749, data!$A$1:$A$1749, 'Heron View'!$A50, data!$D$1:$D$1749, 'Heron View'!$A$2, data!$E$1:$E$1749, 'Heron View'!AC$5)</f>
        <v/>
      </c>
      <c r="AD50" s="2">
        <f>AC50+SUMIFS(data!$H$1:$H$1749, data!$A$1:$A$1749, 'Heron View'!$A50, data!$D$1:$D$1749, 'Heron View'!$A$2, data!$E$1:$E$1749, 'Heron View'!AD$5)</f>
        <v/>
      </c>
      <c r="AE50" s="2">
        <f>AD50+SUMIFS(data!$H$1:$H$1749, data!$A$1:$A$1749, 'Heron View'!$A50, data!$D$1:$D$1749, 'Heron View'!$A$2, data!$E$1:$E$1749, 'Heron View'!AE$5)</f>
        <v/>
      </c>
      <c r="AF50" s="2">
        <f>AE50+SUMIFS(data!$H$1:$H$1749, data!$A$1:$A$1749, 'Heron View'!$A50, data!$D$1:$D$1749, 'Heron View'!$A$2, data!$E$1:$E$1749, 'Heron View'!AF$5)</f>
        <v/>
      </c>
    </row>
    <row r="51">
      <c r="A51" t="inlineStr">
        <is>
          <t>Advertising - Thinkink</t>
        </is>
      </c>
      <c r="C51" s="2">
        <f>SUMIFS(data!$H$1:$H$1749, data!$A$1:$A$1749, 'Heron View'!$A51, data!$D$1:$D$1749, 'Heron View'!$A$2, data!$E$1:$E$1749, 'Heron View'!C$5)</f>
        <v/>
      </c>
      <c r="D51" s="2">
        <f>C51+SUMIFS(data!$H$1:$H$1749, data!$A$1:$A$1749, 'Heron View'!$A51, data!$D$1:$D$1749, 'Heron View'!$A$2, data!$E$1:$E$1749, 'Heron View'!D$5)</f>
        <v/>
      </c>
      <c r="E51" s="2">
        <f>D51+SUMIFS(data!$H$1:$H$1749, data!$A$1:$A$1749, 'Heron View'!$A51, data!$D$1:$D$1749, 'Heron View'!$A$2, data!$E$1:$E$1749, 'Heron View'!E$5)</f>
        <v/>
      </c>
      <c r="F51" s="2">
        <f>E51+SUMIFS(data!$H$1:$H$1749, data!$A$1:$A$1749, 'Heron View'!$A51, data!$D$1:$D$1749, 'Heron View'!$A$2, data!$E$1:$E$1749, 'Heron View'!F$5)</f>
        <v/>
      </c>
      <c r="G51" s="2">
        <f>F51+SUMIFS(data!$H$1:$H$1749, data!$A$1:$A$1749, 'Heron View'!$A51, data!$D$1:$D$1749, 'Heron View'!$A$2, data!$E$1:$E$1749, 'Heron View'!G$5)</f>
        <v/>
      </c>
      <c r="H51" s="2">
        <f>G51+SUMIFS(data!$H$1:$H$1749, data!$A$1:$A$1749, 'Heron View'!$A51, data!$D$1:$D$1749, 'Heron View'!$A$2, data!$E$1:$E$1749, 'Heron View'!H$5)</f>
        <v/>
      </c>
      <c r="I51" s="2">
        <f>H51+SUMIFS(data!$H$1:$H$1749, data!$A$1:$A$1749, 'Heron View'!$A51, data!$D$1:$D$1749, 'Heron View'!$A$2, data!$E$1:$E$1749, 'Heron View'!I$5)</f>
        <v/>
      </c>
      <c r="J51" s="2">
        <f>I51+SUMIFS(data!$H$1:$H$1749, data!$A$1:$A$1749, 'Heron View'!$A51, data!$D$1:$D$1749, 'Heron View'!$A$2, data!$E$1:$E$1749, 'Heron View'!J$5)</f>
        <v/>
      </c>
      <c r="K51" s="2">
        <f>J51+SUMIFS(data!$H$1:$H$1749, data!$A$1:$A$1749, 'Heron View'!$A51, data!$D$1:$D$1749, 'Heron View'!$A$2, data!$E$1:$E$1749, 'Heron View'!K$5)</f>
        <v/>
      </c>
      <c r="L51" s="2">
        <f>K51+SUMIFS(data!$H$1:$H$1749, data!$A$1:$A$1749, 'Heron View'!$A51, data!$D$1:$D$1749, 'Heron View'!$A$2, data!$E$1:$E$1749, 'Heron View'!L$5)</f>
        <v/>
      </c>
      <c r="M51" s="2">
        <f>L51+SUMIFS(data!$H$1:$H$1749, data!$A$1:$A$1749, 'Heron View'!$A51, data!$D$1:$D$1749, 'Heron View'!$A$2, data!$E$1:$E$1749, 'Heron View'!M$5)</f>
        <v/>
      </c>
      <c r="N51" s="2">
        <f>M51+SUMIFS(data!$H$1:$H$1749, data!$A$1:$A$1749, 'Heron View'!$A51, data!$D$1:$D$1749, 'Heron View'!$A$2, data!$E$1:$E$1749, 'Heron View'!N$5)</f>
        <v/>
      </c>
      <c r="O51" s="2">
        <f>N51+SUMIFS(data!$H$1:$H$1749, data!$A$1:$A$1749, 'Heron View'!$A51, data!$D$1:$D$1749, 'Heron View'!$A$2, data!$E$1:$E$1749, 'Heron View'!O$5)</f>
        <v/>
      </c>
      <c r="P51" s="2">
        <f>O51+SUMIFS(data!$H$1:$H$1749, data!$A$1:$A$1749, 'Heron View'!$A51, data!$D$1:$D$1749, 'Heron View'!$A$2, data!$E$1:$E$1749, 'Heron View'!P$5)</f>
        <v/>
      </c>
      <c r="Q51" s="2">
        <f>P51+SUMIFS(data!$H$1:$H$1749, data!$A$1:$A$1749, 'Heron View'!$A51, data!$D$1:$D$1749, 'Heron View'!$A$2, data!$E$1:$E$1749, 'Heron View'!Q$5)</f>
        <v/>
      </c>
      <c r="R51" s="2">
        <f>Q51+SUMIFS(data!$H$1:$H$1749, data!$A$1:$A$1749, 'Heron View'!$A51, data!$D$1:$D$1749, 'Heron View'!$A$2, data!$E$1:$E$1749, 'Heron View'!R$5)</f>
        <v/>
      </c>
      <c r="S51" s="2">
        <f>R51+SUMIFS(data!$H$1:$H$1749, data!$A$1:$A$1749, 'Heron View'!$A51, data!$D$1:$D$1749, 'Heron View'!$A$2, data!$E$1:$E$1749, 'Heron View'!S$5)</f>
        <v/>
      </c>
      <c r="T51" s="2">
        <f>S51+SUMIFS(data!$H$1:$H$1749, data!$A$1:$A$1749, 'Heron View'!$A51, data!$D$1:$D$1749, 'Heron View'!$A$2, data!$E$1:$E$1749, 'Heron View'!T$5)</f>
        <v/>
      </c>
      <c r="U51" s="2">
        <f>T51+SUMIFS(data!$H$1:$H$1749, data!$A$1:$A$1749, 'Heron View'!$A51, data!$D$1:$D$1749, 'Heron View'!$A$2, data!$E$1:$E$1749, 'Heron View'!U$5)</f>
        <v/>
      </c>
      <c r="V51" s="2">
        <f>U51+SUMIFS(data!$H$1:$H$1749, data!$A$1:$A$1749, 'Heron View'!$A51, data!$D$1:$D$1749, 'Heron View'!$A$2, data!$E$1:$E$1749, 'Heron View'!V$5)</f>
        <v/>
      </c>
      <c r="W51" s="2">
        <f>V51+SUMIFS(data!$H$1:$H$1749, data!$A$1:$A$1749, 'Heron View'!$A51, data!$D$1:$D$1749, 'Heron View'!$A$2, data!$E$1:$E$1749, 'Heron View'!W$5)</f>
        <v/>
      </c>
      <c r="X51" s="2">
        <f>W51+SUMIFS(data!$H$1:$H$1749, data!$A$1:$A$1749, 'Heron View'!$A51, data!$D$1:$D$1749, 'Heron View'!$A$2, data!$E$1:$E$1749, 'Heron View'!X$5)</f>
        <v/>
      </c>
      <c r="Y51" s="2">
        <f>X51+SUMIFS(data!$H$1:$H$1749, data!$A$1:$A$1749, 'Heron View'!$A51, data!$D$1:$D$1749, 'Heron View'!$A$2, data!$E$1:$E$1749, 'Heron View'!Y$5)</f>
        <v/>
      </c>
      <c r="Z51" s="2">
        <f>Y51+SUMIFS(data!$H$1:$H$1749, data!$A$1:$A$1749, 'Heron View'!$A51, data!$D$1:$D$1749, 'Heron View'!$A$2, data!$E$1:$E$1749, 'Heron View'!Z$5)</f>
        <v/>
      </c>
      <c r="AA51" s="2">
        <f>Z51+SUMIFS(data!$H$1:$H$1749, data!$A$1:$A$1749, 'Heron View'!$A51, data!$D$1:$D$1749, 'Heron View'!$A$2, data!$E$1:$E$1749, 'Heron View'!AA$5)</f>
        <v/>
      </c>
      <c r="AB51" s="2">
        <f>AA51+SUMIFS(data!$H$1:$H$1749, data!$A$1:$A$1749, 'Heron View'!$A51, data!$D$1:$D$1749, 'Heron View'!$A$2, data!$E$1:$E$1749, 'Heron View'!AB$5)</f>
        <v/>
      </c>
      <c r="AC51" s="2">
        <f>AB51+SUMIFS(data!$H$1:$H$1749, data!$A$1:$A$1749, 'Heron View'!$A51, data!$D$1:$D$1749, 'Heron View'!$A$2, data!$E$1:$E$1749, 'Heron View'!AC$5)</f>
        <v/>
      </c>
      <c r="AD51" s="2">
        <f>AC51+SUMIFS(data!$H$1:$H$1749, data!$A$1:$A$1749, 'Heron View'!$A51, data!$D$1:$D$1749, 'Heron View'!$A$2, data!$E$1:$E$1749, 'Heron View'!AD$5)</f>
        <v/>
      </c>
      <c r="AE51" s="2">
        <f>AD51+SUMIFS(data!$H$1:$H$1749, data!$A$1:$A$1749, 'Heron View'!$A51, data!$D$1:$D$1749, 'Heron View'!$A$2, data!$E$1:$E$1749, 'Heron View'!AE$5)</f>
        <v/>
      </c>
      <c r="AF51" s="2">
        <f>AE51+SUMIFS(data!$H$1:$H$1749, data!$A$1:$A$1749, 'Heron View'!$A51, data!$D$1:$D$1749, 'Heron View'!$A$2, data!$E$1:$E$1749, 'Heron View'!AF$5)</f>
        <v/>
      </c>
    </row>
    <row r="52">
      <c r="A52" t="inlineStr">
        <is>
          <t>Advertising _AND_ Promotions</t>
        </is>
      </c>
      <c r="C52" s="2">
        <f>SUMIFS(data!$H$1:$H$1749, data!$A$1:$A$1749, 'Heron View'!$A52, data!$D$1:$D$1749, 'Heron View'!$A$2, data!$E$1:$E$1749, 'Heron View'!C$5)</f>
        <v/>
      </c>
      <c r="D52" s="2">
        <f>C52+SUMIFS(data!$H$1:$H$1749, data!$A$1:$A$1749, 'Heron View'!$A52, data!$D$1:$D$1749, 'Heron View'!$A$2, data!$E$1:$E$1749, 'Heron View'!D$5)</f>
        <v/>
      </c>
      <c r="E52" s="2">
        <f>D52+SUMIFS(data!$H$1:$H$1749, data!$A$1:$A$1749, 'Heron View'!$A52, data!$D$1:$D$1749, 'Heron View'!$A$2, data!$E$1:$E$1749, 'Heron View'!E$5)</f>
        <v/>
      </c>
      <c r="F52" s="2">
        <f>E52+SUMIFS(data!$H$1:$H$1749, data!$A$1:$A$1749, 'Heron View'!$A52, data!$D$1:$D$1749, 'Heron View'!$A$2, data!$E$1:$E$1749, 'Heron View'!F$5)</f>
        <v/>
      </c>
      <c r="G52" s="2">
        <f>F52+SUMIFS(data!$H$1:$H$1749, data!$A$1:$A$1749, 'Heron View'!$A52, data!$D$1:$D$1749, 'Heron View'!$A$2, data!$E$1:$E$1749, 'Heron View'!G$5)</f>
        <v/>
      </c>
      <c r="H52" s="2">
        <f>G52+SUMIFS(data!$H$1:$H$1749, data!$A$1:$A$1749, 'Heron View'!$A52, data!$D$1:$D$1749, 'Heron View'!$A$2, data!$E$1:$E$1749, 'Heron View'!H$5)</f>
        <v/>
      </c>
      <c r="I52" s="2">
        <f>H52+SUMIFS(data!$H$1:$H$1749, data!$A$1:$A$1749, 'Heron View'!$A52, data!$D$1:$D$1749, 'Heron View'!$A$2, data!$E$1:$E$1749, 'Heron View'!I$5)</f>
        <v/>
      </c>
      <c r="J52" s="2">
        <f>I52+SUMIFS(data!$H$1:$H$1749, data!$A$1:$A$1749, 'Heron View'!$A52, data!$D$1:$D$1749, 'Heron View'!$A$2, data!$E$1:$E$1749, 'Heron View'!J$5)</f>
        <v/>
      </c>
      <c r="K52" s="2">
        <f>J52+SUMIFS(data!$H$1:$H$1749, data!$A$1:$A$1749, 'Heron View'!$A52, data!$D$1:$D$1749, 'Heron View'!$A$2, data!$E$1:$E$1749, 'Heron View'!K$5)</f>
        <v/>
      </c>
      <c r="L52" s="2">
        <f>K52+SUMIFS(data!$H$1:$H$1749, data!$A$1:$A$1749, 'Heron View'!$A52, data!$D$1:$D$1749, 'Heron View'!$A$2, data!$E$1:$E$1749, 'Heron View'!L$5)</f>
        <v/>
      </c>
      <c r="M52" s="2">
        <f>L52+SUMIFS(data!$H$1:$H$1749, data!$A$1:$A$1749, 'Heron View'!$A52, data!$D$1:$D$1749, 'Heron View'!$A$2, data!$E$1:$E$1749, 'Heron View'!M$5)</f>
        <v/>
      </c>
      <c r="N52" s="2">
        <f>M52+SUMIFS(data!$H$1:$H$1749, data!$A$1:$A$1749, 'Heron View'!$A52, data!$D$1:$D$1749, 'Heron View'!$A$2, data!$E$1:$E$1749, 'Heron View'!N$5)</f>
        <v/>
      </c>
      <c r="O52" s="2">
        <f>N52+SUMIFS(data!$H$1:$H$1749, data!$A$1:$A$1749, 'Heron View'!$A52, data!$D$1:$D$1749, 'Heron View'!$A$2, data!$E$1:$E$1749, 'Heron View'!O$5)</f>
        <v/>
      </c>
      <c r="P52" s="2">
        <f>O52+SUMIFS(data!$H$1:$H$1749, data!$A$1:$A$1749, 'Heron View'!$A52, data!$D$1:$D$1749, 'Heron View'!$A$2, data!$E$1:$E$1749, 'Heron View'!P$5)</f>
        <v/>
      </c>
      <c r="Q52" s="2">
        <f>P52+SUMIFS(data!$H$1:$H$1749, data!$A$1:$A$1749, 'Heron View'!$A52, data!$D$1:$D$1749, 'Heron View'!$A$2, data!$E$1:$E$1749, 'Heron View'!Q$5)</f>
        <v/>
      </c>
      <c r="R52" s="2">
        <f>Q52+SUMIFS(data!$H$1:$H$1749, data!$A$1:$A$1749, 'Heron View'!$A52, data!$D$1:$D$1749, 'Heron View'!$A$2, data!$E$1:$E$1749, 'Heron View'!R$5)</f>
        <v/>
      </c>
      <c r="S52" s="2">
        <f>R52+SUMIFS(data!$H$1:$H$1749, data!$A$1:$A$1749, 'Heron View'!$A52, data!$D$1:$D$1749, 'Heron View'!$A$2, data!$E$1:$E$1749, 'Heron View'!S$5)</f>
        <v/>
      </c>
      <c r="T52" s="2">
        <f>S52+SUMIFS(data!$H$1:$H$1749, data!$A$1:$A$1749, 'Heron View'!$A52, data!$D$1:$D$1749, 'Heron View'!$A$2, data!$E$1:$E$1749, 'Heron View'!T$5)</f>
        <v/>
      </c>
      <c r="U52" s="2">
        <f>T52+SUMIFS(data!$H$1:$H$1749, data!$A$1:$A$1749, 'Heron View'!$A52, data!$D$1:$D$1749, 'Heron View'!$A$2, data!$E$1:$E$1749, 'Heron View'!U$5)</f>
        <v/>
      </c>
      <c r="V52" s="2">
        <f>U52+SUMIFS(data!$H$1:$H$1749, data!$A$1:$A$1749, 'Heron View'!$A52, data!$D$1:$D$1749, 'Heron View'!$A$2, data!$E$1:$E$1749, 'Heron View'!V$5)</f>
        <v/>
      </c>
      <c r="W52" s="2">
        <f>V52+SUMIFS(data!$H$1:$H$1749, data!$A$1:$A$1749, 'Heron View'!$A52, data!$D$1:$D$1749, 'Heron View'!$A$2, data!$E$1:$E$1749, 'Heron View'!W$5)</f>
        <v/>
      </c>
      <c r="X52" s="2">
        <f>W52+SUMIFS(data!$H$1:$H$1749, data!$A$1:$A$1749, 'Heron View'!$A52, data!$D$1:$D$1749, 'Heron View'!$A$2, data!$E$1:$E$1749, 'Heron View'!X$5)</f>
        <v/>
      </c>
      <c r="Y52" s="2">
        <f>X52+SUMIFS(data!$H$1:$H$1749, data!$A$1:$A$1749, 'Heron View'!$A52, data!$D$1:$D$1749, 'Heron View'!$A$2, data!$E$1:$E$1749, 'Heron View'!Y$5)</f>
        <v/>
      </c>
      <c r="Z52" s="2">
        <f>Y52+SUMIFS(data!$H$1:$H$1749, data!$A$1:$A$1749, 'Heron View'!$A52, data!$D$1:$D$1749, 'Heron View'!$A$2, data!$E$1:$E$1749, 'Heron View'!Z$5)</f>
        <v/>
      </c>
      <c r="AA52" s="2">
        <f>Z52+SUMIFS(data!$H$1:$H$1749, data!$A$1:$A$1749, 'Heron View'!$A52, data!$D$1:$D$1749, 'Heron View'!$A$2, data!$E$1:$E$1749, 'Heron View'!AA$5)</f>
        <v/>
      </c>
      <c r="AB52" s="2">
        <f>AA52+SUMIFS(data!$H$1:$H$1749, data!$A$1:$A$1749, 'Heron View'!$A52, data!$D$1:$D$1749, 'Heron View'!$A$2, data!$E$1:$E$1749, 'Heron View'!AB$5)</f>
        <v/>
      </c>
      <c r="AC52" s="2">
        <f>AB52+SUMIFS(data!$H$1:$H$1749, data!$A$1:$A$1749, 'Heron View'!$A52, data!$D$1:$D$1749, 'Heron View'!$A$2, data!$E$1:$E$1749, 'Heron View'!AC$5)</f>
        <v/>
      </c>
      <c r="AD52" s="2">
        <f>AC52+SUMIFS(data!$H$1:$H$1749, data!$A$1:$A$1749, 'Heron View'!$A52, data!$D$1:$D$1749, 'Heron View'!$A$2, data!$E$1:$E$1749, 'Heron View'!AD$5)</f>
        <v/>
      </c>
      <c r="AE52" s="2">
        <f>AD52+SUMIFS(data!$H$1:$H$1749, data!$A$1:$A$1749, 'Heron View'!$A52, data!$D$1:$D$1749, 'Heron View'!$A$2, data!$E$1:$E$1749, 'Heron View'!AE$5)</f>
        <v/>
      </c>
      <c r="AF52" s="2">
        <f>AE52+SUMIFS(data!$H$1:$H$1749, data!$A$1:$A$1749, 'Heron View'!$A52, data!$D$1:$D$1749, 'Heron View'!$A$2, data!$E$1:$E$1749, 'Heron View'!AF$5)</f>
        <v/>
      </c>
    </row>
    <row r="53">
      <c r="A53" t="inlineStr">
        <is>
          <t>Consulting fees - Trustee</t>
        </is>
      </c>
      <c r="C53" s="2">
        <f>SUMIFS(data!$H$1:$H$1749, data!$A$1:$A$1749, 'Heron View'!$A53, data!$D$1:$D$1749, 'Heron View'!$A$2, data!$E$1:$E$1749, 'Heron View'!C$5)</f>
        <v/>
      </c>
      <c r="D53" s="2">
        <f>C53+SUMIFS(data!$H$1:$H$1749, data!$A$1:$A$1749, 'Heron View'!$A53, data!$D$1:$D$1749, 'Heron View'!$A$2, data!$E$1:$E$1749, 'Heron View'!D$5)</f>
        <v/>
      </c>
      <c r="E53" s="2">
        <f>D53+SUMIFS(data!$H$1:$H$1749, data!$A$1:$A$1749, 'Heron View'!$A53, data!$D$1:$D$1749, 'Heron View'!$A$2, data!$E$1:$E$1749, 'Heron View'!E$5)</f>
        <v/>
      </c>
      <c r="F53" s="2">
        <f>E53+SUMIFS(data!$H$1:$H$1749, data!$A$1:$A$1749, 'Heron View'!$A53, data!$D$1:$D$1749, 'Heron View'!$A$2, data!$E$1:$E$1749, 'Heron View'!F$5)</f>
        <v/>
      </c>
      <c r="G53" s="2">
        <f>F53+SUMIFS(data!$H$1:$H$1749, data!$A$1:$A$1749, 'Heron View'!$A53, data!$D$1:$D$1749, 'Heron View'!$A$2, data!$E$1:$E$1749, 'Heron View'!G$5)</f>
        <v/>
      </c>
      <c r="H53" s="2">
        <f>G53+SUMIFS(data!$H$1:$H$1749, data!$A$1:$A$1749, 'Heron View'!$A53, data!$D$1:$D$1749, 'Heron View'!$A$2, data!$E$1:$E$1749, 'Heron View'!H$5)</f>
        <v/>
      </c>
      <c r="I53" s="2">
        <f>H53+SUMIFS(data!$H$1:$H$1749, data!$A$1:$A$1749, 'Heron View'!$A53, data!$D$1:$D$1749, 'Heron View'!$A$2, data!$E$1:$E$1749, 'Heron View'!I$5)</f>
        <v/>
      </c>
      <c r="J53" s="2">
        <f>I53+SUMIFS(data!$H$1:$H$1749, data!$A$1:$A$1749, 'Heron View'!$A53, data!$D$1:$D$1749, 'Heron View'!$A$2, data!$E$1:$E$1749, 'Heron View'!J$5)</f>
        <v/>
      </c>
      <c r="K53" s="2">
        <f>J53+SUMIFS(data!$H$1:$H$1749, data!$A$1:$A$1749, 'Heron View'!$A53, data!$D$1:$D$1749, 'Heron View'!$A$2, data!$E$1:$E$1749, 'Heron View'!K$5)</f>
        <v/>
      </c>
      <c r="L53" s="2">
        <f>K53+SUMIFS(data!$H$1:$H$1749, data!$A$1:$A$1749, 'Heron View'!$A53, data!$D$1:$D$1749, 'Heron View'!$A$2, data!$E$1:$E$1749, 'Heron View'!L$5)</f>
        <v/>
      </c>
      <c r="M53" s="2">
        <f>L53+SUMIFS(data!$H$1:$H$1749, data!$A$1:$A$1749, 'Heron View'!$A53, data!$D$1:$D$1749, 'Heron View'!$A$2, data!$E$1:$E$1749, 'Heron View'!M$5)</f>
        <v/>
      </c>
      <c r="N53" s="2">
        <f>M53+SUMIFS(data!$H$1:$H$1749, data!$A$1:$A$1749, 'Heron View'!$A53, data!$D$1:$D$1749, 'Heron View'!$A$2, data!$E$1:$E$1749, 'Heron View'!N$5)</f>
        <v/>
      </c>
      <c r="O53" s="2">
        <f>N53+SUMIFS(data!$H$1:$H$1749, data!$A$1:$A$1749, 'Heron View'!$A53, data!$D$1:$D$1749, 'Heron View'!$A$2, data!$E$1:$E$1749, 'Heron View'!O$5)</f>
        <v/>
      </c>
      <c r="P53" s="2">
        <f>O53+SUMIFS(data!$H$1:$H$1749, data!$A$1:$A$1749, 'Heron View'!$A53, data!$D$1:$D$1749, 'Heron View'!$A$2, data!$E$1:$E$1749, 'Heron View'!P$5)</f>
        <v/>
      </c>
      <c r="Q53" s="2">
        <f>P53+SUMIFS(data!$H$1:$H$1749, data!$A$1:$A$1749, 'Heron View'!$A53, data!$D$1:$D$1749, 'Heron View'!$A$2, data!$E$1:$E$1749, 'Heron View'!Q$5)</f>
        <v/>
      </c>
      <c r="R53" s="2">
        <f>Q53+SUMIFS(data!$H$1:$H$1749, data!$A$1:$A$1749, 'Heron View'!$A53, data!$D$1:$D$1749, 'Heron View'!$A$2, data!$E$1:$E$1749, 'Heron View'!R$5)</f>
        <v/>
      </c>
      <c r="S53" s="2">
        <f>R53+SUMIFS(data!$H$1:$H$1749, data!$A$1:$A$1749, 'Heron View'!$A53, data!$D$1:$D$1749, 'Heron View'!$A$2, data!$E$1:$E$1749, 'Heron View'!S$5)</f>
        <v/>
      </c>
      <c r="T53" s="2">
        <f>S53+SUMIFS(data!$H$1:$H$1749, data!$A$1:$A$1749, 'Heron View'!$A53, data!$D$1:$D$1749, 'Heron View'!$A$2, data!$E$1:$E$1749, 'Heron View'!T$5)</f>
        <v/>
      </c>
      <c r="U53" s="2">
        <f>T53+SUMIFS(data!$H$1:$H$1749, data!$A$1:$A$1749, 'Heron View'!$A53, data!$D$1:$D$1749, 'Heron View'!$A$2, data!$E$1:$E$1749, 'Heron View'!U$5)</f>
        <v/>
      </c>
      <c r="V53" s="2">
        <f>U53+SUMIFS(data!$H$1:$H$1749, data!$A$1:$A$1749, 'Heron View'!$A53, data!$D$1:$D$1749, 'Heron View'!$A$2, data!$E$1:$E$1749, 'Heron View'!V$5)</f>
        <v/>
      </c>
      <c r="W53" s="2">
        <f>V53+SUMIFS(data!$H$1:$H$1749, data!$A$1:$A$1749, 'Heron View'!$A53, data!$D$1:$D$1749, 'Heron View'!$A$2, data!$E$1:$E$1749, 'Heron View'!W$5)</f>
        <v/>
      </c>
      <c r="X53" s="2">
        <f>W53+SUMIFS(data!$H$1:$H$1749, data!$A$1:$A$1749, 'Heron View'!$A53, data!$D$1:$D$1749, 'Heron View'!$A$2, data!$E$1:$E$1749, 'Heron View'!X$5)</f>
        <v/>
      </c>
      <c r="Y53" s="2">
        <f>X53+SUMIFS(data!$H$1:$H$1749, data!$A$1:$A$1749, 'Heron View'!$A53, data!$D$1:$D$1749, 'Heron View'!$A$2, data!$E$1:$E$1749, 'Heron View'!Y$5)</f>
        <v/>
      </c>
      <c r="Z53" s="2">
        <f>Y53+SUMIFS(data!$H$1:$H$1749, data!$A$1:$A$1749, 'Heron View'!$A53, data!$D$1:$D$1749, 'Heron View'!$A$2, data!$E$1:$E$1749, 'Heron View'!Z$5)</f>
        <v/>
      </c>
      <c r="AA53" s="2">
        <f>Z53+SUMIFS(data!$H$1:$H$1749, data!$A$1:$A$1749, 'Heron View'!$A53, data!$D$1:$D$1749, 'Heron View'!$A$2, data!$E$1:$E$1749, 'Heron View'!AA$5)</f>
        <v/>
      </c>
      <c r="AB53" s="2">
        <f>AA53+SUMIFS(data!$H$1:$H$1749, data!$A$1:$A$1749, 'Heron View'!$A53, data!$D$1:$D$1749, 'Heron View'!$A$2, data!$E$1:$E$1749, 'Heron View'!AB$5)</f>
        <v/>
      </c>
      <c r="AC53" s="2">
        <f>AB53+SUMIFS(data!$H$1:$H$1749, data!$A$1:$A$1749, 'Heron View'!$A53, data!$D$1:$D$1749, 'Heron View'!$A$2, data!$E$1:$E$1749, 'Heron View'!AC$5)</f>
        <v/>
      </c>
      <c r="AD53" s="2">
        <f>AC53+SUMIFS(data!$H$1:$H$1749, data!$A$1:$A$1749, 'Heron View'!$A53, data!$D$1:$D$1749, 'Heron View'!$A$2, data!$E$1:$E$1749, 'Heron View'!AD$5)</f>
        <v/>
      </c>
      <c r="AE53" s="2">
        <f>AD53+SUMIFS(data!$H$1:$H$1749, data!$A$1:$A$1749, 'Heron View'!$A53, data!$D$1:$D$1749, 'Heron View'!$A$2, data!$E$1:$E$1749, 'Heron View'!AE$5)</f>
        <v/>
      </c>
      <c r="AF53" s="2">
        <f>AE53+SUMIFS(data!$H$1:$H$1749, data!$A$1:$A$1749, 'Heron View'!$A53, data!$D$1:$D$1749, 'Heron View'!$A$2, data!$E$1:$E$1749, 'Heron View'!AF$5)</f>
        <v/>
      </c>
    </row>
    <row r="54">
      <c r="A54" t="inlineStr">
        <is>
          <t>Insurance</t>
        </is>
      </c>
      <c r="C54" s="2">
        <f>SUMIFS(data!$H$1:$H$1749, data!$A$1:$A$1749, 'Heron View'!$A54, data!$D$1:$D$1749, 'Heron View'!$A$2, data!$E$1:$E$1749, 'Heron View'!C$5)</f>
        <v/>
      </c>
      <c r="D54" s="2">
        <f>C54+SUMIFS(data!$H$1:$H$1749, data!$A$1:$A$1749, 'Heron View'!$A54, data!$D$1:$D$1749, 'Heron View'!$A$2, data!$E$1:$E$1749, 'Heron View'!D$5)</f>
        <v/>
      </c>
      <c r="E54" s="2">
        <f>D54+SUMIFS(data!$H$1:$H$1749, data!$A$1:$A$1749, 'Heron View'!$A54, data!$D$1:$D$1749, 'Heron View'!$A$2, data!$E$1:$E$1749, 'Heron View'!E$5)</f>
        <v/>
      </c>
      <c r="F54" s="2">
        <f>E54+SUMIFS(data!$H$1:$H$1749, data!$A$1:$A$1749, 'Heron View'!$A54, data!$D$1:$D$1749, 'Heron View'!$A$2, data!$E$1:$E$1749, 'Heron View'!F$5)</f>
        <v/>
      </c>
      <c r="G54" s="2">
        <f>F54+SUMIFS(data!$H$1:$H$1749, data!$A$1:$A$1749, 'Heron View'!$A54, data!$D$1:$D$1749, 'Heron View'!$A$2, data!$E$1:$E$1749, 'Heron View'!G$5)</f>
        <v/>
      </c>
      <c r="H54" s="2">
        <f>G54+SUMIFS(data!$H$1:$H$1749, data!$A$1:$A$1749, 'Heron View'!$A54, data!$D$1:$D$1749, 'Heron View'!$A$2, data!$E$1:$E$1749, 'Heron View'!H$5)</f>
        <v/>
      </c>
      <c r="I54" s="2">
        <f>H54+SUMIFS(data!$H$1:$H$1749, data!$A$1:$A$1749, 'Heron View'!$A54, data!$D$1:$D$1749, 'Heron View'!$A$2, data!$E$1:$E$1749, 'Heron View'!I$5)</f>
        <v/>
      </c>
      <c r="J54" s="2">
        <f>I54+SUMIFS(data!$H$1:$H$1749, data!$A$1:$A$1749, 'Heron View'!$A54, data!$D$1:$D$1749, 'Heron View'!$A$2, data!$E$1:$E$1749, 'Heron View'!J$5)</f>
        <v/>
      </c>
      <c r="K54" s="2">
        <f>J54+SUMIFS(data!$H$1:$H$1749, data!$A$1:$A$1749, 'Heron View'!$A54, data!$D$1:$D$1749, 'Heron View'!$A$2, data!$E$1:$E$1749, 'Heron View'!K$5)</f>
        <v/>
      </c>
      <c r="L54" s="2">
        <f>K54+SUMIFS(data!$H$1:$H$1749, data!$A$1:$A$1749, 'Heron View'!$A54, data!$D$1:$D$1749, 'Heron View'!$A$2, data!$E$1:$E$1749, 'Heron View'!L$5)</f>
        <v/>
      </c>
      <c r="M54" s="2">
        <f>L54+SUMIFS(data!$H$1:$H$1749, data!$A$1:$A$1749, 'Heron View'!$A54, data!$D$1:$D$1749, 'Heron View'!$A$2, data!$E$1:$E$1749, 'Heron View'!M$5)</f>
        <v/>
      </c>
      <c r="N54" s="2">
        <f>M54+SUMIFS(data!$H$1:$H$1749, data!$A$1:$A$1749, 'Heron View'!$A54, data!$D$1:$D$1749, 'Heron View'!$A$2, data!$E$1:$E$1749, 'Heron View'!N$5)</f>
        <v/>
      </c>
      <c r="O54" s="2">
        <f>N54+SUMIFS(data!$H$1:$H$1749, data!$A$1:$A$1749, 'Heron View'!$A54, data!$D$1:$D$1749, 'Heron View'!$A$2, data!$E$1:$E$1749, 'Heron View'!O$5)</f>
        <v/>
      </c>
      <c r="P54" s="2">
        <f>O54+SUMIFS(data!$H$1:$H$1749, data!$A$1:$A$1749, 'Heron View'!$A54, data!$D$1:$D$1749, 'Heron View'!$A$2, data!$E$1:$E$1749, 'Heron View'!P$5)</f>
        <v/>
      </c>
      <c r="Q54" s="2">
        <f>P54+SUMIFS(data!$H$1:$H$1749, data!$A$1:$A$1749, 'Heron View'!$A54, data!$D$1:$D$1749, 'Heron View'!$A$2, data!$E$1:$E$1749, 'Heron View'!Q$5)</f>
        <v/>
      </c>
      <c r="R54" s="2">
        <f>Q54+SUMIFS(data!$H$1:$H$1749, data!$A$1:$A$1749, 'Heron View'!$A54, data!$D$1:$D$1749, 'Heron View'!$A$2, data!$E$1:$E$1749, 'Heron View'!R$5)</f>
        <v/>
      </c>
      <c r="S54" s="2">
        <f>R54+SUMIFS(data!$H$1:$H$1749, data!$A$1:$A$1749, 'Heron View'!$A54, data!$D$1:$D$1749, 'Heron View'!$A$2, data!$E$1:$E$1749, 'Heron View'!S$5)</f>
        <v/>
      </c>
      <c r="T54" s="2">
        <f>S54+SUMIFS(data!$H$1:$H$1749, data!$A$1:$A$1749, 'Heron View'!$A54, data!$D$1:$D$1749, 'Heron View'!$A$2, data!$E$1:$E$1749, 'Heron View'!T$5)</f>
        <v/>
      </c>
      <c r="U54" s="2">
        <f>T54+SUMIFS(data!$H$1:$H$1749, data!$A$1:$A$1749, 'Heron View'!$A54, data!$D$1:$D$1749, 'Heron View'!$A$2, data!$E$1:$E$1749, 'Heron View'!U$5)</f>
        <v/>
      </c>
      <c r="V54" s="2">
        <f>U54+SUMIFS(data!$H$1:$H$1749, data!$A$1:$A$1749, 'Heron View'!$A54, data!$D$1:$D$1749, 'Heron View'!$A$2, data!$E$1:$E$1749, 'Heron View'!V$5)</f>
        <v/>
      </c>
      <c r="W54" s="2">
        <f>V54+SUMIFS(data!$H$1:$H$1749, data!$A$1:$A$1749, 'Heron View'!$A54, data!$D$1:$D$1749, 'Heron View'!$A$2, data!$E$1:$E$1749, 'Heron View'!W$5)</f>
        <v/>
      </c>
      <c r="X54" s="2">
        <f>W54+SUMIFS(data!$H$1:$H$1749, data!$A$1:$A$1749, 'Heron View'!$A54, data!$D$1:$D$1749, 'Heron View'!$A$2, data!$E$1:$E$1749, 'Heron View'!X$5)</f>
        <v/>
      </c>
      <c r="Y54" s="2">
        <f>X54+SUMIFS(data!$H$1:$H$1749, data!$A$1:$A$1749, 'Heron View'!$A54, data!$D$1:$D$1749, 'Heron View'!$A$2, data!$E$1:$E$1749, 'Heron View'!Y$5)</f>
        <v/>
      </c>
      <c r="Z54" s="2">
        <f>Y54+SUMIFS(data!$H$1:$H$1749, data!$A$1:$A$1749, 'Heron View'!$A54, data!$D$1:$D$1749, 'Heron View'!$A$2, data!$E$1:$E$1749, 'Heron View'!Z$5)</f>
        <v/>
      </c>
      <c r="AA54" s="2">
        <f>Z54+SUMIFS(data!$H$1:$H$1749, data!$A$1:$A$1749, 'Heron View'!$A54, data!$D$1:$D$1749, 'Heron View'!$A$2, data!$E$1:$E$1749, 'Heron View'!AA$5)</f>
        <v/>
      </c>
      <c r="AB54" s="2">
        <f>AA54+SUMIFS(data!$H$1:$H$1749, data!$A$1:$A$1749, 'Heron View'!$A54, data!$D$1:$D$1749, 'Heron View'!$A$2, data!$E$1:$E$1749, 'Heron View'!AB$5)</f>
        <v/>
      </c>
      <c r="AC54" s="2">
        <f>AB54+SUMIFS(data!$H$1:$H$1749, data!$A$1:$A$1749, 'Heron View'!$A54, data!$D$1:$D$1749, 'Heron View'!$A$2, data!$E$1:$E$1749, 'Heron View'!AC$5)</f>
        <v/>
      </c>
      <c r="AD54" s="2">
        <f>AC54+SUMIFS(data!$H$1:$H$1749, data!$A$1:$A$1749, 'Heron View'!$A54, data!$D$1:$D$1749, 'Heron View'!$A$2, data!$E$1:$E$1749, 'Heron View'!AD$5)</f>
        <v/>
      </c>
      <c r="AE54" s="2">
        <f>AD54+SUMIFS(data!$H$1:$H$1749, data!$A$1:$A$1749, 'Heron View'!$A54, data!$D$1:$D$1749, 'Heron View'!$A$2, data!$E$1:$E$1749, 'Heron View'!AE$5)</f>
        <v/>
      </c>
      <c r="AF54" s="2">
        <f>AE54+SUMIFS(data!$H$1:$H$1749, data!$A$1:$A$1749, 'Heron View'!$A54, data!$D$1:$D$1749, 'Heron View'!$A$2, data!$E$1:$E$1749, 'Heron View'!AF$5)</f>
        <v/>
      </c>
    </row>
    <row r="55">
      <c r="A55" t="inlineStr">
        <is>
          <t>Interest Paid - Investors @ 10%</t>
        </is>
      </c>
      <c r="C55" s="2">
        <f>SUMIFS(data!$H$1:$H$1749, data!$A$1:$A$1749, 'Heron View'!$A55, data!$D$1:$D$1749, 'Heron View'!$A$2, data!$E$1:$E$1749, 'Heron View'!C$5)</f>
        <v/>
      </c>
      <c r="D55" s="2">
        <f>C55+SUMIFS(data!$H$1:$H$1749, data!$A$1:$A$1749, 'Heron View'!$A55, data!$D$1:$D$1749, 'Heron View'!$A$2, data!$E$1:$E$1749, 'Heron View'!D$5)</f>
        <v/>
      </c>
      <c r="E55" s="2">
        <f>D55+SUMIFS(data!$H$1:$H$1749, data!$A$1:$A$1749, 'Heron View'!$A55, data!$D$1:$D$1749, 'Heron View'!$A$2, data!$E$1:$E$1749, 'Heron View'!E$5)</f>
        <v/>
      </c>
      <c r="F55" s="2">
        <f>E55+SUMIFS(data!$H$1:$H$1749, data!$A$1:$A$1749, 'Heron View'!$A55, data!$D$1:$D$1749, 'Heron View'!$A$2, data!$E$1:$E$1749, 'Heron View'!F$5)</f>
        <v/>
      </c>
      <c r="G55" s="2">
        <f>F55+SUMIFS(data!$H$1:$H$1749, data!$A$1:$A$1749, 'Heron View'!$A55, data!$D$1:$D$1749, 'Heron View'!$A$2, data!$E$1:$E$1749, 'Heron View'!G$5)</f>
        <v/>
      </c>
      <c r="H55" s="2">
        <f>G55+SUMIFS(data!$H$1:$H$1749, data!$A$1:$A$1749, 'Heron View'!$A55, data!$D$1:$D$1749, 'Heron View'!$A$2, data!$E$1:$E$1749, 'Heron View'!H$5)</f>
        <v/>
      </c>
      <c r="I55" s="2">
        <f>H55+SUMIFS(data!$H$1:$H$1749, data!$A$1:$A$1749, 'Heron View'!$A55, data!$D$1:$D$1749, 'Heron View'!$A$2, data!$E$1:$E$1749, 'Heron View'!I$5)</f>
        <v/>
      </c>
      <c r="J55" s="2">
        <f>I55+SUMIFS(data!$H$1:$H$1749, data!$A$1:$A$1749, 'Heron View'!$A55, data!$D$1:$D$1749, 'Heron View'!$A$2, data!$E$1:$E$1749, 'Heron View'!J$5)</f>
        <v/>
      </c>
      <c r="K55" s="2">
        <f>J55+SUMIFS(data!$H$1:$H$1749, data!$A$1:$A$1749, 'Heron View'!$A55, data!$D$1:$D$1749, 'Heron View'!$A$2, data!$E$1:$E$1749, 'Heron View'!K$5)</f>
        <v/>
      </c>
      <c r="L55" s="2">
        <f>K55+SUMIFS(data!$H$1:$H$1749, data!$A$1:$A$1749, 'Heron View'!$A55, data!$D$1:$D$1749, 'Heron View'!$A$2, data!$E$1:$E$1749, 'Heron View'!L$5)</f>
        <v/>
      </c>
      <c r="M55" s="2">
        <f>L55+SUMIFS(data!$H$1:$H$1749, data!$A$1:$A$1749, 'Heron View'!$A55, data!$D$1:$D$1749, 'Heron View'!$A$2, data!$E$1:$E$1749, 'Heron View'!M$5)</f>
        <v/>
      </c>
      <c r="N55" s="2">
        <f>M55+SUMIFS(data!$H$1:$H$1749, data!$A$1:$A$1749, 'Heron View'!$A55, data!$D$1:$D$1749, 'Heron View'!$A$2, data!$E$1:$E$1749, 'Heron View'!N$5)</f>
        <v/>
      </c>
      <c r="O55" s="2">
        <f>N55+SUMIFS(data!$H$1:$H$1749, data!$A$1:$A$1749, 'Heron View'!$A55, data!$D$1:$D$1749, 'Heron View'!$A$2, data!$E$1:$E$1749, 'Heron View'!O$5)</f>
        <v/>
      </c>
      <c r="P55" s="2">
        <f>O55+SUMIFS(data!$H$1:$H$1749, data!$A$1:$A$1749, 'Heron View'!$A55, data!$D$1:$D$1749, 'Heron View'!$A$2, data!$E$1:$E$1749, 'Heron View'!P$5)</f>
        <v/>
      </c>
      <c r="Q55" s="2">
        <f>P55+SUMIFS(data!$H$1:$H$1749, data!$A$1:$A$1749, 'Heron View'!$A55, data!$D$1:$D$1749, 'Heron View'!$A$2, data!$E$1:$E$1749, 'Heron View'!Q$5)</f>
        <v/>
      </c>
      <c r="R55" s="2">
        <f>Q55+SUMIFS(data!$H$1:$H$1749, data!$A$1:$A$1749, 'Heron View'!$A55, data!$D$1:$D$1749, 'Heron View'!$A$2, data!$E$1:$E$1749, 'Heron View'!R$5)</f>
        <v/>
      </c>
      <c r="S55" s="2">
        <f>R55+SUMIFS(data!$H$1:$H$1749, data!$A$1:$A$1749, 'Heron View'!$A55, data!$D$1:$D$1749, 'Heron View'!$A$2, data!$E$1:$E$1749, 'Heron View'!S$5)</f>
        <v/>
      </c>
      <c r="T55" s="2">
        <f>S55+SUMIFS(data!$H$1:$H$1749, data!$A$1:$A$1749, 'Heron View'!$A55, data!$D$1:$D$1749, 'Heron View'!$A$2, data!$E$1:$E$1749, 'Heron View'!T$5)</f>
        <v/>
      </c>
      <c r="U55" s="2">
        <f>T55+SUMIFS(data!$H$1:$H$1749, data!$A$1:$A$1749, 'Heron View'!$A55, data!$D$1:$D$1749, 'Heron View'!$A$2, data!$E$1:$E$1749, 'Heron View'!U$5)</f>
        <v/>
      </c>
      <c r="V55" s="2">
        <f>U55+SUMIFS(data!$H$1:$H$1749, data!$A$1:$A$1749, 'Heron View'!$A55, data!$D$1:$D$1749, 'Heron View'!$A$2, data!$E$1:$E$1749, 'Heron View'!V$5)</f>
        <v/>
      </c>
      <c r="W55" s="2">
        <f>V55+SUMIFS(data!$H$1:$H$1749, data!$A$1:$A$1749, 'Heron View'!$A55, data!$D$1:$D$1749, 'Heron View'!$A$2, data!$E$1:$E$1749, 'Heron View'!W$5)</f>
        <v/>
      </c>
      <c r="X55" s="2">
        <f>W55+SUMIFS(data!$H$1:$H$1749, data!$A$1:$A$1749, 'Heron View'!$A55, data!$D$1:$D$1749, 'Heron View'!$A$2, data!$E$1:$E$1749, 'Heron View'!X$5)</f>
        <v/>
      </c>
      <c r="Y55" s="2">
        <f>X55+SUMIFS(data!$H$1:$H$1749, data!$A$1:$A$1749, 'Heron View'!$A55, data!$D$1:$D$1749, 'Heron View'!$A$2, data!$E$1:$E$1749, 'Heron View'!Y$5)</f>
        <v/>
      </c>
      <c r="Z55" s="2">
        <f>Y55+SUMIFS(data!$H$1:$H$1749, data!$A$1:$A$1749, 'Heron View'!$A55, data!$D$1:$D$1749, 'Heron View'!$A$2, data!$E$1:$E$1749, 'Heron View'!Z$5)</f>
        <v/>
      </c>
      <c r="AA55" s="2">
        <f>Z55+SUMIFS(data!$H$1:$H$1749, data!$A$1:$A$1749, 'Heron View'!$A55, data!$D$1:$D$1749, 'Heron View'!$A$2, data!$E$1:$E$1749, 'Heron View'!AA$5)</f>
        <v/>
      </c>
      <c r="AB55" s="2">
        <f>AA55+SUMIFS(data!$H$1:$H$1749, data!$A$1:$A$1749, 'Heron View'!$A55, data!$D$1:$D$1749, 'Heron View'!$A$2, data!$E$1:$E$1749, 'Heron View'!AB$5)</f>
        <v/>
      </c>
      <c r="AC55" s="2">
        <f>AB55+SUMIFS(data!$H$1:$H$1749, data!$A$1:$A$1749, 'Heron View'!$A55, data!$D$1:$D$1749, 'Heron View'!$A$2, data!$E$1:$E$1749, 'Heron View'!AC$5)</f>
        <v/>
      </c>
      <c r="AD55" s="2">
        <f>AC55+SUMIFS(data!$H$1:$H$1749, data!$A$1:$A$1749, 'Heron View'!$A55, data!$D$1:$D$1749, 'Heron View'!$A$2, data!$E$1:$E$1749, 'Heron View'!AD$5)</f>
        <v/>
      </c>
      <c r="AE55" s="2">
        <f>AD55+SUMIFS(data!$H$1:$H$1749, data!$A$1:$A$1749, 'Heron View'!$A55, data!$D$1:$D$1749, 'Heron View'!$A$2, data!$E$1:$E$1749, 'Heron View'!AE$5)</f>
        <v/>
      </c>
      <c r="AF55" s="2">
        <f>AE55+SUMIFS(data!$H$1:$H$1749, data!$A$1:$A$1749, 'Heron View'!$A55, data!$D$1:$D$1749, 'Heron View'!$A$2, data!$E$1:$E$1749, 'Heron View'!AF$5)</f>
        <v/>
      </c>
    </row>
    <row r="56">
      <c r="A56" t="inlineStr">
        <is>
          <t>Interest Paid - Investors @ 10.5%</t>
        </is>
      </c>
      <c r="C56" s="2">
        <f>SUMIFS(data!$H$1:$H$1749, data!$A$1:$A$1749, 'Heron View'!$A56, data!$D$1:$D$1749, 'Heron View'!$A$2, data!$E$1:$E$1749, 'Heron View'!C$5)</f>
        <v/>
      </c>
      <c r="D56" s="2">
        <f>C56+SUMIFS(data!$H$1:$H$1749, data!$A$1:$A$1749, 'Heron View'!$A56, data!$D$1:$D$1749, 'Heron View'!$A$2, data!$E$1:$E$1749, 'Heron View'!D$5)</f>
        <v/>
      </c>
      <c r="E56" s="2">
        <f>D56+SUMIFS(data!$H$1:$H$1749, data!$A$1:$A$1749, 'Heron View'!$A56, data!$D$1:$D$1749, 'Heron View'!$A$2, data!$E$1:$E$1749, 'Heron View'!E$5)</f>
        <v/>
      </c>
      <c r="F56" s="2">
        <f>E56+SUMIFS(data!$H$1:$H$1749, data!$A$1:$A$1749, 'Heron View'!$A56, data!$D$1:$D$1749, 'Heron View'!$A$2, data!$E$1:$E$1749, 'Heron View'!F$5)</f>
        <v/>
      </c>
      <c r="G56" s="2">
        <f>F56+SUMIFS(data!$H$1:$H$1749, data!$A$1:$A$1749, 'Heron View'!$A56, data!$D$1:$D$1749, 'Heron View'!$A$2, data!$E$1:$E$1749, 'Heron View'!G$5)</f>
        <v/>
      </c>
      <c r="H56" s="2">
        <f>G56+SUMIFS(data!$H$1:$H$1749, data!$A$1:$A$1749, 'Heron View'!$A56, data!$D$1:$D$1749, 'Heron View'!$A$2, data!$E$1:$E$1749, 'Heron View'!H$5)</f>
        <v/>
      </c>
      <c r="I56" s="2">
        <f>H56+SUMIFS(data!$H$1:$H$1749, data!$A$1:$A$1749, 'Heron View'!$A56, data!$D$1:$D$1749, 'Heron View'!$A$2, data!$E$1:$E$1749, 'Heron View'!I$5)</f>
        <v/>
      </c>
      <c r="J56" s="2">
        <f>I56+SUMIFS(data!$H$1:$H$1749, data!$A$1:$A$1749, 'Heron View'!$A56, data!$D$1:$D$1749, 'Heron View'!$A$2, data!$E$1:$E$1749, 'Heron View'!J$5)</f>
        <v/>
      </c>
      <c r="K56" s="2">
        <f>J56+SUMIFS(data!$H$1:$H$1749, data!$A$1:$A$1749, 'Heron View'!$A56, data!$D$1:$D$1749, 'Heron View'!$A$2, data!$E$1:$E$1749, 'Heron View'!K$5)</f>
        <v/>
      </c>
      <c r="L56" s="2">
        <f>K56+SUMIFS(data!$H$1:$H$1749, data!$A$1:$A$1749, 'Heron View'!$A56, data!$D$1:$D$1749, 'Heron View'!$A$2, data!$E$1:$E$1749, 'Heron View'!L$5)</f>
        <v/>
      </c>
      <c r="M56" s="2">
        <f>L56+SUMIFS(data!$H$1:$H$1749, data!$A$1:$A$1749, 'Heron View'!$A56, data!$D$1:$D$1749, 'Heron View'!$A$2, data!$E$1:$E$1749, 'Heron View'!M$5)</f>
        <v/>
      </c>
      <c r="N56" s="2">
        <f>M56+SUMIFS(data!$H$1:$H$1749, data!$A$1:$A$1749, 'Heron View'!$A56, data!$D$1:$D$1749, 'Heron View'!$A$2, data!$E$1:$E$1749, 'Heron View'!N$5)</f>
        <v/>
      </c>
      <c r="O56" s="2">
        <f>N56+SUMIFS(data!$H$1:$H$1749, data!$A$1:$A$1749, 'Heron View'!$A56, data!$D$1:$D$1749, 'Heron View'!$A$2, data!$E$1:$E$1749, 'Heron View'!O$5)</f>
        <v/>
      </c>
      <c r="P56" s="2">
        <f>O56+SUMIFS(data!$H$1:$H$1749, data!$A$1:$A$1749, 'Heron View'!$A56, data!$D$1:$D$1749, 'Heron View'!$A$2, data!$E$1:$E$1749, 'Heron View'!P$5)</f>
        <v/>
      </c>
      <c r="Q56" s="2">
        <f>P56+SUMIFS(data!$H$1:$H$1749, data!$A$1:$A$1749, 'Heron View'!$A56, data!$D$1:$D$1749, 'Heron View'!$A$2, data!$E$1:$E$1749, 'Heron View'!Q$5)</f>
        <v/>
      </c>
      <c r="R56" s="2">
        <f>Q56+SUMIFS(data!$H$1:$H$1749, data!$A$1:$A$1749, 'Heron View'!$A56, data!$D$1:$D$1749, 'Heron View'!$A$2, data!$E$1:$E$1749, 'Heron View'!R$5)</f>
        <v/>
      </c>
      <c r="S56" s="2">
        <f>R56+SUMIFS(data!$H$1:$H$1749, data!$A$1:$A$1749, 'Heron View'!$A56, data!$D$1:$D$1749, 'Heron View'!$A$2, data!$E$1:$E$1749, 'Heron View'!S$5)</f>
        <v/>
      </c>
      <c r="T56" s="2">
        <f>S56+SUMIFS(data!$H$1:$H$1749, data!$A$1:$A$1749, 'Heron View'!$A56, data!$D$1:$D$1749, 'Heron View'!$A$2, data!$E$1:$E$1749, 'Heron View'!T$5)</f>
        <v/>
      </c>
      <c r="U56" s="2">
        <f>T56+SUMIFS(data!$H$1:$H$1749, data!$A$1:$A$1749, 'Heron View'!$A56, data!$D$1:$D$1749, 'Heron View'!$A$2, data!$E$1:$E$1749, 'Heron View'!U$5)</f>
        <v/>
      </c>
      <c r="V56" s="2">
        <f>U56+SUMIFS(data!$H$1:$H$1749, data!$A$1:$A$1749, 'Heron View'!$A56, data!$D$1:$D$1749, 'Heron View'!$A$2, data!$E$1:$E$1749, 'Heron View'!V$5)</f>
        <v/>
      </c>
      <c r="W56" s="2">
        <f>V56+SUMIFS(data!$H$1:$H$1749, data!$A$1:$A$1749, 'Heron View'!$A56, data!$D$1:$D$1749, 'Heron View'!$A$2, data!$E$1:$E$1749, 'Heron View'!W$5)</f>
        <v/>
      </c>
      <c r="X56" s="2">
        <f>W56+SUMIFS(data!$H$1:$H$1749, data!$A$1:$A$1749, 'Heron View'!$A56, data!$D$1:$D$1749, 'Heron View'!$A$2, data!$E$1:$E$1749, 'Heron View'!X$5)</f>
        <v/>
      </c>
      <c r="Y56" s="2">
        <f>X56+SUMIFS(data!$H$1:$H$1749, data!$A$1:$A$1749, 'Heron View'!$A56, data!$D$1:$D$1749, 'Heron View'!$A$2, data!$E$1:$E$1749, 'Heron View'!Y$5)</f>
        <v/>
      </c>
      <c r="Z56" s="2">
        <f>Y56+SUMIFS(data!$H$1:$H$1749, data!$A$1:$A$1749, 'Heron View'!$A56, data!$D$1:$D$1749, 'Heron View'!$A$2, data!$E$1:$E$1749, 'Heron View'!Z$5)</f>
        <v/>
      </c>
      <c r="AA56" s="2">
        <f>Z56+SUMIFS(data!$H$1:$H$1749, data!$A$1:$A$1749, 'Heron View'!$A56, data!$D$1:$D$1749, 'Heron View'!$A$2, data!$E$1:$E$1749, 'Heron View'!AA$5)</f>
        <v/>
      </c>
      <c r="AB56" s="2">
        <f>AA56+SUMIFS(data!$H$1:$H$1749, data!$A$1:$A$1749, 'Heron View'!$A56, data!$D$1:$D$1749, 'Heron View'!$A$2, data!$E$1:$E$1749, 'Heron View'!AB$5)</f>
        <v/>
      </c>
      <c r="AC56" s="2">
        <f>AB56+SUMIFS(data!$H$1:$H$1749, data!$A$1:$A$1749, 'Heron View'!$A56, data!$D$1:$D$1749, 'Heron View'!$A$2, data!$E$1:$E$1749, 'Heron View'!AC$5)</f>
        <v/>
      </c>
      <c r="AD56" s="2">
        <f>AC56+SUMIFS(data!$H$1:$H$1749, data!$A$1:$A$1749, 'Heron View'!$A56, data!$D$1:$D$1749, 'Heron View'!$A$2, data!$E$1:$E$1749, 'Heron View'!AD$5)</f>
        <v/>
      </c>
      <c r="AE56" s="2">
        <f>AD56+SUMIFS(data!$H$1:$H$1749, data!$A$1:$A$1749, 'Heron View'!$A56, data!$D$1:$D$1749, 'Heron View'!$A$2, data!$E$1:$E$1749, 'Heron View'!AE$5)</f>
        <v/>
      </c>
      <c r="AF56" s="2">
        <f>AE56+SUMIFS(data!$H$1:$H$1749, data!$A$1:$A$1749, 'Heron View'!$A56, data!$D$1:$D$1749, 'Heron View'!$A$2, data!$E$1:$E$1749, 'Heron View'!AF$5)</f>
        <v/>
      </c>
    </row>
    <row r="57">
      <c r="A57" t="inlineStr">
        <is>
          <t>Interest Paid - Investors @ 11%</t>
        </is>
      </c>
      <c r="C57" s="2">
        <f>SUMIFS(data!$H$1:$H$1749, data!$A$1:$A$1749, 'Heron View'!$A57, data!$D$1:$D$1749, 'Heron View'!$A$2, data!$E$1:$E$1749, 'Heron View'!C$5)</f>
        <v/>
      </c>
      <c r="D57" s="2">
        <f>C57+SUMIFS(data!$H$1:$H$1749, data!$A$1:$A$1749, 'Heron View'!$A57, data!$D$1:$D$1749, 'Heron View'!$A$2, data!$E$1:$E$1749, 'Heron View'!D$5)</f>
        <v/>
      </c>
      <c r="E57" s="2">
        <f>D57+SUMIFS(data!$H$1:$H$1749, data!$A$1:$A$1749, 'Heron View'!$A57, data!$D$1:$D$1749, 'Heron View'!$A$2, data!$E$1:$E$1749, 'Heron View'!E$5)</f>
        <v/>
      </c>
      <c r="F57" s="2">
        <f>E57+SUMIFS(data!$H$1:$H$1749, data!$A$1:$A$1749, 'Heron View'!$A57, data!$D$1:$D$1749, 'Heron View'!$A$2, data!$E$1:$E$1749, 'Heron View'!F$5)</f>
        <v/>
      </c>
      <c r="G57" s="2">
        <f>F57+SUMIFS(data!$H$1:$H$1749, data!$A$1:$A$1749, 'Heron View'!$A57, data!$D$1:$D$1749, 'Heron View'!$A$2, data!$E$1:$E$1749, 'Heron View'!G$5)</f>
        <v/>
      </c>
      <c r="H57" s="2">
        <f>G57+SUMIFS(data!$H$1:$H$1749, data!$A$1:$A$1749, 'Heron View'!$A57, data!$D$1:$D$1749, 'Heron View'!$A$2, data!$E$1:$E$1749, 'Heron View'!H$5)</f>
        <v/>
      </c>
      <c r="I57" s="2">
        <f>H57+SUMIFS(data!$H$1:$H$1749, data!$A$1:$A$1749, 'Heron View'!$A57, data!$D$1:$D$1749, 'Heron View'!$A$2, data!$E$1:$E$1749, 'Heron View'!I$5)</f>
        <v/>
      </c>
      <c r="J57" s="2">
        <f>I57+SUMIFS(data!$H$1:$H$1749, data!$A$1:$A$1749, 'Heron View'!$A57, data!$D$1:$D$1749, 'Heron View'!$A$2, data!$E$1:$E$1749, 'Heron View'!J$5)</f>
        <v/>
      </c>
      <c r="K57" s="2">
        <f>J57+SUMIFS(data!$H$1:$H$1749, data!$A$1:$A$1749, 'Heron View'!$A57, data!$D$1:$D$1749, 'Heron View'!$A$2, data!$E$1:$E$1749, 'Heron View'!K$5)</f>
        <v/>
      </c>
      <c r="L57" s="2">
        <f>K57+SUMIFS(data!$H$1:$H$1749, data!$A$1:$A$1749, 'Heron View'!$A57, data!$D$1:$D$1749, 'Heron View'!$A$2, data!$E$1:$E$1749, 'Heron View'!L$5)</f>
        <v/>
      </c>
      <c r="M57" s="2">
        <f>L57+SUMIFS(data!$H$1:$H$1749, data!$A$1:$A$1749, 'Heron View'!$A57, data!$D$1:$D$1749, 'Heron View'!$A$2, data!$E$1:$E$1749, 'Heron View'!M$5)</f>
        <v/>
      </c>
      <c r="N57" s="2">
        <f>M57+SUMIFS(data!$H$1:$H$1749, data!$A$1:$A$1749, 'Heron View'!$A57, data!$D$1:$D$1749, 'Heron View'!$A$2, data!$E$1:$E$1749, 'Heron View'!N$5)</f>
        <v/>
      </c>
      <c r="O57" s="2">
        <f>N57+SUMIFS(data!$H$1:$H$1749, data!$A$1:$A$1749, 'Heron View'!$A57, data!$D$1:$D$1749, 'Heron View'!$A$2, data!$E$1:$E$1749, 'Heron View'!O$5)</f>
        <v/>
      </c>
      <c r="P57" s="2">
        <f>O57+SUMIFS(data!$H$1:$H$1749, data!$A$1:$A$1749, 'Heron View'!$A57, data!$D$1:$D$1749, 'Heron View'!$A$2, data!$E$1:$E$1749, 'Heron View'!P$5)</f>
        <v/>
      </c>
      <c r="Q57" s="2">
        <f>P57+SUMIFS(data!$H$1:$H$1749, data!$A$1:$A$1749, 'Heron View'!$A57, data!$D$1:$D$1749, 'Heron View'!$A$2, data!$E$1:$E$1749, 'Heron View'!Q$5)</f>
        <v/>
      </c>
      <c r="R57" s="2">
        <f>Q57+SUMIFS(data!$H$1:$H$1749, data!$A$1:$A$1749, 'Heron View'!$A57, data!$D$1:$D$1749, 'Heron View'!$A$2, data!$E$1:$E$1749, 'Heron View'!R$5)</f>
        <v/>
      </c>
      <c r="S57" s="2">
        <f>R57+SUMIFS(data!$H$1:$H$1749, data!$A$1:$A$1749, 'Heron View'!$A57, data!$D$1:$D$1749, 'Heron View'!$A$2, data!$E$1:$E$1749, 'Heron View'!S$5)</f>
        <v/>
      </c>
      <c r="T57" s="2">
        <f>S57+SUMIFS(data!$H$1:$H$1749, data!$A$1:$A$1749, 'Heron View'!$A57, data!$D$1:$D$1749, 'Heron View'!$A$2, data!$E$1:$E$1749, 'Heron View'!T$5)</f>
        <v/>
      </c>
      <c r="U57" s="2">
        <f>T57+SUMIFS(data!$H$1:$H$1749, data!$A$1:$A$1749, 'Heron View'!$A57, data!$D$1:$D$1749, 'Heron View'!$A$2, data!$E$1:$E$1749, 'Heron View'!U$5)</f>
        <v/>
      </c>
      <c r="V57" s="2">
        <f>U57+SUMIFS(data!$H$1:$H$1749, data!$A$1:$A$1749, 'Heron View'!$A57, data!$D$1:$D$1749, 'Heron View'!$A$2, data!$E$1:$E$1749, 'Heron View'!V$5)</f>
        <v/>
      </c>
      <c r="W57" s="2">
        <f>V57+SUMIFS(data!$H$1:$H$1749, data!$A$1:$A$1749, 'Heron View'!$A57, data!$D$1:$D$1749, 'Heron View'!$A$2, data!$E$1:$E$1749, 'Heron View'!W$5)</f>
        <v/>
      </c>
      <c r="X57" s="2">
        <f>W57+SUMIFS(data!$H$1:$H$1749, data!$A$1:$A$1749, 'Heron View'!$A57, data!$D$1:$D$1749, 'Heron View'!$A$2, data!$E$1:$E$1749, 'Heron View'!X$5)</f>
        <v/>
      </c>
      <c r="Y57" s="2">
        <f>X57+SUMIFS(data!$H$1:$H$1749, data!$A$1:$A$1749, 'Heron View'!$A57, data!$D$1:$D$1749, 'Heron View'!$A$2, data!$E$1:$E$1749, 'Heron View'!Y$5)</f>
        <v/>
      </c>
      <c r="Z57" s="2">
        <f>Y57+SUMIFS(data!$H$1:$H$1749, data!$A$1:$A$1749, 'Heron View'!$A57, data!$D$1:$D$1749, 'Heron View'!$A$2, data!$E$1:$E$1749, 'Heron View'!Z$5)</f>
        <v/>
      </c>
      <c r="AA57" s="2">
        <f>Z57+SUMIFS(data!$H$1:$H$1749, data!$A$1:$A$1749, 'Heron View'!$A57, data!$D$1:$D$1749, 'Heron View'!$A$2, data!$E$1:$E$1749, 'Heron View'!AA$5)</f>
        <v/>
      </c>
      <c r="AB57" s="2">
        <f>AA57+SUMIFS(data!$H$1:$H$1749, data!$A$1:$A$1749, 'Heron View'!$A57, data!$D$1:$D$1749, 'Heron View'!$A$2, data!$E$1:$E$1749, 'Heron View'!AB$5)</f>
        <v/>
      </c>
      <c r="AC57" s="2">
        <f>AB57+SUMIFS(data!$H$1:$H$1749, data!$A$1:$A$1749, 'Heron View'!$A57, data!$D$1:$D$1749, 'Heron View'!$A$2, data!$E$1:$E$1749, 'Heron View'!AC$5)</f>
        <v/>
      </c>
      <c r="AD57" s="2">
        <f>AC57+SUMIFS(data!$H$1:$H$1749, data!$A$1:$A$1749, 'Heron View'!$A57, data!$D$1:$D$1749, 'Heron View'!$A$2, data!$E$1:$E$1749, 'Heron View'!AD$5)</f>
        <v/>
      </c>
      <c r="AE57" s="2">
        <f>AD57+SUMIFS(data!$H$1:$H$1749, data!$A$1:$A$1749, 'Heron View'!$A57, data!$D$1:$D$1749, 'Heron View'!$A$2, data!$E$1:$E$1749, 'Heron View'!AE$5)</f>
        <v/>
      </c>
      <c r="AF57" s="2">
        <f>AE57+SUMIFS(data!$H$1:$H$1749, data!$A$1:$A$1749, 'Heron View'!$A57, data!$D$1:$D$1749, 'Heron View'!$A$2, data!$E$1:$E$1749, 'Heron View'!AF$5)</f>
        <v/>
      </c>
    </row>
    <row r="58">
      <c r="A58" t="inlineStr">
        <is>
          <t>Interest Paid - Investors @ 14%</t>
        </is>
      </c>
      <c r="C58" s="2">
        <f>SUMIFS(data!$H$1:$H$1749, data!$A$1:$A$1749, 'Heron View'!$A58, data!$D$1:$D$1749, 'Heron View'!$A$2, data!$E$1:$E$1749, 'Heron View'!C$5)</f>
        <v/>
      </c>
      <c r="D58" s="2">
        <f>C58+SUMIFS(data!$H$1:$H$1749, data!$A$1:$A$1749, 'Heron View'!$A58, data!$D$1:$D$1749, 'Heron View'!$A$2, data!$E$1:$E$1749, 'Heron View'!D$5)</f>
        <v/>
      </c>
      <c r="E58" s="2">
        <f>D58+SUMIFS(data!$H$1:$H$1749, data!$A$1:$A$1749, 'Heron View'!$A58, data!$D$1:$D$1749, 'Heron View'!$A$2, data!$E$1:$E$1749, 'Heron View'!E$5)</f>
        <v/>
      </c>
      <c r="F58" s="2">
        <f>E58+SUMIFS(data!$H$1:$H$1749, data!$A$1:$A$1749, 'Heron View'!$A58, data!$D$1:$D$1749, 'Heron View'!$A$2, data!$E$1:$E$1749, 'Heron View'!F$5)</f>
        <v/>
      </c>
      <c r="G58" s="2">
        <f>F58+SUMIFS(data!$H$1:$H$1749, data!$A$1:$A$1749, 'Heron View'!$A58, data!$D$1:$D$1749, 'Heron View'!$A$2, data!$E$1:$E$1749, 'Heron View'!G$5)</f>
        <v/>
      </c>
      <c r="H58" s="2">
        <f>G58+SUMIFS(data!$H$1:$H$1749, data!$A$1:$A$1749, 'Heron View'!$A58, data!$D$1:$D$1749, 'Heron View'!$A$2, data!$E$1:$E$1749, 'Heron View'!H$5)</f>
        <v/>
      </c>
      <c r="I58" s="2">
        <f>H58+SUMIFS(data!$H$1:$H$1749, data!$A$1:$A$1749, 'Heron View'!$A58, data!$D$1:$D$1749, 'Heron View'!$A$2, data!$E$1:$E$1749, 'Heron View'!I$5)</f>
        <v/>
      </c>
      <c r="J58" s="2">
        <f>I58+SUMIFS(data!$H$1:$H$1749, data!$A$1:$A$1749, 'Heron View'!$A58, data!$D$1:$D$1749, 'Heron View'!$A$2, data!$E$1:$E$1749, 'Heron View'!J$5)</f>
        <v/>
      </c>
      <c r="K58" s="2">
        <f>J58+SUMIFS(data!$H$1:$H$1749, data!$A$1:$A$1749, 'Heron View'!$A58, data!$D$1:$D$1749, 'Heron View'!$A$2, data!$E$1:$E$1749, 'Heron View'!K$5)</f>
        <v/>
      </c>
      <c r="L58" s="2">
        <f>K58+SUMIFS(data!$H$1:$H$1749, data!$A$1:$A$1749, 'Heron View'!$A58, data!$D$1:$D$1749, 'Heron View'!$A$2, data!$E$1:$E$1749, 'Heron View'!L$5)</f>
        <v/>
      </c>
      <c r="M58" s="2">
        <f>L58+SUMIFS(data!$H$1:$H$1749, data!$A$1:$A$1749, 'Heron View'!$A58, data!$D$1:$D$1749, 'Heron View'!$A$2, data!$E$1:$E$1749, 'Heron View'!M$5)</f>
        <v/>
      </c>
      <c r="N58" s="2">
        <f>M58+SUMIFS(data!$H$1:$H$1749, data!$A$1:$A$1749, 'Heron View'!$A58, data!$D$1:$D$1749, 'Heron View'!$A$2, data!$E$1:$E$1749, 'Heron View'!N$5)</f>
        <v/>
      </c>
      <c r="O58" s="2">
        <f>N58+SUMIFS(data!$H$1:$H$1749, data!$A$1:$A$1749, 'Heron View'!$A58, data!$D$1:$D$1749, 'Heron View'!$A$2, data!$E$1:$E$1749, 'Heron View'!O$5)</f>
        <v/>
      </c>
      <c r="P58" s="2">
        <f>O58+SUMIFS(data!$H$1:$H$1749, data!$A$1:$A$1749, 'Heron View'!$A58, data!$D$1:$D$1749, 'Heron View'!$A$2, data!$E$1:$E$1749, 'Heron View'!P$5)</f>
        <v/>
      </c>
      <c r="Q58" s="2">
        <f>P58+SUMIFS(data!$H$1:$H$1749, data!$A$1:$A$1749, 'Heron View'!$A58, data!$D$1:$D$1749, 'Heron View'!$A$2, data!$E$1:$E$1749, 'Heron View'!Q$5)</f>
        <v/>
      </c>
      <c r="R58" s="2">
        <f>Q58+SUMIFS(data!$H$1:$H$1749, data!$A$1:$A$1749, 'Heron View'!$A58, data!$D$1:$D$1749, 'Heron View'!$A$2, data!$E$1:$E$1749, 'Heron View'!R$5)</f>
        <v/>
      </c>
      <c r="S58" s="2">
        <f>R58+SUMIFS(data!$H$1:$H$1749, data!$A$1:$A$1749, 'Heron View'!$A58, data!$D$1:$D$1749, 'Heron View'!$A$2, data!$E$1:$E$1749, 'Heron View'!S$5)</f>
        <v/>
      </c>
      <c r="T58" s="2">
        <f>S58+SUMIFS(data!$H$1:$H$1749, data!$A$1:$A$1749, 'Heron View'!$A58, data!$D$1:$D$1749, 'Heron View'!$A$2, data!$E$1:$E$1749, 'Heron View'!T$5)</f>
        <v/>
      </c>
      <c r="U58" s="2">
        <f>T58+SUMIFS(data!$H$1:$H$1749, data!$A$1:$A$1749, 'Heron View'!$A58, data!$D$1:$D$1749, 'Heron View'!$A$2, data!$E$1:$E$1749, 'Heron View'!U$5)</f>
        <v/>
      </c>
      <c r="V58" s="2">
        <f>U58+SUMIFS(data!$H$1:$H$1749, data!$A$1:$A$1749, 'Heron View'!$A58, data!$D$1:$D$1749, 'Heron View'!$A$2, data!$E$1:$E$1749, 'Heron View'!V$5)</f>
        <v/>
      </c>
      <c r="W58" s="2">
        <f>V58+SUMIFS(data!$H$1:$H$1749, data!$A$1:$A$1749, 'Heron View'!$A58, data!$D$1:$D$1749, 'Heron View'!$A$2, data!$E$1:$E$1749, 'Heron View'!W$5)</f>
        <v/>
      </c>
      <c r="X58" s="2">
        <f>W58+SUMIFS(data!$H$1:$H$1749, data!$A$1:$A$1749, 'Heron View'!$A58, data!$D$1:$D$1749, 'Heron View'!$A$2, data!$E$1:$E$1749, 'Heron View'!X$5)</f>
        <v/>
      </c>
      <c r="Y58" s="2">
        <f>X58+SUMIFS(data!$H$1:$H$1749, data!$A$1:$A$1749, 'Heron View'!$A58, data!$D$1:$D$1749, 'Heron View'!$A$2, data!$E$1:$E$1749, 'Heron View'!Y$5)</f>
        <v/>
      </c>
      <c r="Z58" s="2">
        <f>Y58+SUMIFS(data!$H$1:$H$1749, data!$A$1:$A$1749, 'Heron View'!$A58, data!$D$1:$D$1749, 'Heron View'!$A$2, data!$E$1:$E$1749, 'Heron View'!Z$5)</f>
        <v/>
      </c>
      <c r="AA58" s="2">
        <f>Z58+SUMIFS(data!$H$1:$H$1749, data!$A$1:$A$1749, 'Heron View'!$A58, data!$D$1:$D$1749, 'Heron View'!$A$2, data!$E$1:$E$1749, 'Heron View'!AA$5)</f>
        <v/>
      </c>
      <c r="AB58" s="2">
        <f>AA58+SUMIFS(data!$H$1:$H$1749, data!$A$1:$A$1749, 'Heron View'!$A58, data!$D$1:$D$1749, 'Heron View'!$A$2, data!$E$1:$E$1749, 'Heron View'!AB$5)</f>
        <v/>
      </c>
      <c r="AC58" s="2">
        <f>AB58+SUMIFS(data!$H$1:$H$1749, data!$A$1:$A$1749, 'Heron View'!$A58, data!$D$1:$D$1749, 'Heron View'!$A$2, data!$E$1:$E$1749, 'Heron View'!AC$5)</f>
        <v/>
      </c>
      <c r="AD58" s="2">
        <f>AC58+SUMIFS(data!$H$1:$H$1749, data!$A$1:$A$1749, 'Heron View'!$A58, data!$D$1:$D$1749, 'Heron View'!$A$2, data!$E$1:$E$1749, 'Heron View'!AD$5)</f>
        <v/>
      </c>
      <c r="AE58" s="2">
        <f>AD58+SUMIFS(data!$H$1:$H$1749, data!$A$1:$A$1749, 'Heron View'!$A58, data!$D$1:$D$1749, 'Heron View'!$A$2, data!$E$1:$E$1749, 'Heron View'!AE$5)</f>
        <v/>
      </c>
      <c r="AF58" s="2">
        <f>AE58+SUMIFS(data!$H$1:$H$1749, data!$A$1:$A$1749, 'Heron View'!$A58, data!$D$1:$D$1749, 'Heron View'!$A$2, data!$E$1:$E$1749, 'Heron View'!AF$5)</f>
        <v/>
      </c>
    </row>
    <row r="59">
      <c r="A59" t="inlineStr">
        <is>
          <t>Interest Paid - Investors @ 15%</t>
        </is>
      </c>
      <c r="C59" s="2">
        <f>SUMIFS(data!$H$1:$H$1749, data!$A$1:$A$1749, 'Heron View'!$A59, data!$D$1:$D$1749, 'Heron View'!$A$2, data!$E$1:$E$1749, 'Heron View'!C$5)</f>
        <v/>
      </c>
      <c r="D59" s="2">
        <f>C59+SUMIFS(data!$H$1:$H$1749, data!$A$1:$A$1749, 'Heron View'!$A59, data!$D$1:$D$1749, 'Heron View'!$A$2, data!$E$1:$E$1749, 'Heron View'!D$5)</f>
        <v/>
      </c>
      <c r="E59" s="2">
        <f>D59+SUMIFS(data!$H$1:$H$1749, data!$A$1:$A$1749, 'Heron View'!$A59, data!$D$1:$D$1749, 'Heron View'!$A$2, data!$E$1:$E$1749, 'Heron View'!E$5)</f>
        <v/>
      </c>
      <c r="F59" s="2">
        <f>E59+SUMIFS(data!$H$1:$H$1749, data!$A$1:$A$1749, 'Heron View'!$A59, data!$D$1:$D$1749, 'Heron View'!$A$2, data!$E$1:$E$1749, 'Heron View'!F$5)</f>
        <v/>
      </c>
      <c r="G59" s="2">
        <f>F59+SUMIFS(data!$H$1:$H$1749, data!$A$1:$A$1749, 'Heron View'!$A59, data!$D$1:$D$1749, 'Heron View'!$A$2, data!$E$1:$E$1749, 'Heron View'!G$5)</f>
        <v/>
      </c>
      <c r="H59" s="2">
        <f>G59+SUMIFS(data!$H$1:$H$1749, data!$A$1:$A$1749, 'Heron View'!$A59, data!$D$1:$D$1749, 'Heron View'!$A$2, data!$E$1:$E$1749, 'Heron View'!H$5)</f>
        <v/>
      </c>
      <c r="I59" s="2">
        <f>H59+SUMIFS(data!$H$1:$H$1749, data!$A$1:$A$1749, 'Heron View'!$A59, data!$D$1:$D$1749, 'Heron View'!$A$2, data!$E$1:$E$1749, 'Heron View'!I$5)</f>
        <v/>
      </c>
      <c r="J59" s="2">
        <f>I59+SUMIFS(data!$H$1:$H$1749, data!$A$1:$A$1749, 'Heron View'!$A59, data!$D$1:$D$1749, 'Heron View'!$A$2, data!$E$1:$E$1749, 'Heron View'!J$5)</f>
        <v/>
      </c>
      <c r="K59" s="2">
        <f>J59+SUMIFS(data!$H$1:$H$1749, data!$A$1:$A$1749, 'Heron View'!$A59, data!$D$1:$D$1749, 'Heron View'!$A$2, data!$E$1:$E$1749, 'Heron View'!K$5)</f>
        <v/>
      </c>
      <c r="L59" s="2">
        <f>K59+SUMIFS(data!$H$1:$H$1749, data!$A$1:$A$1749, 'Heron View'!$A59, data!$D$1:$D$1749, 'Heron View'!$A$2, data!$E$1:$E$1749, 'Heron View'!L$5)</f>
        <v/>
      </c>
      <c r="M59" s="2">
        <f>L59+SUMIFS(data!$H$1:$H$1749, data!$A$1:$A$1749, 'Heron View'!$A59, data!$D$1:$D$1749, 'Heron View'!$A$2, data!$E$1:$E$1749, 'Heron View'!M$5)</f>
        <v/>
      </c>
      <c r="N59" s="2">
        <f>M59+SUMIFS(data!$H$1:$H$1749, data!$A$1:$A$1749, 'Heron View'!$A59, data!$D$1:$D$1749, 'Heron View'!$A$2, data!$E$1:$E$1749, 'Heron View'!N$5)</f>
        <v/>
      </c>
      <c r="O59" s="2">
        <f>N59+SUMIFS(data!$H$1:$H$1749, data!$A$1:$A$1749, 'Heron View'!$A59, data!$D$1:$D$1749, 'Heron View'!$A$2, data!$E$1:$E$1749, 'Heron View'!O$5)</f>
        <v/>
      </c>
      <c r="P59" s="2">
        <f>O59+SUMIFS(data!$H$1:$H$1749, data!$A$1:$A$1749, 'Heron View'!$A59, data!$D$1:$D$1749, 'Heron View'!$A$2, data!$E$1:$E$1749, 'Heron View'!P$5)</f>
        <v/>
      </c>
      <c r="Q59" s="2">
        <f>P59+SUMIFS(data!$H$1:$H$1749, data!$A$1:$A$1749, 'Heron View'!$A59, data!$D$1:$D$1749, 'Heron View'!$A$2, data!$E$1:$E$1749, 'Heron View'!Q$5)</f>
        <v/>
      </c>
      <c r="R59" s="2">
        <f>Q59+SUMIFS(data!$H$1:$H$1749, data!$A$1:$A$1749, 'Heron View'!$A59, data!$D$1:$D$1749, 'Heron View'!$A$2, data!$E$1:$E$1749, 'Heron View'!R$5)</f>
        <v/>
      </c>
      <c r="S59" s="2">
        <f>R59+SUMIFS(data!$H$1:$H$1749, data!$A$1:$A$1749, 'Heron View'!$A59, data!$D$1:$D$1749, 'Heron View'!$A$2, data!$E$1:$E$1749, 'Heron View'!S$5)</f>
        <v/>
      </c>
      <c r="T59" s="2">
        <f>S59+SUMIFS(data!$H$1:$H$1749, data!$A$1:$A$1749, 'Heron View'!$A59, data!$D$1:$D$1749, 'Heron View'!$A$2, data!$E$1:$E$1749, 'Heron View'!T$5)</f>
        <v/>
      </c>
      <c r="U59" s="2">
        <f>T59+SUMIFS(data!$H$1:$H$1749, data!$A$1:$A$1749, 'Heron View'!$A59, data!$D$1:$D$1749, 'Heron View'!$A$2, data!$E$1:$E$1749, 'Heron View'!U$5)</f>
        <v/>
      </c>
      <c r="V59" s="2">
        <f>U59+SUMIFS(data!$H$1:$H$1749, data!$A$1:$A$1749, 'Heron View'!$A59, data!$D$1:$D$1749, 'Heron View'!$A$2, data!$E$1:$E$1749, 'Heron View'!V$5)</f>
        <v/>
      </c>
      <c r="W59" s="2">
        <f>V59+SUMIFS(data!$H$1:$H$1749, data!$A$1:$A$1749, 'Heron View'!$A59, data!$D$1:$D$1749, 'Heron View'!$A$2, data!$E$1:$E$1749, 'Heron View'!W$5)</f>
        <v/>
      </c>
      <c r="X59" s="2">
        <f>W59+SUMIFS(data!$H$1:$H$1749, data!$A$1:$A$1749, 'Heron View'!$A59, data!$D$1:$D$1749, 'Heron View'!$A$2, data!$E$1:$E$1749, 'Heron View'!X$5)</f>
        <v/>
      </c>
      <c r="Y59" s="2">
        <f>X59+SUMIFS(data!$H$1:$H$1749, data!$A$1:$A$1749, 'Heron View'!$A59, data!$D$1:$D$1749, 'Heron View'!$A$2, data!$E$1:$E$1749, 'Heron View'!Y$5)</f>
        <v/>
      </c>
      <c r="Z59" s="2">
        <f>Y59+SUMIFS(data!$H$1:$H$1749, data!$A$1:$A$1749, 'Heron View'!$A59, data!$D$1:$D$1749, 'Heron View'!$A$2, data!$E$1:$E$1749, 'Heron View'!Z$5)</f>
        <v/>
      </c>
      <c r="AA59" s="2">
        <f>Z59+SUMIFS(data!$H$1:$H$1749, data!$A$1:$A$1749, 'Heron View'!$A59, data!$D$1:$D$1749, 'Heron View'!$A$2, data!$E$1:$E$1749, 'Heron View'!AA$5)</f>
        <v/>
      </c>
      <c r="AB59" s="2">
        <f>AA59+SUMIFS(data!$H$1:$H$1749, data!$A$1:$A$1749, 'Heron View'!$A59, data!$D$1:$D$1749, 'Heron View'!$A$2, data!$E$1:$E$1749, 'Heron View'!AB$5)</f>
        <v/>
      </c>
      <c r="AC59" s="2">
        <f>AB59+SUMIFS(data!$H$1:$H$1749, data!$A$1:$A$1749, 'Heron View'!$A59, data!$D$1:$D$1749, 'Heron View'!$A$2, data!$E$1:$E$1749, 'Heron View'!AC$5)</f>
        <v/>
      </c>
      <c r="AD59" s="2">
        <f>AC59+SUMIFS(data!$H$1:$H$1749, data!$A$1:$A$1749, 'Heron View'!$A59, data!$D$1:$D$1749, 'Heron View'!$A$2, data!$E$1:$E$1749, 'Heron View'!AD$5)</f>
        <v/>
      </c>
      <c r="AE59" s="2">
        <f>AD59+SUMIFS(data!$H$1:$H$1749, data!$A$1:$A$1749, 'Heron View'!$A59, data!$D$1:$D$1749, 'Heron View'!$A$2, data!$E$1:$E$1749, 'Heron View'!AE$5)</f>
        <v/>
      </c>
      <c r="AF59" s="2">
        <f>AE59+SUMIFS(data!$H$1:$H$1749, data!$A$1:$A$1749, 'Heron View'!$A59, data!$D$1:$D$1749, 'Heron View'!$A$2, data!$E$1:$E$1749, 'Heron View'!AF$5)</f>
        <v/>
      </c>
    </row>
    <row r="60">
      <c r="A60" t="inlineStr">
        <is>
          <t>Interest Paid - Investors @ 16%</t>
        </is>
      </c>
      <c r="C60" s="2">
        <f>SUMIFS(data!$H$1:$H$1749, data!$A$1:$A$1749, 'Heron View'!$A60, data!$D$1:$D$1749, 'Heron View'!$A$2, data!$E$1:$E$1749, 'Heron View'!C$5)</f>
        <v/>
      </c>
      <c r="D60" s="2">
        <f>C60+SUMIFS(data!$H$1:$H$1749, data!$A$1:$A$1749, 'Heron View'!$A60, data!$D$1:$D$1749, 'Heron View'!$A$2, data!$E$1:$E$1749, 'Heron View'!D$5)</f>
        <v/>
      </c>
      <c r="E60" s="2">
        <f>D60+SUMIFS(data!$H$1:$H$1749, data!$A$1:$A$1749, 'Heron View'!$A60, data!$D$1:$D$1749, 'Heron View'!$A$2, data!$E$1:$E$1749, 'Heron View'!E$5)</f>
        <v/>
      </c>
      <c r="F60" s="2">
        <f>E60+SUMIFS(data!$H$1:$H$1749, data!$A$1:$A$1749, 'Heron View'!$A60, data!$D$1:$D$1749, 'Heron View'!$A$2, data!$E$1:$E$1749, 'Heron View'!F$5)</f>
        <v/>
      </c>
      <c r="G60" s="2">
        <f>F60+SUMIFS(data!$H$1:$H$1749, data!$A$1:$A$1749, 'Heron View'!$A60, data!$D$1:$D$1749, 'Heron View'!$A$2, data!$E$1:$E$1749, 'Heron View'!G$5)</f>
        <v/>
      </c>
      <c r="H60" s="2">
        <f>G60+SUMIFS(data!$H$1:$H$1749, data!$A$1:$A$1749, 'Heron View'!$A60, data!$D$1:$D$1749, 'Heron View'!$A$2, data!$E$1:$E$1749, 'Heron View'!H$5)</f>
        <v/>
      </c>
      <c r="I60" s="2">
        <f>H60+SUMIFS(data!$H$1:$H$1749, data!$A$1:$A$1749, 'Heron View'!$A60, data!$D$1:$D$1749, 'Heron View'!$A$2, data!$E$1:$E$1749, 'Heron View'!I$5)</f>
        <v/>
      </c>
      <c r="J60" s="2">
        <f>I60+SUMIFS(data!$H$1:$H$1749, data!$A$1:$A$1749, 'Heron View'!$A60, data!$D$1:$D$1749, 'Heron View'!$A$2, data!$E$1:$E$1749, 'Heron View'!J$5)</f>
        <v/>
      </c>
      <c r="K60" s="2">
        <f>J60+SUMIFS(data!$H$1:$H$1749, data!$A$1:$A$1749, 'Heron View'!$A60, data!$D$1:$D$1749, 'Heron View'!$A$2, data!$E$1:$E$1749, 'Heron View'!K$5)</f>
        <v/>
      </c>
      <c r="L60" s="2">
        <f>K60+SUMIFS(data!$H$1:$H$1749, data!$A$1:$A$1749, 'Heron View'!$A60, data!$D$1:$D$1749, 'Heron View'!$A$2, data!$E$1:$E$1749, 'Heron View'!L$5)</f>
        <v/>
      </c>
      <c r="M60" s="2">
        <f>L60+SUMIFS(data!$H$1:$H$1749, data!$A$1:$A$1749, 'Heron View'!$A60, data!$D$1:$D$1749, 'Heron View'!$A$2, data!$E$1:$E$1749, 'Heron View'!M$5)</f>
        <v/>
      </c>
      <c r="N60" s="2">
        <f>M60+SUMIFS(data!$H$1:$H$1749, data!$A$1:$A$1749, 'Heron View'!$A60, data!$D$1:$D$1749, 'Heron View'!$A$2, data!$E$1:$E$1749, 'Heron View'!N$5)</f>
        <v/>
      </c>
      <c r="O60" s="2">
        <f>N60+SUMIFS(data!$H$1:$H$1749, data!$A$1:$A$1749, 'Heron View'!$A60, data!$D$1:$D$1749, 'Heron View'!$A$2, data!$E$1:$E$1749, 'Heron View'!O$5)</f>
        <v/>
      </c>
      <c r="P60" s="2">
        <f>O60+SUMIFS(data!$H$1:$H$1749, data!$A$1:$A$1749, 'Heron View'!$A60, data!$D$1:$D$1749, 'Heron View'!$A$2, data!$E$1:$E$1749, 'Heron View'!P$5)</f>
        <v/>
      </c>
      <c r="Q60" s="2">
        <f>P60+SUMIFS(data!$H$1:$H$1749, data!$A$1:$A$1749, 'Heron View'!$A60, data!$D$1:$D$1749, 'Heron View'!$A$2, data!$E$1:$E$1749, 'Heron View'!Q$5)</f>
        <v/>
      </c>
      <c r="R60" s="2">
        <f>Q60+SUMIFS(data!$H$1:$H$1749, data!$A$1:$A$1749, 'Heron View'!$A60, data!$D$1:$D$1749, 'Heron View'!$A$2, data!$E$1:$E$1749, 'Heron View'!R$5)</f>
        <v/>
      </c>
      <c r="S60" s="2">
        <f>R60+SUMIFS(data!$H$1:$H$1749, data!$A$1:$A$1749, 'Heron View'!$A60, data!$D$1:$D$1749, 'Heron View'!$A$2, data!$E$1:$E$1749, 'Heron View'!S$5)</f>
        <v/>
      </c>
      <c r="T60" s="2">
        <f>S60+SUMIFS(data!$H$1:$H$1749, data!$A$1:$A$1749, 'Heron View'!$A60, data!$D$1:$D$1749, 'Heron View'!$A$2, data!$E$1:$E$1749, 'Heron View'!T$5)</f>
        <v/>
      </c>
      <c r="U60" s="2">
        <f>T60+SUMIFS(data!$H$1:$H$1749, data!$A$1:$A$1749, 'Heron View'!$A60, data!$D$1:$D$1749, 'Heron View'!$A$2, data!$E$1:$E$1749, 'Heron View'!U$5)</f>
        <v/>
      </c>
      <c r="V60" s="2">
        <f>U60+SUMIFS(data!$H$1:$H$1749, data!$A$1:$A$1749, 'Heron View'!$A60, data!$D$1:$D$1749, 'Heron View'!$A$2, data!$E$1:$E$1749, 'Heron View'!V$5)</f>
        <v/>
      </c>
      <c r="W60" s="2">
        <f>V60+SUMIFS(data!$H$1:$H$1749, data!$A$1:$A$1749, 'Heron View'!$A60, data!$D$1:$D$1749, 'Heron View'!$A$2, data!$E$1:$E$1749, 'Heron View'!W$5)</f>
        <v/>
      </c>
      <c r="X60" s="2">
        <f>W60+SUMIFS(data!$H$1:$H$1749, data!$A$1:$A$1749, 'Heron View'!$A60, data!$D$1:$D$1749, 'Heron View'!$A$2, data!$E$1:$E$1749, 'Heron View'!X$5)</f>
        <v/>
      </c>
      <c r="Y60" s="2">
        <f>X60+SUMIFS(data!$H$1:$H$1749, data!$A$1:$A$1749, 'Heron View'!$A60, data!$D$1:$D$1749, 'Heron View'!$A$2, data!$E$1:$E$1749, 'Heron View'!Y$5)</f>
        <v/>
      </c>
      <c r="Z60" s="2">
        <f>Y60+SUMIFS(data!$H$1:$H$1749, data!$A$1:$A$1749, 'Heron View'!$A60, data!$D$1:$D$1749, 'Heron View'!$A$2, data!$E$1:$E$1749, 'Heron View'!Z$5)</f>
        <v/>
      </c>
      <c r="AA60" s="2">
        <f>Z60+SUMIFS(data!$H$1:$H$1749, data!$A$1:$A$1749, 'Heron View'!$A60, data!$D$1:$D$1749, 'Heron View'!$A$2, data!$E$1:$E$1749, 'Heron View'!AA$5)</f>
        <v/>
      </c>
      <c r="AB60" s="2">
        <f>AA60+SUMIFS(data!$H$1:$H$1749, data!$A$1:$A$1749, 'Heron View'!$A60, data!$D$1:$D$1749, 'Heron View'!$A$2, data!$E$1:$E$1749, 'Heron View'!AB$5)</f>
        <v/>
      </c>
      <c r="AC60" s="2">
        <f>AB60+SUMIFS(data!$H$1:$H$1749, data!$A$1:$A$1749, 'Heron View'!$A60, data!$D$1:$D$1749, 'Heron View'!$A$2, data!$E$1:$E$1749, 'Heron View'!AC$5)</f>
        <v/>
      </c>
      <c r="AD60" s="2">
        <f>AC60+SUMIFS(data!$H$1:$H$1749, data!$A$1:$A$1749, 'Heron View'!$A60, data!$D$1:$D$1749, 'Heron View'!$A$2, data!$E$1:$E$1749, 'Heron View'!AD$5)</f>
        <v/>
      </c>
      <c r="AE60" s="2">
        <f>AD60+SUMIFS(data!$H$1:$H$1749, data!$A$1:$A$1749, 'Heron View'!$A60, data!$D$1:$D$1749, 'Heron View'!$A$2, data!$E$1:$E$1749, 'Heron View'!AE$5)</f>
        <v/>
      </c>
      <c r="AF60" s="2">
        <f>AE60+SUMIFS(data!$H$1:$H$1749, data!$A$1:$A$1749, 'Heron View'!$A60, data!$D$1:$D$1749, 'Heron View'!$A$2, data!$E$1:$E$1749, 'Heron View'!AF$5)</f>
        <v/>
      </c>
    </row>
    <row r="61">
      <c r="A61" t="inlineStr">
        <is>
          <t>Interest Paid - Investors @ 18%</t>
        </is>
      </c>
      <c r="C61" s="2">
        <f>SUMIFS(data!$H$1:$H$1749, data!$A$1:$A$1749, 'Heron View'!$A61, data!$D$1:$D$1749, 'Heron View'!$A$2, data!$E$1:$E$1749, 'Heron View'!C$5)</f>
        <v/>
      </c>
      <c r="D61" s="2">
        <f>C61+SUMIFS(data!$H$1:$H$1749, data!$A$1:$A$1749, 'Heron View'!$A61, data!$D$1:$D$1749, 'Heron View'!$A$2, data!$E$1:$E$1749, 'Heron View'!D$5)</f>
        <v/>
      </c>
      <c r="E61" s="2">
        <f>D61+SUMIFS(data!$H$1:$H$1749, data!$A$1:$A$1749, 'Heron View'!$A61, data!$D$1:$D$1749, 'Heron View'!$A$2, data!$E$1:$E$1749, 'Heron View'!E$5)</f>
        <v/>
      </c>
      <c r="F61" s="2">
        <f>E61+SUMIFS(data!$H$1:$H$1749, data!$A$1:$A$1749, 'Heron View'!$A61, data!$D$1:$D$1749, 'Heron View'!$A$2, data!$E$1:$E$1749, 'Heron View'!F$5)</f>
        <v/>
      </c>
      <c r="G61" s="2">
        <f>F61+SUMIFS(data!$H$1:$H$1749, data!$A$1:$A$1749, 'Heron View'!$A61, data!$D$1:$D$1749, 'Heron View'!$A$2, data!$E$1:$E$1749, 'Heron View'!G$5)</f>
        <v/>
      </c>
      <c r="H61" s="2">
        <f>G61+SUMIFS(data!$H$1:$H$1749, data!$A$1:$A$1749, 'Heron View'!$A61, data!$D$1:$D$1749, 'Heron View'!$A$2, data!$E$1:$E$1749, 'Heron View'!H$5)</f>
        <v/>
      </c>
      <c r="I61" s="2">
        <f>H61+SUMIFS(data!$H$1:$H$1749, data!$A$1:$A$1749, 'Heron View'!$A61, data!$D$1:$D$1749, 'Heron View'!$A$2, data!$E$1:$E$1749, 'Heron View'!I$5)</f>
        <v/>
      </c>
      <c r="J61" s="2">
        <f>I61+SUMIFS(data!$H$1:$H$1749, data!$A$1:$A$1749, 'Heron View'!$A61, data!$D$1:$D$1749, 'Heron View'!$A$2, data!$E$1:$E$1749, 'Heron View'!J$5)</f>
        <v/>
      </c>
      <c r="K61" s="2">
        <f>J61+SUMIFS(data!$H$1:$H$1749, data!$A$1:$A$1749, 'Heron View'!$A61, data!$D$1:$D$1749, 'Heron View'!$A$2, data!$E$1:$E$1749, 'Heron View'!K$5)</f>
        <v/>
      </c>
      <c r="L61" s="2">
        <f>K61+SUMIFS(data!$H$1:$H$1749, data!$A$1:$A$1749, 'Heron View'!$A61, data!$D$1:$D$1749, 'Heron View'!$A$2, data!$E$1:$E$1749, 'Heron View'!L$5)</f>
        <v/>
      </c>
      <c r="M61" s="2">
        <f>L61+SUMIFS(data!$H$1:$H$1749, data!$A$1:$A$1749, 'Heron View'!$A61, data!$D$1:$D$1749, 'Heron View'!$A$2, data!$E$1:$E$1749, 'Heron View'!M$5)</f>
        <v/>
      </c>
      <c r="N61" s="2">
        <f>M61+SUMIFS(data!$H$1:$H$1749, data!$A$1:$A$1749, 'Heron View'!$A61, data!$D$1:$D$1749, 'Heron View'!$A$2, data!$E$1:$E$1749, 'Heron View'!N$5)</f>
        <v/>
      </c>
      <c r="O61" s="2">
        <f>N61+SUMIFS(data!$H$1:$H$1749, data!$A$1:$A$1749, 'Heron View'!$A61, data!$D$1:$D$1749, 'Heron View'!$A$2, data!$E$1:$E$1749, 'Heron View'!O$5)</f>
        <v/>
      </c>
      <c r="P61" s="2">
        <f>O61+SUMIFS(data!$H$1:$H$1749, data!$A$1:$A$1749, 'Heron View'!$A61, data!$D$1:$D$1749, 'Heron View'!$A$2, data!$E$1:$E$1749, 'Heron View'!P$5)</f>
        <v/>
      </c>
      <c r="Q61" s="2">
        <f>P61+SUMIFS(data!$H$1:$H$1749, data!$A$1:$A$1749, 'Heron View'!$A61, data!$D$1:$D$1749, 'Heron View'!$A$2, data!$E$1:$E$1749, 'Heron View'!Q$5)</f>
        <v/>
      </c>
      <c r="R61" s="2">
        <f>Q61+SUMIFS(data!$H$1:$H$1749, data!$A$1:$A$1749, 'Heron View'!$A61, data!$D$1:$D$1749, 'Heron View'!$A$2, data!$E$1:$E$1749, 'Heron View'!R$5)</f>
        <v/>
      </c>
      <c r="S61" s="2">
        <f>R61+SUMIFS(data!$H$1:$H$1749, data!$A$1:$A$1749, 'Heron View'!$A61, data!$D$1:$D$1749, 'Heron View'!$A$2, data!$E$1:$E$1749, 'Heron View'!S$5)</f>
        <v/>
      </c>
      <c r="T61" s="2">
        <f>S61+SUMIFS(data!$H$1:$H$1749, data!$A$1:$A$1749, 'Heron View'!$A61, data!$D$1:$D$1749, 'Heron View'!$A$2, data!$E$1:$E$1749, 'Heron View'!T$5)</f>
        <v/>
      </c>
      <c r="U61" s="2">
        <f>T61+SUMIFS(data!$H$1:$H$1749, data!$A$1:$A$1749, 'Heron View'!$A61, data!$D$1:$D$1749, 'Heron View'!$A$2, data!$E$1:$E$1749, 'Heron View'!U$5)</f>
        <v/>
      </c>
      <c r="V61" s="2">
        <f>U61+SUMIFS(data!$H$1:$H$1749, data!$A$1:$A$1749, 'Heron View'!$A61, data!$D$1:$D$1749, 'Heron View'!$A$2, data!$E$1:$E$1749, 'Heron View'!V$5)</f>
        <v/>
      </c>
      <c r="W61" s="2">
        <f>V61+SUMIFS(data!$H$1:$H$1749, data!$A$1:$A$1749, 'Heron View'!$A61, data!$D$1:$D$1749, 'Heron View'!$A$2, data!$E$1:$E$1749, 'Heron View'!W$5)</f>
        <v/>
      </c>
      <c r="X61" s="2">
        <f>W61+SUMIFS(data!$H$1:$H$1749, data!$A$1:$A$1749, 'Heron View'!$A61, data!$D$1:$D$1749, 'Heron View'!$A$2, data!$E$1:$E$1749, 'Heron View'!X$5)</f>
        <v/>
      </c>
      <c r="Y61" s="2">
        <f>X61+SUMIFS(data!$H$1:$H$1749, data!$A$1:$A$1749, 'Heron View'!$A61, data!$D$1:$D$1749, 'Heron View'!$A$2, data!$E$1:$E$1749, 'Heron View'!Y$5)</f>
        <v/>
      </c>
      <c r="Z61" s="2">
        <f>Y61+SUMIFS(data!$H$1:$H$1749, data!$A$1:$A$1749, 'Heron View'!$A61, data!$D$1:$D$1749, 'Heron View'!$A$2, data!$E$1:$E$1749, 'Heron View'!Z$5)</f>
        <v/>
      </c>
      <c r="AA61" s="2">
        <f>Z61+SUMIFS(data!$H$1:$H$1749, data!$A$1:$A$1749, 'Heron View'!$A61, data!$D$1:$D$1749, 'Heron View'!$A$2, data!$E$1:$E$1749, 'Heron View'!AA$5)</f>
        <v/>
      </c>
      <c r="AB61" s="2">
        <f>AA61+SUMIFS(data!$H$1:$H$1749, data!$A$1:$A$1749, 'Heron View'!$A61, data!$D$1:$D$1749, 'Heron View'!$A$2, data!$E$1:$E$1749, 'Heron View'!AB$5)</f>
        <v/>
      </c>
      <c r="AC61" s="2">
        <f>AB61+SUMIFS(data!$H$1:$H$1749, data!$A$1:$A$1749, 'Heron View'!$A61, data!$D$1:$D$1749, 'Heron View'!$A$2, data!$E$1:$E$1749, 'Heron View'!AC$5)</f>
        <v/>
      </c>
      <c r="AD61" s="2">
        <f>AC61+SUMIFS(data!$H$1:$H$1749, data!$A$1:$A$1749, 'Heron View'!$A61, data!$D$1:$D$1749, 'Heron View'!$A$2, data!$E$1:$E$1749, 'Heron View'!AD$5)</f>
        <v/>
      </c>
      <c r="AE61" s="2">
        <f>AD61+SUMIFS(data!$H$1:$H$1749, data!$A$1:$A$1749, 'Heron View'!$A61, data!$D$1:$D$1749, 'Heron View'!$A$2, data!$E$1:$E$1749, 'Heron View'!AE$5)</f>
        <v/>
      </c>
      <c r="AF61" s="2">
        <f>AE61+SUMIFS(data!$H$1:$H$1749, data!$A$1:$A$1749, 'Heron View'!$A61, data!$D$1:$D$1749, 'Heron View'!$A$2, data!$E$1:$E$1749, 'Heron View'!AF$5)</f>
        <v/>
      </c>
    </row>
    <row r="62">
      <c r="A62" t="inlineStr">
        <is>
          <t>Interest Paid - Investors @ 6.25%</t>
        </is>
      </c>
      <c r="C62" s="2">
        <f>SUMIFS(data!$H$1:$H$1749, data!$A$1:$A$1749, 'Heron View'!$A62, data!$D$1:$D$1749, 'Heron View'!$A$2, data!$E$1:$E$1749, 'Heron View'!C$5)</f>
        <v/>
      </c>
      <c r="D62" s="2">
        <f>C62+SUMIFS(data!$H$1:$H$1749, data!$A$1:$A$1749, 'Heron View'!$A62, data!$D$1:$D$1749, 'Heron View'!$A$2, data!$E$1:$E$1749, 'Heron View'!D$5)</f>
        <v/>
      </c>
      <c r="E62" s="2">
        <f>D62+SUMIFS(data!$H$1:$H$1749, data!$A$1:$A$1749, 'Heron View'!$A62, data!$D$1:$D$1749, 'Heron View'!$A$2, data!$E$1:$E$1749, 'Heron View'!E$5)</f>
        <v/>
      </c>
      <c r="F62" s="2">
        <f>E62+SUMIFS(data!$H$1:$H$1749, data!$A$1:$A$1749, 'Heron View'!$A62, data!$D$1:$D$1749, 'Heron View'!$A$2, data!$E$1:$E$1749, 'Heron View'!F$5)</f>
        <v/>
      </c>
      <c r="G62" s="2">
        <f>F62+SUMIFS(data!$H$1:$H$1749, data!$A$1:$A$1749, 'Heron View'!$A62, data!$D$1:$D$1749, 'Heron View'!$A$2, data!$E$1:$E$1749, 'Heron View'!G$5)</f>
        <v/>
      </c>
      <c r="H62" s="2">
        <f>G62+SUMIFS(data!$H$1:$H$1749, data!$A$1:$A$1749, 'Heron View'!$A62, data!$D$1:$D$1749, 'Heron View'!$A$2, data!$E$1:$E$1749, 'Heron View'!H$5)</f>
        <v/>
      </c>
      <c r="I62" s="2">
        <f>H62+SUMIFS(data!$H$1:$H$1749, data!$A$1:$A$1749, 'Heron View'!$A62, data!$D$1:$D$1749, 'Heron View'!$A$2, data!$E$1:$E$1749, 'Heron View'!I$5)</f>
        <v/>
      </c>
      <c r="J62" s="2">
        <f>I62+SUMIFS(data!$H$1:$H$1749, data!$A$1:$A$1749, 'Heron View'!$A62, data!$D$1:$D$1749, 'Heron View'!$A$2, data!$E$1:$E$1749, 'Heron View'!J$5)</f>
        <v/>
      </c>
      <c r="K62" s="2">
        <f>J62+SUMIFS(data!$H$1:$H$1749, data!$A$1:$A$1749, 'Heron View'!$A62, data!$D$1:$D$1749, 'Heron View'!$A$2, data!$E$1:$E$1749, 'Heron View'!K$5)</f>
        <v/>
      </c>
      <c r="L62" s="2">
        <f>K62+SUMIFS(data!$H$1:$H$1749, data!$A$1:$A$1749, 'Heron View'!$A62, data!$D$1:$D$1749, 'Heron View'!$A$2, data!$E$1:$E$1749, 'Heron View'!L$5)</f>
        <v/>
      </c>
      <c r="M62" s="2">
        <f>L62+SUMIFS(data!$H$1:$H$1749, data!$A$1:$A$1749, 'Heron View'!$A62, data!$D$1:$D$1749, 'Heron View'!$A$2, data!$E$1:$E$1749, 'Heron View'!M$5)</f>
        <v/>
      </c>
      <c r="N62" s="2">
        <f>M62+SUMIFS(data!$H$1:$H$1749, data!$A$1:$A$1749, 'Heron View'!$A62, data!$D$1:$D$1749, 'Heron View'!$A$2, data!$E$1:$E$1749, 'Heron View'!N$5)</f>
        <v/>
      </c>
      <c r="O62" s="2">
        <f>N62+SUMIFS(data!$H$1:$H$1749, data!$A$1:$A$1749, 'Heron View'!$A62, data!$D$1:$D$1749, 'Heron View'!$A$2, data!$E$1:$E$1749, 'Heron View'!O$5)</f>
        <v/>
      </c>
      <c r="P62" s="2">
        <f>O62+SUMIFS(data!$H$1:$H$1749, data!$A$1:$A$1749, 'Heron View'!$A62, data!$D$1:$D$1749, 'Heron View'!$A$2, data!$E$1:$E$1749, 'Heron View'!P$5)</f>
        <v/>
      </c>
      <c r="Q62" s="2">
        <f>P62+SUMIFS(data!$H$1:$H$1749, data!$A$1:$A$1749, 'Heron View'!$A62, data!$D$1:$D$1749, 'Heron View'!$A$2, data!$E$1:$E$1749, 'Heron View'!Q$5)</f>
        <v/>
      </c>
      <c r="R62" s="2">
        <f>Q62+SUMIFS(data!$H$1:$H$1749, data!$A$1:$A$1749, 'Heron View'!$A62, data!$D$1:$D$1749, 'Heron View'!$A$2, data!$E$1:$E$1749, 'Heron View'!R$5)</f>
        <v/>
      </c>
      <c r="S62" s="2">
        <f>R62+SUMIFS(data!$H$1:$H$1749, data!$A$1:$A$1749, 'Heron View'!$A62, data!$D$1:$D$1749, 'Heron View'!$A$2, data!$E$1:$E$1749, 'Heron View'!S$5)</f>
        <v/>
      </c>
      <c r="T62" s="2">
        <f>S62+SUMIFS(data!$H$1:$H$1749, data!$A$1:$A$1749, 'Heron View'!$A62, data!$D$1:$D$1749, 'Heron View'!$A$2, data!$E$1:$E$1749, 'Heron View'!T$5)</f>
        <v/>
      </c>
      <c r="U62" s="2">
        <f>T62+SUMIFS(data!$H$1:$H$1749, data!$A$1:$A$1749, 'Heron View'!$A62, data!$D$1:$D$1749, 'Heron View'!$A$2, data!$E$1:$E$1749, 'Heron View'!U$5)</f>
        <v/>
      </c>
      <c r="V62" s="2">
        <f>U62+SUMIFS(data!$H$1:$H$1749, data!$A$1:$A$1749, 'Heron View'!$A62, data!$D$1:$D$1749, 'Heron View'!$A$2, data!$E$1:$E$1749, 'Heron View'!V$5)</f>
        <v/>
      </c>
      <c r="W62" s="2">
        <f>V62+SUMIFS(data!$H$1:$H$1749, data!$A$1:$A$1749, 'Heron View'!$A62, data!$D$1:$D$1749, 'Heron View'!$A$2, data!$E$1:$E$1749, 'Heron View'!W$5)</f>
        <v/>
      </c>
      <c r="X62" s="2">
        <f>W62+SUMIFS(data!$H$1:$H$1749, data!$A$1:$A$1749, 'Heron View'!$A62, data!$D$1:$D$1749, 'Heron View'!$A$2, data!$E$1:$E$1749, 'Heron View'!X$5)</f>
        <v/>
      </c>
      <c r="Y62" s="2">
        <f>X62+SUMIFS(data!$H$1:$H$1749, data!$A$1:$A$1749, 'Heron View'!$A62, data!$D$1:$D$1749, 'Heron View'!$A$2, data!$E$1:$E$1749, 'Heron View'!Y$5)</f>
        <v/>
      </c>
      <c r="Z62" s="2">
        <f>Y62+SUMIFS(data!$H$1:$H$1749, data!$A$1:$A$1749, 'Heron View'!$A62, data!$D$1:$D$1749, 'Heron View'!$A$2, data!$E$1:$E$1749, 'Heron View'!Z$5)</f>
        <v/>
      </c>
      <c r="AA62" s="2">
        <f>Z62+SUMIFS(data!$H$1:$H$1749, data!$A$1:$A$1749, 'Heron View'!$A62, data!$D$1:$D$1749, 'Heron View'!$A$2, data!$E$1:$E$1749, 'Heron View'!AA$5)</f>
        <v/>
      </c>
      <c r="AB62" s="2">
        <f>AA62+SUMIFS(data!$H$1:$H$1749, data!$A$1:$A$1749, 'Heron View'!$A62, data!$D$1:$D$1749, 'Heron View'!$A$2, data!$E$1:$E$1749, 'Heron View'!AB$5)</f>
        <v/>
      </c>
      <c r="AC62" s="2">
        <f>AB62+SUMIFS(data!$H$1:$H$1749, data!$A$1:$A$1749, 'Heron View'!$A62, data!$D$1:$D$1749, 'Heron View'!$A$2, data!$E$1:$E$1749, 'Heron View'!AC$5)</f>
        <v/>
      </c>
      <c r="AD62" s="2">
        <f>AC62+SUMIFS(data!$H$1:$H$1749, data!$A$1:$A$1749, 'Heron View'!$A62, data!$D$1:$D$1749, 'Heron View'!$A$2, data!$E$1:$E$1749, 'Heron View'!AD$5)</f>
        <v/>
      </c>
      <c r="AE62" s="2">
        <f>AD62+SUMIFS(data!$H$1:$H$1749, data!$A$1:$A$1749, 'Heron View'!$A62, data!$D$1:$D$1749, 'Heron View'!$A$2, data!$E$1:$E$1749, 'Heron View'!AE$5)</f>
        <v/>
      </c>
      <c r="AF62" s="2">
        <f>AE62+SUMIFS(data!$H$1:$H$1749, data!$A$1:$A$1749, 'Heron View'!$A62, data!$D$1:$D$1749, 'Heron View'!$A$2, data!$E$1:$E$1749, 'Heron View'!AF$5)</f>
        <v/>
      </c>
    </row>
    <row r="63">
      <c r="A63" t="inlineStr">
        <is>
          <t>Interest Paid - Investors @ 6.5%</t>
        </is>
      </c>
      <c r="C63" s="2">
        <f>SUMIFS(data!$H$1:$H$1749, data!$A$1:$A$1749, 'Heron View'!$A63, data!$D$1:$D$1749, 'Heron View'!$A$2, data!$E$1:$E$1749, 'Heron View'!C$5)</f>
        <v/>
      </c>
      <c r="D63" s="2">
        <f>C63+SUMIFS(data!$H$1:$H$1749, data!$A$1:$A$1749, 'Heron View'!$A63, data!$D$1:$D$1749, 'Heron View'!$A$2, data!$E$1:$E$1749, 'Heron View'!D$5)</f>
        <v/>
      </c>
      <c r="E63" s="2">
        <f>D63+SUMIFS(data!$H$1:$H$1749, data!$A$1:$A$1749, 'Heron View'!$A63, data!$D$1:$D$1749, 'Heron View'!$A$2, data!$E$1:$E$1749, 'Heron View'!E$5)</f>
        <v/>
      </c>
      <c r="F63" s="2">
        <f>E63+SUMIFS(data!$H$1:$H$1749, data!$A$1:$A$1749, 'Heron View'!$A63, data!$D$1:$D$1749, 'Heron View'!$A$2, data!$E$1:$E$1749, 'Heron View'!F$5)</f>
        <v/>
      </c>
      <c r="G63" s="2">
        <f>F63+SUMIFS(data!$H$1:$H$1749, data!$A$1:$A$1749, 'Heron View'!$A63, data!$D$1:$D$1749, 'Heron View'!$A$2, data!$E$1:$E$1749, 'Heron View'!G$5)</f>
        <v/>
      </c>
      <c r="H63" s="2">
        <f>G63+SUMIFS(data!$H$1:$H$1749, data!$A$1:$A$1749, 'Heron View'!$A63, data!$D$1:$D$1749, 'Heron View'!$A$2, data!$E$1:$E$1749, 'Heron View'!H$5)</f>
        <v/>
      </c>
      <c r="I63" s="2">
        <f>H63+SUMIFS(data!$H$1:$H$1749, data!$A$1:$A$1749, 'Heron View'!$A63, data!$D$1:$D$1749, 'Heron View'!$A$2, data!$E$1:$E$1749, 'Heron View'!I$5)</f>
        <v/>
      </c>
      <c r="J63" s="2">
        <f>I63+SUMIFS(data!$H$1:$H$1749, data!$A$1:$A$1749, 'Heron View'!$A63, data!$D$1:$D$1749, 'Heron View'!$A$2, data!$E$1:$E$1749, 'Heron View'!J$5)</f>
        <v/>
      </c>
      <c r="K63" s="2">
        <f>J63+SUMIFS(data!$H$1:$H$1749, data!$A$1:$A$1749, 'Heron View'!$A63, data!$D$1:$D$1749, 'Heron View'!$A$2, data!$E$1:$E$1749, 'Heron View'!K$5)</f>
        <v/>
      </c>
      <c r="L63" s="2">
        <f>K63+SUMIFS(data!$H$1:$H$1749, data!$A$1:$A$1749, 'Heron View'!$A63, data!$D$1:$D$1749, 'Heron View'!$A$2, data!$E$1:$E$1749, 'Heron View'!L$5)</f>
        <v/>
      </c>
      <c r="M63" s="2">
        <f>L63+SUMIFS(data!$H$1:$H$1749, data!$A$1:$A$1749, 'Heron View'!$A63, data!$D$1:$D$1749, 'Heron View'!$A$2, data!$E$1:$E$1749, 'Heron View'!M$5)</f>
        <v/>
      </c>
      <c r="N63" s="2">
        <f>M63+SUMIFS(data!$H$1:$H$1749, data!$A$1:$A$1749, 'Heron View'!$A63, data!$D$1:$D$1749, 'Heron View'!$A$2, data!$E$1:$E$1749, 'Heron View'!N$5)</f>
        <v/>
      </c>
      <c r="O63" s="2">
        <f>N63+SUMIFS(data!$H$1:$H$1749, data!$A$1:$A$1749, 'Heron View'!$A63, data!$D$1:$D$1749, 'Heron View'!$A$2, data!$E$1:$E$1749, 'Heron View'!O$5)</f>
        <v/>
      </c>
      <c r="P63" s="2">
        <f>O63+SUMIFS(data!$H$1:$H$1749, data!$A$1:$A$1749, 'Heron View'!$A63, data!$D$1:$D$1749, 'Heron View'!$A$2, data!$E$1:$E$1749, 'Heron View'!P$5)</f>
        <v/>
      </c>
      <c r="Q63" s="2">
        <f>P63+SUMIFS(data!$H$1:$H$1749, data!$A$1:$A$1749, 'Heron View'!$A63, data!$D$1:$D$1749, 'Heron View'!$A$2, data!$E$1:$E$1749, 'Heron View'!Q$5)</f>
        <v/>
      </c>
      <c r="R63" s="2">
        <f>Q63+SUMIFS(data!$H$1:$H$1749, data!$A$1:$A$1749, 'Heron View'!$A63, data!$D$1:$D$1749, 'Heron View'!$A$2, data!$E$1:$E$1749, 'Heron View'!R$5)</f>
        <v/>
      </c>
      <c r="S63" s="2">
        <f>R63+SUMIFS(data!$H$1:$H$1749, data!$A$1:$A$1749, 'Heron View'!$A63, data!$D$1:$D$1749, 'Heron View'!$A$2, data!$E$1:$E$1749, 'Heron View'!S$5)</f>
        <v/>
      </c>
      <c r="T63" s="2">
        <f>S63+SUMIFS(data!$H$1:$H$1749, data!$A$1:$A$1749, 'Heron View'!$A63, data!$D$1:$D$1749, 'Heron View'!$A$2, data!$E$1:$E$1749, 'Heron View'!T$5)</f>
        <v/>
      </c>
      <c r="U63" s="2">
        <f>T63+SUMIFS(data!$H$1:$H$1749, data!$A$1:$A$1749, 'Heron View'!$A63, data!$D$1:$D$1749, 'Heron View'!$A$2, data!$E$1:$E$1749, 'Heron View'!U$5)</f>
        <v/>
      </c>
      <c r="V63" s="2">
        <f>U63+SUMIFS(data!$H$1:$H$1749, data!$A$1:$A$1749, 'Heron View'!$A63, data!$D$1:$D$1749, 'Heron View'!$A$2, data!$E$1:$E$1749, 'Heron View'!V$5)</f>
        <v/>
      </c>
      <c r="W63" s="2">
        <f>V63+SUMIFS(data!$H$1:$H$1749, data!$A$1:$A$1749, 'Heron View'!$A63, data!$D$1:$D$1749, 'Heron View'!$A$2, data!$E$1:$E$1749, 'Heron View'!W$5)</f>
        <v/>
      </c>
      <c r="X63" s="2">
        <f>W63+SUMIFS(data!$H$1:$H$1749, data!$A$1:$A$1749, 'Heron View'!$A63, data!$D$1:$D$1749, 'Heron View'!$A$2, data!$E$1:$E$1749, 'Heron View'!X$5)</f>
        <v/>
      </c>
      <c r="Y63" s="2">
        <f>X63+SUMIFS(data!$H$1:$H$1749, data!$A$1:$A$1749, 'Heron View'!$A63, data!$D$1:$D$1749, 'Heron View'!$A$2, data!$E$1:$E$1749, 'Heron View'!Y$5)</f>
        <v/>
      </c>
      <c r="Z63" s="2">
        <f>Y63+SUMIFS(data!$H$1:$H$1749, data!$A$1:$A$1749, 'Heron View'!$A63, data!$D$1:$D$1749, 'Heron View'!$A$2, data!$E$1:$E$1749, 'Heron View'!Z$5)</f>
        <v/>
      </c>
      <c r="AA63" s="2">
        <f>Z63+SUMIFS(data!$H$1:$H$1749, data!$A$1:$A$1749, 'Heron View'!$A63, data!$D$1:$D$1749, 'Heron View'!$A$2, data!$E$1:$E$1749, 'Heron View'!AA$5)</f>
        <v/>
      </c>
      <c r="AB63" s="2">
        <f>AA63+SUMIFS(data!$H$1:$H$1749, data!$A$1:$A$1749, 'Heron View'!$A63, data!$D$1:$D$1749, 'Heron View'!$A$2, data!$E$1:$E$1749, 'Heron View'!AB$5)</f>
        <v/>
      </c>
      <c r="AC63" s="2">
        <f>AB63+SUMIFS(data!$H$1:$H$1749, data!$A$1:$A$1749, 'Heron View'!$A63, data!$D$1:$D$1749, 'Heron View'!$A$2, data!$E$1:$E$1749, 'Heron View'!AC$5)</f>
        <v/>
      </c>
      <c r="AD63" s="2">
        <f>AC63+SUMIFS(data!$H$1:$H$1749, data!$A$1:$A$1749, 'Heron View'!$A63, data!$D$1:$D$1749, 'Heron View'!$A$2, data!$E$1:$E$1749, 'Heron View'!AD$5)</f>
        <v/>
      </c>
      <c r="AE63" s="2">
        <f>AD63+SUMIFS(data!$H$1:$H$1749, data!$A$1:$A$1749, 'Heron View'!$A63, data!$D$1:$D$1749, 'Heron View'!$A$2, data!$E$1:$E$1749, 'Heron View'!AE$5)</f>
        <v/>
      </c>
      <c r="AF63" s="2">
        <f>AE63+SUMIFS(data!$H$1:$H$1749, data!$A$1:$A$1749, 'Heron View'!$A63, data!$D$1:$D$1749, 'Heron View'!$A$2, data!$E$1:$E$1749, 'Heron View'!AF$5)</f>
        <v/>
      </c>
    </row>
    <row r="64">
      <c r="A64" t="inlineStr">
        <is>
          <t>Interest Paid - Investors @ 6.75%</t>
        </is>
      </c>
      <c r="C64" s="2">
        <f>SUMIFS(data!$H$1:$H$1749, data!$A$1:$A$1749, 'Heron View'!$A64, data!$D$1:$D$1749, 'Heron View'!$A$2, data!$E$1:$E$1749, 'Heron View'!C$5)</f>
        <v/>
      </c>
      <c r="D64" s="2">
        <f>C64+SUMIFS(data!$H$1:$H$1749, data!$A$1:$A$1749, 'Heron View'!$A64, data!$D$1:$D$1749, 'Heron View'!$A$2, data!$E$1:$E$1749, 'Heron View'!D$5)</f>
        <v/>
      </c>
      <c r="E64" s="2">
        <f>D64+SUMIFS(data!$H$1:$H$1749, data!$A$1:$A$1749, 'Heron View'!$A64, data!$D$1:$D$1749, 'Heron View'!$A$2, data!$E$1:$E$1749, 'Heron View'!E$5)</f>
        <v/>
      </c>
      <c r="F64" s="2">
        <f>E64+SUMIFS(data!$H$1:$H$1749, data!$A$1:$A$1749, 'Heron View'!$A64, data!$D$1:$D$1749, 'Heron View'!$A$2, data!$E$1:$E$1749, 'Heron View'!F$5)</f>
        <v/>
      </c>
      <c r="G64" s="2">
        <f>F64+SUMIFS(data!$H$1:$H$1749, data!$A$1:$A$1749, 'Heron View'!$A64, data!$D$1:$D$1749, 'Heron View'!$A$2, data!$E$1:$E$1749, 'Heron View'!G$5)</f>
        <v/>
      </c>
      <c r="H64" s="2">
        <f>G64+SUMIFS(data!$H$1:$H$1749, data!$A$1:$A$1749, 'Heron View'!$A64, data!$D$1:$D$1749, 'Heron View'!$A$2, data!$E$1:$E$1749, 'Heron View'!H$5)</f>
        <v/>
      </c>
      <c r="I64" s="2">
        <f>H64+SUMIFS(data!$H$1:$H$1749, data!$A$1:$A$1749, 'Heron View'!$A64, data!$D$1:$D$1749, 'Heron View'!$A$2, data!$E$1:$E$1749, 'Heron View'!I$5)</f>
        <v/>
      </c>
      <c r="J64" s="2">
        <f>I64+SUMIFS(data!$H$1:$H$1749, data!$A$1:$A$1749, 'Heron View'!$A64, data!$D$1:$D$1749, 'Heron View'!$A$2, data!$E$1:$E$1749, 'Heron View'!J$5)</f>
        <v/>
      </c>
      <c r="K64" s="2">
        <f>J64+SUMIFS(data!$H$1:$H$1749, data!$A$1:$A$1749, 'Heron View'!$A64, data!$D$1:$D$1749, 'Heron View'!$A$2, data!$E$1:$E$1749, 'Heron View'!K$5)</f>
        <v/>
      </c>
      <c r="L64" s="2">
        <f>K64+SUMIFS(data!$H$1:$H$1749, data!$A$1:$A$1749, 'Heron View'!$A64, data!$D$1:$D$1749, 'Heron View'!$A$2, data!$E$1:$E$1749, 'Heron View'!L$5)</f>
        <v/>
      </c>
      <c r="M64" s="2">
        <f>L64+SUMIFS(data!$H$1:$H$1749, data!$A$1:$A$1749, 'Heron View'!$A64, data!$D$1:$D$1749, 'Heron View'!$A$2, data!$E$1:$E$1749, 'Heron View'!M$5)</f>
        <v/>
      </c>
      <c r="N64" s="2">
        <f>M64+SUMIFS(data!$H$1:$H$1749, data!$A$1:$A$1749, 'Heron View'!$A64, data!$D$1:$D$1749, 'Heron View'!$A$2, data!$E$1:$E$1749, 'Heron View'!N$5)</f>
        <v/>
      </c>
      <c r="O64" s="2">
        <f>N64+SUMIFS(data!$H$1:$H$1749, data!$A$1:$A$1749, 'Heron View'!$A64, data!$D$1:$D$1749, 'Heron View'!$A$2, data!$E$1:$E$1749, 'Heron View'!O$5)</f>
        <v/>
      </c>
      <c r="P64" s="2">
        <f>O64+SUMIFS(data!$H$1:$H$1749, data!$A$1:$A$1749, 'Heron View'!$A64, data!$D$1:$D$1749, 'Heron View'!$A$2, data!$E$1:$E$1749, 'Heron View'!P$5)</f>
        <v/>
      </c>
      <c r="Q64" s="2">
        <f>P64+SUMIFS(data!$H$1:$H$1749, data!$A$1:$A$1749, 'Heron View'!$A64, data!$D$1:$D$1749, 'Heron View'!$A$2, data!$E$1:$E$1749, 'Heron View'!Q$5)</f>
        <v/>
      </c>
      <c r="R64" s="2">
        <f>Q64+SUMIFS(data!$H$1:$H$1749, data!$A$1:$A$1749, 'Heron View'!$A64, data!$D$1:$D$1749, 'Heron View'!$A$2, data!$E$1:$E$1749, 'Heron View'!R$5)</f>
        <v/>
      </c>
      <c r="S64" s="2">
        <f>R64+SUMIFS(data!$H$1:$H$1749, data!$A$1:$A$1749, 'Heron View'!$A64, data!$D$1:$D$1749, 'Heron View'!$A$2, data!$E$1:$E$1749, 'Heron View'!S$5)</f>
        <v/>
      </c>
      <c r="T64" s="2">
        <f>S64+SUMIFS(data!$H$1:$H$1749, data!$A$1:$A$1749, 'Heron View'!$A64, data!$D$1:$D$1749, 'Heron View'!$A$2, data!$E$1:$E$1749, 'Heron View'!T$5)</f>
        <v/>
      </c>
      <c r="U64" s="2">
        <f>T64+SUMIFS(data!$H$1:$H$1749, data!$A$1:$A$1749, 'Heron View'!$A64, data!$D$1:$D$1749, 'Heron View'!$A$2, data!$E$1:$E$1749, 'Heron View'!U$5)</f>
        <v/>
      </c>
      <c r="V64" s="2">
        <f>U64+SUMIFS(data!$H$1:$H$1749, data!$A$1:$A$1749, 'Heron View'!$A64, data!$D$1:$D$1749, 'Heron View'!$A$2, data!$E$1:$E$1749, 'Heron View'!V$5)</f>
        <v/>
      </c>
      <c r="W64" s="2">
        <f>V64+SUMIFS(data!$H$1:$H$1749, data!$A$1:$A$1749, 'Heron View'!$A64, data!$D$1:$D$1749, 'Heron View'!$A$2, data!$E$1:$E$1749, 'Heron View'!W$5)</f>
        <v/>
      </c>
      <c r="X64" s="2">
        <f>W64+SUMIFS(data!$H$1:$H$1749, data!$A$1:$A$1749, 'Heron View'!$A64, data!$D$1:$D$1749, 'Heron View'!$A$2, data!$E$1:$E$1749, 'Heron View'!X$5)</f>
        <v/>
      </c>
      <c r="Y64" s="2">
        <f>X64+SUMIFS(data!$H$1:$H$1749, data!$A$1:$A$1749, 'Heron View'!$A64, data!$D$1:$D$1749, 'Heron View'!$A$2, data!$E$1:$E$1749, 'Heron View'!Y$5)</f>
        <v/>
      </c>
      <c r="Z64" s="2">
        <f>Y64+SUMIFS(data!$H$1:$H$1749, data!$A$1:$A$1749, 'Heron View'!$A64, data!$D$1:$D$1749, 'Heron View'!$A$2, data!$E$1:$E$1749, 'Heron View'!Z$5)</f>
        <v/>
      </c>
      <c r="AA64" s="2">
        <f>Z64+SUMIFS(data!$H$1:$H$1749, data!$A$1:$A$1749, 'Heron View'!$A64, data!$D$1:$D$1749, 'Heron View'!$A$2, data!$E$1:$E$1749, 'Heron View'!AA$5)</f>
        <v/>
      </c>
      <c r="AB64" s="2">
        <f>AA64+SUMIFS(data!$H$1:$H$1749, data!$A$1:$A$1749, 'Heron View'!$A64, data!$D$1:$D$1749, 'Heron View'!$A$2, data!$E$1:$E$1749, 'Heron View'!AB$5)</f>
        <v/>
      </c>
      <c r="AC64" s="2">
        <f>AB64+SUMIFS(data!$H$1:$H$1749, data!$A$1:$A$1749, 'Heron View'!$A64, data!$D$1:$D$1749, 'Heron View'!$A$2, data!$E$1:$E$1749, 'Heron View'!AC$5)</f>
        <v/>
      </c>
      <c r="AD64" s="2">
        <f>AC64+SUMIFS(data!$H$1:$H$1749, data!$A$1:$A$1749, 'Heron View'!$A64, data!$D$1:$D$1749, 'Heron View'!$A$2, data!$E$1:$E$1749, 'Heron View'!AD$5)</f>
        <v/>
      </c>
      <c r="AE64" s="2">
        <f>AD64+SUMIFS(data!$H$1:$H$1749, data!$A$1:$A$1749, 'Heron View'!$A64, data!$D$1:$D$1749, 'Heron View'!$A$2, data!$E$1:$E$1749, 'Heron View'!AE$5)</f>
        <v/>
      </c>
      <c r="AF64" s="2">
        <f>AE64+SUMIFS(data!$H$1:$H$1749, data!$A$1:$A$1749, 'Heron View'!$A64, data!$D$1:$D$1749, 'Heron View'!$A$2, data!$E$1:$E$1749, 'Heron View'!AF$5)</f>
        <v/>
      </c>
    </row>
    <row r="65">
      <c r="A65" t="inlineStr">
        <is>
          <t>Interest Paid - Investors @ 7%</t>
        </is>
      </c>
      <c r="C65" s="2">
        <f>SUMIFS(data!$H$1:$H$1749, data!$A$1:$A$1749, 'Heron View'!$A65, data!$D$1:$D$1749, 'Heron View'!$A$2, data!$E$1:$E$1749, 'Heron View'!C$5)</f>
        <v/>
      </c>
      <c r="D65" s="2">
        <f>C65+SUMIFS(data!$H$1:$H$1749, data!$A$1:$A$1749, 'Heron View'!$A65, data!$D$1:$D$1749, 'Heron View'!$A$2, data!$E$1:$E$1749, 'Heron View'!D$5)</f>
        <v/>
      </c>
      <c r="E65" s="2">
        <f>D65+SUMIFS(data!$H$1:$H$1749, data!$A$1:$A$1749, 'Heron View'!$A65, data!$D$1:$D$1749, 'Heron View'!$A$2, data!$E$1:$E$1749, 'Heron View'!E$5)</f>
        <v/>
      </c>
      <c r="F65" s="2">
        <f>E65+SUMIFS(data!$H$1:$H$1749, data!$A$1:$A$1749, 'Heron View'!$A65, data!$D$1:$D$1749, 'Heron View'!$A$2, data!$E$1:$E$1749, 'Heron View'!F$5)</f>
        <v/>
      </c>
      <c r="G65" s="2">
        <f>F65+SUMIFS(data!$H$1:$H$1749, data!$A$1:$A$1749, 'Heron View'!$A65, data!$D$1:$D$1749, 'Heron View'!$A$2, data!$E$1:$E$1749, 'Heron View'!G$5)</f>
        <v/>
      </c>
      <c r="H65" s="2">
        <f>G65+SUMIFS(data!$H$1:$H$1749, data!$A$1:$A$1749, 'Heron View'!$A65, data!$D$1:$D$1749, 'Heron View'!$A$2, data!$E$1:$E$1749, 'Heron View'!H$5)</f>
        <v/>
      </c>
      <c r="I65" s="2">
        <f>H65+SUMIFS(data!$H$1:$H$1749, data!$A$1:$A$1749, 'Heron View'!$A65, data!$D$1:$D$1749, 'Heron View'!$A$2, data!$E$1:$E$1749, 'Heron View'!I$5)</f>
        <v/>
      </c>
      <c r="J65" s="2">
        <f>I65+SUMIFS(data!$H$1:$H$1749, data!$A$1:$A$1749, 'Heron View'!$A65, data!$D$1:$D$1749, 'Heron View'!$A$2, data!$E$1:$E$1749, 'Heron View'!J$5)</f>
        <v/>
      </c>
      <c r="K65" s="2">
        <f>J65+SUMIFS(data!$H$1:$H$1749, data!$A$1:$A$1749, 'Heron View'!$A65, data!$D$1:$D$1749, 'Heron View'!$A$2, data!$E$1:$E$1749, 'Heron View'!K$5)</f>
        <v/>
      </c>
      <c r="L65" s="2">
        <f>K65+SUMIFS(data!$H$1:$H$1749, data!$A$1:$A$1749, 'Heron View'!$A65, data!$D$1:$D$1749, 'Heron View'!$A$2, data!$E$1:$E$1749, 'Heron View'!L$5)</f>
        <v/>
      </c>
      <c r="M65" s="2">
        <f>L65+SUMIFS(data!$H$1:$H$1749, data!$A$1:$A$1749, 'Heron View'!$A65, data!$D$1:$D$1749, 'Heron View'!$A$2, data!$E$1:$E$1749, 'Heron View'!M$5)</f>
        <v/>
      </c>
      <c r="N65" s="2">
        <f>M65+SUMIFS(data!$H$1:$H$1749, data!$A$1:$A$1749, 'Heron View'!$A65, data!$D$1:$D$1749, 'Heron View'!$A$2, data!$E$1:$E$1749, 'Heron View'!N$5)</f>
        <v/>
      </c>
      <c r="O65" s="2">
        <f>N65+SUMIFS(data!$H$1:$H$1749, data!$A$1:$A$1749, 'Heron View'!$A65, data!$D$1:$D$1749, 'Heron View'!$A$2, data!$E$1:$E$1749, 'Heron View'!O$5)</f>
        <v/>
      </c>
      <c r="P65" s="2">
        <f>O65+SUMIFS(data!$H$1:$H$1749, data!$A$1:$A$1749, 'Heron View'!$A65, data!$D$1:$D$1749, 'Heron View'!$A$2, data!$E$1:$E$1749, 'Heron View'!P$5)</f>
        <v/>
      </c>
      <c r="Q65" s="2">
        <f>P65+SUMIFS(data!$H$1:$H$1749, data!$A$1:$A$1749, 'Heron View'!$A65, data!$D$1:$D$1749, 'Heron View'!$A$2, data!$E$1:$E$1749, 'Heron View'!Q$5)</f>
        <v/>
      </c>
      <c r="R65" s="2">
        <f>Q65+SUMIFS(data!$H$1:$H$1749, data!$A$1:$A$1749, 'Heron View'!$A65, data!$D$1:$D$1749, 'Heron View'!$A$2, data!$E$1:$E$1749, 'Heron View'!R$5)</f>
        <v/>
      </c>
      <c r="S65" s="2">
        <f>R65+SUMIFS(data!$H$1:$H$1749, data!$A$1:$A$1749, 'Heron View'!$A65, data!$D$1:$D$1749, 'Heron View'!$A$2, data!$E$1:$E$1749, 'Heron View'!S$5)</f>
        <v/>
      </c>
      <c r="T65" s="2">
        <f>S65+SUMIFS(data!$H$1:$H$1749, data!$A$1:$A$1749, 'Heron View'!$A65, data!$D$1:$D$1749, 'Heron View'!$A$2, data!$E$1:$E$1749, 'Heron View'!T$5)</f>
        <v/>
      </c>
      <c r="U65" s="2">
        <f>T65+SUMIFS(data!$H$1:$H$1749, data!$A$1:$A$1749, 'Heron View'!$A65, data!$D$1:$D$1749, 'Heron View'!$A$2, data!$E$1:$E$1749, 'Heron View'!U$5)</f>
        <v/>
      </c>
      <c r="V65" s="2">
        <f>U65+SUMIFS(data!$H$1:$H$1749, data!$A$1:$A$1749, 'Heron View'!$A65, data!$D$1:$D$1749, 'Heron View'!$A$2, data!$E$1:$E$1749, 'Heron View'!V$5)</f>
        <v/>
      </c>
      <c r="W65" s="2">
        <f>V65+SUMIFS(data!$H$1:$H$1749, data!$A$1:$A$1749, 'Heron View'!$A65, data!$D$1:$D$1749, 'Heron View'!$A$2, data!$E$1:$E$1749, 'Heron View'!W$5)</f>
        <v/>
      </c>
      <c r="X65" s="2">
        <f>W65+SUMIFS(data!$H$1:$H$1749, data!$A$1:$A$1749, 'Heron View'!$A65, data!$D$1:$D$1749, 'Heron View'!$A$2, data!$E$1:$E$1749, 'Heron View'!X$5)</f>
        <v/>
      </c>
      <c r="Y65" s="2">
        <f>X65+SUMIFS(data!$H$1:$H$1749, data!$A$1:$A$1749, 'Heron View'!$A65, data!$D$1:$D$1749, 'Heron View'!$A$2, data!$E$1:$E$1749, 'Heron View'!Y$5)</f>
        <v/>
      </c>
      <c r="Z65" s="2">
        <f>Y65+SUMIFS(data!$H$1:$H$1749, data!$A$1:$A$1749, 'Heron View'!$A65, data!$D$1:$D$1749, 'Heron View'!$A$2, data!$E$1:$E$1749, 'Heron View'!Z$5)</f>
        <v/>
      </c>
      <c r="AA65" s="2">
        <f>Z65+SUMIFS(data!$H$1:$H$1749, data!$A$1:$A$1749, 'Heron View'!$A65, data!$D$1:$D$1749, 'Heron View'!$A$2, data!$E$1:$E$1749, 'Heron View'!AA$5)</f>
        <v/>
      </c>
      <c r="AB65" s="2">
        <f>AA65+SUMIFS(data!$H$1:$H$1749, data!$A$1:$A$1749, 'Heron View'!$A65, data!$D$1:$D$1749, 'Heron View'!$A$2, data!$E$1:$E$1749, 'Heron View'!AB$5)</f>
        <v/>
      </c>
      <c r="AC65" s="2">
        <f>AB65+SUMIFS(data!$H$1:$H$1749, data!$A$1:$A$1749, 'Heron View'!$A65, data!$D$1:$D$1749, 'Heron View'!$A$2, data!$E$1:$E$1749, 'Heron View'!AC$5)</f>
        <v/>
      </c>
      <c r="AD65" s="2">
        <f>AC65+SUMIFS(data!$H$1:$H$1749, data!$A$1:$A$1749, 'Heron View'!$A65, data!$D$1:$D$1749, 'Heron View'!$A$2, data!$E$1:$E$1749, 'Heron View'!AD$5)</f>
        <v/>
      </c>
      <c r="AE65" s="2">
        <f>AD65+SUMIFS(data!$H$1:$H$1749, data!$A$1:$A$1749, 'Heron View'!$A65, data!$D$1:$D$1749, 'Heron View'!$A$2, data!$E$1:$E$1749, 'Heron View'!AE$5)</f>
        <v/>
      </c>
      <c r="AF65" s="2">
        <f>AE65+SUMIFS(data!$H$1:$H$1749, data!$A$1:$A$1749, 'Heron View'!$A65, data!$D$1:$D$1749, 'Heron View'!$A$2, data!$E$1:$E$1749, 'Heron View'!AF$5)</f>
        <v/>
      </c>
    </row>
    <row r="66">
      <c r="A66" t="inlineStr">
        <is>
          <t>Interest Paid - Investors @ 7.5%</t>
        </is>
      </c>
      <c r="C66" s="2">
        <f>SUMIFS(data!$H$1:$H$1749, data!$A$1:$A$1749, 'Heron View'!$A66, data!$D$1:$D$1749, 'Heron View'!$A$2, data!$E$1:$E$1749, 'Heron View'!C$5)</f>
        <v/>
      </c>
      <c r="D66" s="2">
        <f>C66+SUMIFS(data!$H$1:$H$1749, data!$A$1:$A$1749, 'Heron View'!$A66, data!$D$1:$D$1749, 'Heron View'!$A$2, data!$E$1:$E$1749, 'Heron View'!D$5)</f>
        <v/>
      </c>
      <c r="E66" s="2">
        <f>D66+SUMIFS(data!$H$1:$H$1749, data!$A$1:$A$1749, 'Heron View'!$A66, data!$D$1:$D$1749, 'Heron View'!$A$2, data!$E$1:$E$1749, 'Heron View'!E$5)</f>
        <v/>
      </c>
      <c r="F66" s="2">
        <f>E66+SUMIFS(data!$H$1:$H$1749, data!$A$1:$A$1749, 'Heron View'!$A66, data!$D$1:$D$1749, 'Heron View'!$A$2, data!$E$1:$E$1749, 'Heron View'!F$5)</f>
        <v/>
      </c>
      <c r="G66" s="2">
        <f>F66+SUMIFS(data!$H$1:$H$1749, data!$A$1:$A$1749, 'Heron View'!$A66, data!$D$1:$D$1749, 'Heron View'!$A$2, data!$E$1:$E$1749, 'Heron View'!G$5)</f>
        <v/>
      </c>
      <c r="H66" s="2">
        <f>G66+SUMIFS(data!$H$1:$H$1749, data!$A$1:$A$1749, 'Heron View'!$A66, data!$D$1:$D$1749, 'Heron View'!$A$2, data!$E$1:$E$1749, 'Heron View'!H$5)</f>
        <v/>
      </c>
      <c r="I66" s="2">
        <f>H66+SUMIFS(data!$H$1:$H$1749, data!$A$1:$A$1749, 'Heron View'!$A66, data!$D$1:$D$1749, 'Heron View'!$A$2, data!$E$1:$E$1749, 'Heron View'!I$5)</f>
        <v/>
      </c>
      <c r="J66" s="2">
        <f>I66+SUMIFS(data!$H$1:$H$1749, data!$A$1:$A$1749, 'Heron View'!$A66, data!$D$1:$D$1749, 'Heron View'!$A$2, data!$E$1:$E$1749, 'Heron View'!J$5)</f>
        <v/>
      </c>
      <c r="K66" s="2">
        <f>J66+SUMIFS(data!$H$1:$H$1749, data!$A$1:$A$1749, 'Heron View'!$A66, data!$D$1:$D$1749, 'Heron View'!$A$2, data!$E$1:$E$1749, 'Heron View'!K$5)</f>
        <v/>
      </c>
      <c r="L66" s="2">
        <f>K66+SUMIFS(data!$H$1:$H$1749, data!$A$1:$A$1749, 'Heron View'!$A66, data!$D$1:$D$1749, 'Heron View'!$A$2, data!$E$1:$E$1749, 'Heron View'!L$5)</f>
        <v/>
      </c>
      <c r="M66" s="2">
        <f>L66+SUMIFS(data!$H$1:$H$1749, data!$A$1:$A$1749, 'Heron View'!$A66, data!$D$1:$D$1749, 'Heron View'!$A$2, data!$E$1:$E$1749, 'Heron View'!M$5)</f>
        <v/>
      </c>
      <c r="N66" s="2">
        <f>M66+SUMIFS(data!$H$1:$H$1749, data!$A$1:$A$1749, 'Heron View'!$A66, data!$D$1:$D$1749, 'Heron View'!$A$2, data!$E$1:$E$1749, 'Heron View'!N$5)</f>
        <v/>
      </c>
      <c r="O66" s="2">
        <f>N66+SUMIFS(data!$H$1:$H$1749, data!$A$1:$A$1749, 'Heron View'!$A66, data!$D$1:$D$1749, 'Heron View'!$A$2, data!$E$1:$E$1749, 'Heron View'!O$5)</f>
        <v/>
      </c>
      <c r="P66" s="2">
        <f>O66+SUMIFS(data!$H$1:$H$1749, data!$A$1:$A$1749, 'Heron View'!$A66, data!$D$1:$D$1749, 'Heron View'!$A$2, data!$E$1:$E$1749, 'Heron View'!P$5)</f>
        <v/>
      </c>
      <c r="Q66" s="2">
        <f>P66+SUMIFS(data!$H$1:$H$1749, data!$A$1:$A$1749, 'Heron View'!$A66, data!$D$1:$D$1749, 'Heron View'!$A$2, data!$E$1:$E$1749, 'Heron View'!Q$5)</f>
        <v/>
      </c>
      <c r="R66" s="2">
        <f>Q66+SUMIFS(data!$H$1:$H$1749, data!$A$1:$A$1749, 'Heron View'!$A66, data!$D$1:$D$1749, 'Heron View'!$A$2, data!$E$1:$E$1749, 'Heron View'!R$5)</f>
        <v/>
      </c>
      <c r="S66" s="2">
        <f>R66+SUMIFS(data!$H$1:$H$1749, data!$A$1:$A$1749, 'Heron View'!$A66, data!$D$1:$D$1749, 'Heron View'!$A$2, data!$E$1:$E$1749, 'Heron View'!S$5)</f>
        <v/>
      </c>
      <c r="T66" s="2">
        <f>S66+SUMIFS(data!$H$1:$H$1749, data!$A$1:$A$1749, 'Heron View'!$A66, data!$D$1:$D$1749, 'Heron View'!$A$2, data!$E$1:$E$1749, 'Heron View'!T$5)</f>
        <v/>
      </c>
      <c r="U66" s="2">
        <f>T66+SUMIFS(data!$H$1:$H$1749, data!$A$1:$A$1749, 'Heron View'!$A66, data!$D$1:$D$1749, 'Heron View'!$A$2, data!$E$1:$E$1749, 'Heron View'!U$5)</f>
        <v/>
      </c>
      <c r="V66" s="2">
        <f>U66+SUMIFS(data!$H$1:$H$1749, data!$A$1:$A$1749, 'Heron View'!$A66, data!$D$1:$D$1749, 'Heron View'!$A$2, data!$E$1:$E$1749, 'Heron View'!V$5)</f>
        <v/>
      </c>
      <c r="W66" s="2">
        <f>V66+SUMIFS(data!$H$1:$H$1749, data!$A$1:$A$1749, 'Heron View'!$A66, data!$D$1:$D$1749, 'Heron View'!$A$2, data!$E$1:$E$1749, 'Heron View'!W$5)</f>
        <v/>
      </c>
      <c r="X66" s="2">
        <f>W66+SUMIFS(data!$H$1:$H$1749, data!$A$1:$A$1749, 'Heron View'!$A66, data!$D$1:$D$1749, 'Heron View'!$A$2, data!$E$1:$E$1749, 'Heron View'!X$5)</f>
        <v/>
      </c>
      <c r="Y66" s="2">
        <f>X66+SUMIFS(data!$H$1:$H$1749, data!$A$1:$A$1749, 'Heron View'!$A66, data!$D$1:$D$1749, 'Heron View'!$A$2, data!$E$1:$E$1749, 'Heron View'!Y$5)</f>
        <v/>
      </c>
      <c r="Z66" s="2">
        <f>Y66+SUMIFS(data!$H$1:$H$1749, data!$A$1:$A$1749, 'Heron View'!$A66, data!$D$1:$D$1749, 'Heron View'!$A$2, data!$E$1:$E$1749, 'Heron View'!Z$5)</f>
        <v/>
      </c>
      <c r="AA66" s="2">
        <f>Z66+SUMIFS(data!$H$1:$H$1749, data!$A$1:$A$1749, 'Heron View'!$A66, data!$D$1:$D$1749, 'Heron View'!$A$2, data!$E$1:$E$1749, 'Heron View'!AA$5)</f>
        <v/>
      </c>
      <c r="AB66" s="2">
        <f>AA66+SUMIFS(data!$H$1:$H$1749, data!$A$1:$A$1749, 'Heron View'!$A66, data!$D$1:$D$1749, 'Heron View'!$A$2, data!$E$1:$E$1749, 'Heron View'!AB$5)</f>
        <v/>
      </c>
      <c r="AC66" s="2">
        <f>AB66+SUMIFS(data!$H$1:$H$1749, data!$A$1:$A$1749, 'Heron View'!$A66, data!$D$1:$D$1749, 'Heron View'!$A$2, data!$E$1:$E$1749, 'Heron View'!AC$5)</f>
        <v/>
      </c>
      <c r="AD66" s="2">
        <f>AC66+SUMIFS(data!$H$1:$H$1749, data!$A$1:$A$1749, 'Heron View'!$A66, data!$D$1:$D$1749, 'Heron View'!$A$2, data!$E$1:$E$1749, 'Heron View'!AD$5)</f>
        <v/>
      </c>
      <c r="AE66" s="2">
        <f>AD66+SUMIFS(data!$H$1:$H$1749, data!$A$1:$A$1749, 'Heron View'!$A66, data!$D$1:$D$1749, 'Heron View'!$A$2, data!$E$1:$E$1749, 'Heron View'!AE$5)</f>
        <v/>
      </c>
      <c r="AF66" s="2">
        <f>AE66+SUMIFS(data!$H$1:$H$1749, data!$A$1:$A$1749, 'Heron View'!$A66, data!$D$1:$D$1749, 'Heron View'!$A$2, data!$E$1:$E$1749, 'Heron View'!AF$5)</f>
        <v/>
      </c>
    </row>
    <row r="67">
      <c r="A67" t="inlineStr">
        <is>
          <t>Interest Paid - Investors @ 8.25%</t>
        </is>
      </c>
      <c r="C67" s="2">
        <f>SUMIFS(data!$H$1:$H$1749, data!$A$1:$A$1749, 'Heron View'!$A67, data!$D$1:$D$1749, 'Heron View'!$A$2, data!$E$1:$E$1749, 'Heron View'!C$5)</f>
        <v/>
      </c>
      <c r="D67" s="2">
        <f>C67+SUMIFS(data!$H$1:$H$1749, data!$A$1:$A$1749, 'Heron View'!$A67, data!$D$1:$D$1749, 'Heron View'!$A$2, data!$E$1:$E$1749, 'Heron View'!D$5)</f>
        <v/>
      </c>
      <c r="E67" s="2">
        <f>D67+SUMIFS(data!$H$1:$H$1749, data!$A$1:$A$1749, 'Heron View'!$A67, data!$D$1:$D$1749, 'Heron View'!$A$2, data!$E$1:$E$1749, 'Heron View'!E$5)</f>
        <v/>
      </c>
      <c r="F67" s="2">
        <f>E67+SUMIFS(data!$H$1:$H$1749, data!$A$1:$A$1749, 'Heron View'!$A67, data!$D$1:$D$1749, 'Heron View'!$A$2, data!$E$1:$E$1749, 'Heron View'!F$5)</f>
        <v/>
      </c>
      <c r="G67" s="2">
        <f>F67+SUMIFS(data!$H$1:$H$1749, data!$A$1:$A$1749, 'Heron View'!$A67, data!$D$1:$D$1749, 'Heron View'!$A$2, data!$E$1:$E$1749, 'Heron View'!G$5)</f>
        <v/>
      </c>
      <c r="H67" s="2">
        <f>G67+SUMIFS(data!$H$1:$H$1749, data!$A$1:$A$1749, 'Heron View'!$A67, data!$D$1:$D$1749, 'Heron View'!$A$2, data!$E$1:$E$1749, 'Heron View'!H$5)</f>
        <v/>
      </c>
      <c r="I67" s="2">
        <f>H67+SUMIFS(data!$H$1:$H$1749, data!$A$1:$A$1749, 'Heron View'!$A67, data!$D$1:$D$1749, 'Heron View'!$A$2, data!$E$1:$E$1749, 'Heron View'!I$5)</f>
        <v/>
      </c>
      <c r="J67" s="2">
        <f>I67+SUMIFS(data!$H$1:$H$1749, data!$A$1:$A$1749, 'Heron View'!$A67, data!$D$1:$D$1749, 'Heron View'!$A$2, data!$E$1:$E$1749, 'Heron View'!J$5)</f>
        <v/>
      </c>
      <c r="K67" s="2">
        <f>J67+SUMIFS(data!$H$1:$H$1749, data!$A$1:$A$1749, 'Heron View'!$A67, data!$D$1:$D$1749, 'Heron View'!$A$2, data!$E$1:$E$1749, 'Heron View'!K$5)</f>
        <v/>
      </c>
      <c r="L67" s="2">
        <f>K67+SUMIFS(data!$H$1:$H$1749, data!$A$1:$A$1749, 'Heron View'!$A67, data!$D$1:$D$1749, 'Heron View'!$A$2, data!$E$1:$E$1749, 'Heron View'!L$5)</f>
        <v/>
      </c>
      <c r="M67" s="2">
        <f>L67+SUMIFS(data!$H$1:$H$1749, data!$A$1:$A$1749, 'Heron View'!$A67, data!$D$1:$D$1749, 'Heron View'!$A$2, data!$E$1:$E$1749, 'Heron View'!M$5)</f>
        <v/>
      </c>
      <c r="N67" s="2">
        <f>M67+SUMIFS(data!$H$1:$H$1749, data!$A$1:$A$1749, 'Heron View'!$A67, data!$D$1:$D$1749, 'Heron View'!$A$2, data!$E$1:$E$1749, 'Heron View'!N$5)</f>
        <v/>
      </c>
      <c r="O67" s="2">
        <f>N67+SUMIFS(data!$H$1:$H$1749, data!$A$1:$A$1749, 'Heron View'!$A67, data!$D$1:$D$1749, 'Heron View'!$A$2, data!$E$1:$E$1749, 'Heron View'!O$5)</f>
        <v/>
      </c>
      <c r="P67" s="2">
        <f>O67+SUMIFS(data!$H$1:$H$1749, data!$A$1:$A$1749, 'Heron View'!$A67, data!$D$1:$D$1749, 'Heron View'!$A$2, data!$E$1:$E$1749, 'Heron View'!P$5)</f>
        <v/>
      </c>
      <c r="Q67" s="2">
        <f>P67+SUMIFS(data!$H$1:$H$1749, data!$A$1:$A$1749, 'Heron View'!$A67, data!$D$1:$D$1749, 'Heron View'!$A$2, data!$E$1:$E$1749, 'Heron View'!Q$5)</f>
        <v/>
      </c>
      <c r="R67" s="2">
        <f>Q67+SUMIFS(data!$H$1:$H$1749, data!$A$1:$A$1749, 'Heron View'!$A67, data!$D$1:$D$1749, 'Heron View'!$A$2, data!$E$1:$E$1749, 'Heron View'!R$5)</f>
        <v/>
      </c>
      <c r="S67" s="2">
        <f>R67+SUMIFS(data!$H$1:$H$1749, data!$A$1:$A$1749, 'Heron View'!$A67, data!$D$1:$D$1749, 'Heron View'!$A$2, data!$E$1:$E$1749, 'Heron View'!S$5)</f>
        <v/>
      </c>
      <c r="T67" s="2">
        <f>S67+SUMIFS(data!$H$1:$H$1749, data!$A$1:$A$1749, 'Heron View'!$A67, data!$D$1:$D$1749, 'Heron View'!$A$2, data!$E$1:$E$1749, 'Heron View'!T$5)</f>
        <v/>
      </c>
      <c r="U67" s="2">
        <f>T67+SUMIFS(data!$H$1:$H$1749, data!$A$1:$A$1749, 'Heron View'!$A67, data!$D$1:$D$1749, 'Heron View'!$A$2, data!$E$1:$E$1749, 'Heron View'!U$5)</f>
        <v/>
      </c>
      <c r="V67" s="2">
        <f>U67+SUMIFS(data!$H$1:$H$1749, data!$A$1:$A$1749, 'Heron View'!$A67, data!$D$1:$D$1749, 'Heron View'!$A$2, data!$E$1:$E$1749, 'Heron View'!V$5)</f>
        <v/>
      </c>
      <c r="W67" s="2">
        <f>V67+SUMIFS(data!$H$1:$H$1749, data!$A$1:$A$1749, 'Heron View'!$A67, data!$D$1:$D$1749, 'Heron View'!$A$2, data!$E$1:$E$1749, 'Heron View'!W$5)</f>
        <v/>
      </c>
      <c r="X67" s="2">
        <f>W67+SUMIFS(data!$H$1:$H$1749, data!$A$1:$A$1749, 'Heron View'!$A67, data!$D$1:$D$1749, 'Heron View'!$A$2, data!$E$1:$E$1749, 'Heron View'!X$5)</f>
        <v/>
      </c>
      <c r="Y67" s="2">
        <f>X67+SUMIFS(data!$H$1:$H$1749, data!$A$1:$A$1749, 'Heron View'!$A67, data!$D$1:$D$1749, 'Heron View'!$A$2, data!$E$1:$E$1749, 'Heron View'!Y$5)</f>
        <v/>
      </c>
      <c r="Z67" s="2">
        <f>Y67+SUMIFS(data!$H$1:$H$1749, data!$A$1:$A$1749, 'Heron View'!$A67, data!$D$1:$D$1749, 'Heron View'!$A$2, data!$E$1:$E$1749, 'Heron View'!Z$5)</f>
        <v/>
      </c>
      <c r="AA67" s="2">
        <f>Z67+SUMIFS(data!$H$1:$H$1749, data!$A$1:$A$1749, 'Heron View'!$A67, data!$D$1:$D$1749, 'Heron View'!$A$2, data!$E$1:$E$1749, 'Heron View'!AA$5)</f>
        <v/>
      </c>
      <c r="AB67" s="2">
        <f>AA67+SUMIFS(data!$H$1:$H$1749, data!$A$1:$A$1749, 'Heron View'!$A67, data!$D$1:$D$1749, 'Heron View'!$A$2, data!$E$1:$E$1749, 'Heron View'!AB$5)</f>
        <v/>
      </c>
      <c r="AC67" s="2">
        <f>AB67+SUMIFS(data!$H$1:$H$1749, data!$A$1:$A$1749, 'Heron View'!$A67, data!$D$1:$D$1749, 'Heron View'!$A$2, data!$E$1:$E$1749, 'Heron View'!AC$5)</f>
        <v/>
      </c>
      <c r="AD67" s="2">
        <f>AC67+SUMIFS(data!$H$1:$H$1749, data!$A$1:$A$1749, 'Heron View'!$A67, data!$D$1:$D$1749, 'Heron View'!$A$2, data!$E$1:$E$1749, 'Heron View'!AD$5)</f>
        <v/>
      </c>
      <c r="AE67" s="2">
        <f>AD67+SUMIFS(data!$H$1:$H$1749, data!$A$1:$A$1749, 'Heron View'!$A67, data!$D$1:$D$1749, 'Heron View'!$A$2, data!$E$1:$E$1749, 'Heron View'!AE$5)</f>
        <v/>
      </c>
      <c r="AF67" s="2">
        <f>AE67+SUMIFS(data!$H$1:$H$1749, data!$A$1:$A$1749, 'Heron View'!$A67, data!$D$1:$D$1749, 'Heron View'!$A$2, data!$E$1:$E$1749, 'Heron View'!AF$5)</f>
        <v/>
      </c>
    </row>
    <row r="68">
      <c r="A68" t="inlineStr">
        <is>
          <t>Interest Paid - Investors @ 9%</t>
        </is>
      </c>
      <c r="C68" s="2">
        <f>SUMIFS(data!$H$1:$H$1749, data!$A$1:$A$1749, 'Heron View'!$A68, data!$D$1:$D$1749, 'Heron View'!$A$2, data!$E$1:$E$1749, 'Heron View'!C$5)</f>
        <v/>
      </c>
      <c r="D68" s="2">
        <f>C68+SUMIFS(data!$H$1:$H$1749, data!$A$1:$A$1749, 'Heron View'!$A68, data!$D$1:$D$1749, 'Heron View'!$A$2, data!$E$1:$E$1749, 'Heron View'!D$5)</f>
        <v/>
      </c>
      <c r="E68" s="2">
        <f>D68+SUMIFS(data!$H$1:$H$1749, data!$A$1:$A$1749, 'Heron View'!$A68, data!$D$1:$D$1749, 'Heron View'!$A$2, data!$E$1:$E$1749, 'Heron View'!E$5)</f>
        <v/>
      </c>
      <c r="F68" s="2">
        <f>E68+SUMIFS(data!$H$1:$H$1749, data!$A$1:$A$1749, 'Heron View'!$A68, data!$D$1:$D$1749, 'Heron View'!$A$2, data!$E$1:$E$1749, 'Heron View'!F$5)</f>
        <v/>
      </c>
      <c r="G68" s="2">
        <f>F68+SUMIFS(data!$H$1:$H$1749, data!$A$1:$A$1749, 'Heron View'!$A68, data!$D$1:$D$1749, 'Heron View'!$A$2, data!$E$1:$E$1749, 'Heron View'!G$5)</f>
        <v/>
      </c>
      <c r="H68" s="2">
        <f>G68+SUMIFS(data!$H$1:$H$1749, data!$A$1:$A$1749, 'Heron View'!$A68, data!$D$1:$D$1749, 'Heron View'!$A$2, data!$E$1:$E$1749, 'Heron View'!H$5)</f>
        <v/>
      </c>
      <c r="I68" s="2">
        <f>H68+SUMIFS(data!$H$1:$H$1749, data!$A$1:$A$1749, 'Heron View'!$A68, data!$D$1:$D$1749, 'Heron View'!$A$2, data!$E$1:$E$1749, 'Heron View'!I$5)</f>
        <v/>
      </c>
      <c r="J68" s="2">
        <f>I68+SUMIFS(data!$H$1:$H$1749, data!$A$1:$A$1749, 'Heron View'!$A68, data!$D$1:$D$1749, 'Heron View'!$A$2, data!$E$1:$E$1749, 'Heron View'!J$5)</f>
        <v/>
      </c>
      <c r="K68" s="2">
        <f>J68+SUMIFS(data!$H$1:$H$1749, data!$A$1:$A$1749, 'Heron View'!$A68, data!$D$1:$D$1749, 'Heron View'!$A$2, data!$E$1:$E$1749, 'Heron View'!K$5)</f>
        <v/>
      </c>
      <c r="L68" s="2">
        <f>K68+SUMIFS(data!$H$1:$H$1749, data!$A$1:$A$1749, 'Heron View'!$A68, data!$D$1:$D$1749, 'Heron View'!$A$2, data!$E$1:$E$1749, 'Heron View'!L$5)</f>
        <v/>
      </c>
      <c r="M68" s="2">
        <f>L68+SUMIFS(data!$H$1:$H$1749, data!$A$1:$A$1749, 'Heron View'!$A68, data!$D$1:$D$1749, 'Heron View'!$A$2, data!$E$1:$E$1749, 'Heron View'!M$5)</f>
        <v/>
      </c>
      <c r="N68" s="2">
        <f>M68+SUMIFS(data!$H$1:$H$1749, data!$A$1:$A$1749, 'Heron View'!$A68, data!$D$1:$D$1749, 'Heron View'!$A$2, data!$E$1:$E$1749, 'Heron View'!N$5)</f>
        <v/>
      </c>
      <c r="O68" s="2">
        <f>N68+SUMIFS(data!$H$1:$H$1749, data!$A$1:$A$1749, 'Heron View'!$A68, data!$D$1:$D$1749, 'Heron View'!$A$2, data!$E$1:$E$1749, 'Heron View'!O$5)</f>
        <v/>
      </c>
      <c r="P68" s="2">
        <f>O68+SUMIFS(data!$H$1:$H$1749, data!$A$1:$A$1749, 'Heron View'!$A68, data!$D$1:$D$1749, 'Heron View'!$A$2, data!$E$1:$E$1749, 'Heron View'!P$5)</f>
        <v/>
      </c>
      <c r="Q68" s="2">
        <f>P68+SUMIFS(data!$H$1:$H$1749, data!$A$1:$A$1749, 'Heron View'!$A68, data!$D$1:$D$1749, 'Heron View'!$A$2, data!$E$1:$E$1749, 'Heron View'!Q$5)</f>
        <v/>
      </c>
      <c r="R68" s="2">
        <f>Q68+SUMIFS(data!$H$1:$H$1749, data!$A$1:$A$1749, 'Heron View'!$A68, data!$D$1:$D$1749, 'Heron View'!$A$2, data!$E$1:$E$1749, 'Heron View'!R$5)</f>
        <v/>
      </c>
      <c r="S68" s="2">
        <f>R68+SUMIFS(data!$H$1:$H$1749, data!$A$1:$A$1749, 'Heron View'!$A68, data!$D$1:$D$1749, 'Heron View'!$A$2, data!$E$1:$E$1749, 'Heron View'!S$5)</f>
        <v/>
      </c>
      <c r="T68" s="2">
        <f>S68+SUMIFS(data!$H$1:$H$1749, data!$A$1:$A$1749, 'Heron View'!$A68, data!$D$1:$D$1749, 'Heron View'!$A$2, data!$E$1:$E$1749, 'Heron View'!T$5)</f>
        <v/>
      </c>
      <c r="U68" s="2">
        <f>T68+SUMIFS(data!$H$1:$H$1749, data!$A$1:$A$1749, 'Heron View'!$A68, data!$D$1:$D$1749, 'Heron View'!$A$2, data!$E$1:$E$1749, 'Heron View'!U$5)</f>
        <v/>
      </c>
      <c r="V68" s="2">
        <f>U68+SUMIFS(data!$H$1:$H$1749, data!$A$1:$A$1749, 'Heron View'!$A68, data!$D$1:$D$1749, 'Heron View'!$A$2, data!$E$1:$E$1749, 'Heron View'!V$5)</f>
        <v/>
      </c>
      <c r="W68" s="2">
        <f>V68+SUMIFS(data!$H$1:$H$1749, data!$A$1:$A$1749, 'Heron View'!$A68, data!$D$1:$D$1749, 'Heron View'!$A$2, data!$E$1:$E$1749, 'Heron View'!W$5)</f>
        <v/>
      </c>
      <c r="X68" s="2">
        <f>W68+SUMIFS(data!$H$1:$H$1749, data!$A$1:$A$1749, 'Heron View'!$A68, data!$D$1:$D$1749, 'Heron View'!$A$2, data!$E$1:$E$1749, 'Heron View'!X$5)</f>
        <v/>
      </c>
      <c r="Y68" s="2">
        <f>X68+SUMIFS(data!$H$1:$H$1749, data!$A$1:$A$1749, 'Heron View'!$A68, data!$D$1:$D$1749, 'Heron View'!$A$2, data!$E$1:$E$1749, 'Heron View'!Y$5)</f>
        <v/>
      </c>
      <c r="Z68" s="2">
        <f>Y68+SUMIFS(data!$H$1:$H$1749, data!$A$1:$A$1749, 'Heron View'!$A68, data!$D$1:$D$1749, 'Heron View'!$A$2, data!$E$1:$E$1749, 'Heron View'!Z$5)</f>
        <v/>
      </c>
      <c r="AA68" s="2">
        <f>Z68+SUMIFS(data!$H$1:$H$1749, data!$A$1:$A$1749, 'Heron View'!$A68, data!$D$1:$D$1749, 'Heron View'!$A$2, data!$E$1:$E$1749, 'Heron View'!AA$5)</f>
        <v/>
      </c>
      <c r="AB68" s="2">
        <f>AA68+SUMIFS(data!$H$1:$H$1749, data!$A$1:$A$1749, 'Heron View'!$A68, data!$D$1:$D$1749, 'Heron View'!$A$2, data!$E$1:$E$1749, 'Heron View'!AB$5)</f>
        <v/>
      </c>
      <c r="AC68" s="2">
        <f>AB68+SUMIFS(data!$H$1:$H$1749, data!$A$1:$A$1749, 'Heron View'!$A68, data!$D$1:$D$1749, 'Heron View'!$A$2, data!$E$1:$E$1749, 'Heron View'!AC$5)</f>
        <v/>
      </c>
      <c r="AD68" s="2">
        <f>AC68+SUMIFS(data!$H$1:$H$1749, data!$A$1:$A$1749, 'Heron View'!$A68, data!$D$1:$D$1749, 'Heron View'!$A$2, data!$E$1:$E$1749, 'Heron View'!AD$5)</f>
        <v/>
      </c>
      <c r="AE68" s="2">
        <f>AD68+SUMIFS(data!$H$1:$H$1749, data!$A$1:$A$1749, 'Heron View'!$A68, data!$D$1:$D$1749, 'Heron View'!$A$2, data!$E$1:$E$1749, 'Heron View'!AE$5)</f>
        <v/>
      </c>
      <c r="AF68" s="2">
        <f>AE68+SUMIFS(data!$H$1:$H$1749, data!$A$1:$A$1749, 'Heron View'!$A68, data!$D$1:$D$1749, 'Heron View'!$A$2, data!$E$1:$E$1749, 'Heron View'!AF$5)</f>
        <v/>
      </c>
    </row>
    <row r="69">
      <c r="A69" t="inlineStr">
        <is>
          <t>Interest Paid - Investors @ 9.75%</t>
        </is>
      </c>
      <c r="C69" s="2">
        <f>SUMIFS(data!$H$1:$H$1749, data!$A$1:$A$1749, 'Heron View'!$A69, data!$D$1:$D$1749, 'Heron View'!$A$2, data!$E$1:$E$1749, 'Heron View'!C$5)</f>
        <v/>
      </c>
      <c r="D69" s="2">
        <f>C69+SUMIFS(data!$H$1:$H$1749, data!$A$1:$A$1749, 'Heron View'!$A69, data!$D$1:$D$1749, 'Heron View'!$A$2, data!$E$1:$E$1749, 'Heron View'!D$5)</f>
        <v/>
      </c>
      <c r="E69" s="2">
        <f>D69+SUMIFS(data!$H$1:$H$1749, data!$A$1:$A$1749, 'Heron View'!$A69, data!$D$1:$D$1749, 'Heron View'!$A$2, data!$E$1:$E$1749, 'Heron View'!E$5)</f>
        <v/>
      </c>
      <c r="F69" s="2">
        <f>E69+SUMIFS(data!$H$1:$H$1749, data!$A$1:$A$1749, 'Heron View'!$A69, data!$D$1:$D$1749, 'Heron View'!$A$2, data!$E$1:$E$1749, 'Heron View'!F$5)</f>
        <v/>
      </c>
      <c r="G69" s="2">
        <f>F69+SUMIFS(data!$H$1:$H$1749, data!$A$1:$A$1749, 'Heron View'!$A69, data!$D$1:$D$1749, 'Heron View'!$A$2, data!$E$1:$E$1749, 'Heron View'!G$5)</f>
        <v/>
      </c>
      <c r="H69" s="2">
        <f>G69+SUMIFS(data!$H$1:$H$1749, data!$A$1:$A$1749, 'Heron View'!$A69, data!$D$1:$D$1749, 'Heron View'!$A$2, data!$E$1:$E$1749, 'Heron View'!H$5)</f>
        <v/>
      </c>
      <c r="I69" s="2">
        <f>H69+SUMIFS(data!$H$1:$H$1749, data!$A$1:$A$1749, 'Heron View'!$A69, data!$D$1:$D$1749, 'Heron View'!$A$2, data!$E$1:$E$1749, 'Heron View'!I$5)</f>
        <v/>
      </c>
      <c r="J69" s="2">
        <f>I69+SUMIFS(data!$H$1:$H$1749, data!$A$1:$A$1749, 'Heron View'!$A69, data!$D$1:$D$1749, 'Heron View'!$A$2, data!$E$1:$E$1749, 'Heron View'!J$5)</f>
        <v/>
      </c>
      <c r="K69" s="2">
        <f>J69+SUMIFS(data!$H$1:$H$1749, data!$A$1:$A$1749, 'Heron View'!$A69, data!$D$1:$D$1749, 'Heron View'!$A$2, data!$E$1:$E$1749, 'Heron View'!K$5)</f>
        <v/>
      </c>
      <c r="L69" s="2">
        <f>K69+SUMIFS(data!$H$1:$H$1749, data!$A$1:$A$1749, 'Heron View'!$A69, data!$D$1:$D$1749, 'Heron View'!$A$2, data!$E$1:$E$1749, 'Heron View'!L$5)</f>
        <v/>
      </c>
      <c r="M69" s="2">
        <f>L69+SUMIFS(data!$H$1:$H$1749, data!$A$1:$A$1749, 'Heron View'!$A69, data!$D$1:$D$1749, 'Heron View'!$A$2, data!$E$1:$E$1749, 'Heron View'!M$5)</f>
        <v/>
      </c>
      <c r="N69" s="2">
        <f>M69+SUMIFS(data!$H$1:$H$1749, data!$A$1:$A$1749, 'Heron View'!$A69, data!$D$1:$D$1749, 'Heron View'!$A$2, data!$E$1:$E$1749, 'Heron View'!N$5)</f>
        <v/>
      </c>
      <c r="O69" s="2">
        <f>N69+SUMIFS(data!$H$1:$H$1749, data!$A$1:$A$1749, 'Heron View'!$A69, data!$D$1:$D$1749, 'Heron View'!$A$2, data!$E$1:$E$1749, 'Heron View'!O$5)</f>
        <v/>
      </c>
      <c r="P69" s="2">
        <f>O69+SUMIFS(data!$H$1:$H$1749, data!$A$1:$A$1749, 'Heron View'!$A69, data!$D$1:$D$1749, 'Heron View'!$A$2, data!$E$1:$E$1749, 'Heron View'!P$5)</f>
        <v/>
      </c>
      <c r="Q69" s="2">
        <f>P69+SUMIFS(data!$H$1:$H$1749, data!$A$1:$A$1749, 'Heron View'!$A69, data!$D$1:$D$1749, 'Heron View'!$A$2, data!$E$1:$E$1749, 'Heron View'!Q$5)</f>
        <v/>
      </c>
      <c r="R69" s="2">
        <f>Q69+SUMIFS(data!$H$1:$H$1749, data!$A$1:$A$1749, 'Heron View'!$A69, data!$D$1:$D$1749, 'Heron View'!$A$2, data!$E$1:$E$1749, 'Heron View'!R$5)</f>
        <v/>
      </c>
      <c r="S69" s="2">
        <f>R69+SUMIFS(data!$H$1:$H$1749, data!$A$1:$A$1749, 'Heron View'!$A69, data!$D$1:$D$1749, 'Heron View'!$A$2, data!$E$1:$E$1749, 'Heron View'!S$5)</f>
        <v/>
      </c>
      <c r="T69" s="2">
        <f>S69+SUMIFS(data!$H$1:$H$1749, data!$A$1:$A$1749, 'Heron View'!$A69, data!$D$1:$D$1749, 'Heron View'!$A$2, data!$E$1:$E$1749, 'Heron View'!T$5)</f>
        <v/>
      </c>
      <c r="U69" s="2">
        <f>T69+SUMIFS(data!$H$1:$H$1749, data!$A$1:$A$1749, 'Heron View'!$A69, data!$D$1:$D$1749, 'Heron View'!$A$2, data!$E$1:$E$1749, 'Heron View'!U$5)</f>
        <v/>
      </c>
      <c r="V69" s="2">
        <f>U69+SUMIFS(data!$H$1:$H$1749, data!$A$1:$A$1749, 'Heron View'!$A69, data!$D$1:$D$1749, 'Heron View'!$A$2, data!$E$1:$E$1749, 'Heron View'!V$5)</f>
        <v/>
      </c>
      <c r="W69" s="2">
        <f>V69+SUMIFS(data!$H$1:$H$1749, data!$A$1:$A$1749, 'Heron View'!$A69, data!$D$1:$D$1749, 'Heron View'!$A$2, data!$E$1:$E$1749, 'Heron View'!W$5)</f>
        <v/>
      </c>
      <c r="X69" s="2">
        <f>W69+SUMIFS(data!$H$1:$H$1749, data!$A$1:$A$1749, 'Heron View'!$A69, data!$D$1:$D$1749, 'Heron View'!$A$2, data!$E$1:$E$1749, 'Heron View'!X$5)</f>
        <v/>
      </c>
      <c r="Y69" s="2">
        <f>X69+SUMIFS(data!$H$1:$H$1749, data!$A$1:$A$1749, 'Heron View'!$A69, data!$D$1:$D$1749, 'Heron View'!$A$2, data!$E$1:$E$1749, 'Heron View'!Y$5)</f>
        <v/>
      </c>
      <c r="Z69" s="2">
        <f>Y69+SUMIFS(data!$H$1:$H$1749, data!$A$1:$A$1749, 'Heron View'!$A69, data!$D$1:$D$1749, 'Heron View'!$A$2, data!$E$1:$E$1749, 'Heron View'!Z$5)</f>
        <v/>
      </c>
      <c r="AA69" s="2">
        <f>Z69+SUMIFS(data!$H$1:$H$1749, data!$A$1:$A$1749, 'Heron View'!$A69, data!$D$1:$D$1749, 'Heron View'!$A$2, data!$E$1:$E$1749, 'Heron View'!AA$5)</f>
        <v/>
      </c>
      <c r="AB69" s="2">
        <f>AA69+SUMIFS(data!$H$1:$H$1749, data!$A$1:$A$1749, 'Heron View'!$A69, data!$D$1:$D$1749, 'Heron View'!$A$2, data!$E$1:$E$1749, 'Heron View'!AB$5)</f>
        <v/>
      </c>
      <c r="AC69" s="2">
        <f>AB69+SUMIFS(data!$H$1:$H$1749, data!$A$1:$A$1749, 'Heron View'!$A69, data!$D$1:$D$1749, 'Heron View'!$A$2, data!$E$1:$E$1749, 'Heron View'!AC$5)</f>
        <v/>
      </c>
      <c r="AD69" s="2">
        <f>AC69+SUMIFS(data!$H$1:$H$1749, data!$A$1:$A$1749, 'Heron View'!$A69, data!$D$1:$D$1749, 'Heron View'!$A$2, data!$E$1:$E$1749, 'Heron View'!AD$5)</f>
        <v/>
      </c>
      <c r="AE69" s="2">
        <f>AD69+SUMIFS(data!$H$1:$H$1749, data!$A$1:$A$1749, 'Heron View'!$A69, data!$D$1:$D$1749, 'Heron View'!$A$2, data!$E$1:$E$1749, 'Heron View'!AE$5)</f>
        <v/>
      </c>
      <c r="AF69" s="2">
        <f>AE69+SUMIFS(data!$H$1:$H$1749, data!$A$1:$A$1749, 'Heron View'!$A69, data!$D$1:$D$1749, 'Heron View'!$A$2, data!$E$1:$E$1749, 'Heron View'!AF$5)</f>
        <v/>
      </c>
    </row>
    <row r="70">
      <c r="A70" t="inlineStr">
        <is>
          <t>Levies</t>
        </is>
      </c>
      <c r="C70" s="2">
        <f>SUMIFS(data!$H$1:$H$1749, data!$A$1:$A$1749, 'Heron View'!$A70, data!$D$1:$D$1749, 'Heron View'!$A$2, data!$E$1:$E$1749, 'Heron View'!C$5)</f>
        <v/>
      </c>
      <c r="D70" s="2">
        <f>C70+SUMIFS(data!$H$1:$H$1749, data!$A$1:$A$1749, 'Heron View'!$A70, data!$D$1:$D$1749, 'Heron View'!$A$2, data!$E$1:$E$1749, 'Heron View'!D$5)</f>
        <v/>
      </c>
      <c r="E70" s="2">
        <f>D70+SUMIFS(data!$H$1:$H$1749, data!$A$1:$A$1749, 'Heron View'!$A70, data!$D$1:$D$1749, 'Heron View'!$A$2, data!$E$1:$E$1749, 'Heron View'!E$5)</f>
        <v/>
      </c>
      <c r="F70" s="2">
        <f>E70+SUMIFS(data!$H$1:$H$1749, data!$A$1:$A$1749, 'Heron View'!$A70, data!$D$1:$D$1749, 'Heron View'!$A$2, data!$E$1:$E$1749, 'Heron View'!F$5)</f>
        <v/>
      </c>
      <c r="G70" s="2">
        <f>F70+SUMIFS(data!$H$1:$H$1749, data!$A$1:$A$1749, 'Heron View'!$A70, data!$D$1:$D$1749, 'Heron View'!$A$2, data!$E$1:$E$1749, 'Heron View'!G$5)</f>
        <v/>
      </c>
      <c r="H70" s="2">
        <f>G70+SUMIFS(data!$H$1:$H$1749, data!$A$1:$A$1749, 'Heron View'!$A70, data!$D$1:$D$1749, 'Heron View'!$A$2, data!$E$1:$E$1749, 'Heron View'!H$5)</f>
        <v/>
      </c>
      <c r="I70" s="2">
        <f>H70+SUMIFS(data!$H$1:$H$1749, data!$A$1:$A$1749, 'Heron View'!$A70, data!$D$1:$D$1749, 'Heron View'!$A$2, data!$E$1:$E$1749, 'Heron View'!I$5)</f>
        <v/>
      </c>
      <c r="J70" s="2">
        <f>I70+SUMIFS(data!$H$1:$H$1749, data!$A$1:$A$1749, 'Heron View'!$A70, data!$D$1:$D$1749, 'Heron View'!$A$2, data!$E$1:$E$1749, 'Heron View'!J$5)</f>
        <v/>
      </c>
      <c r="K70" s="2">
        <f>J70+SUMIFS(data!$H$1:$H$1749, data!$A$1:$A$1749, 'Heron View'!$A70, data!$D$1:$D$1749, 'Heron View'!$A$2, data!$E$1:$E$1749, 'Heron View'!K$5)</f>
        <v/>
      </c>
      <c r="L70" s="2">
        <f>K70+SUMIFS(data!$H$1:$H$1749, data!$A$1:$A$1749, 'Heron View'!$A70, data!$D$1:$D$1749, 'Heron View'!$A$2, data!$E$1:$E$1749, 'Heron View'!L$5)</f>
        <v/>
      </c>
      <c r="M70" s="2">
        <f>L70+SUMIFS(data!$H$1:$H$1749, data!$A$1:$A$1749, 'Heron View'!$A70, data!$D$1:$D$1749, 'Heron View'!$A$2, data!$E$1:$E$1749, 'Heron View'!M$5)</f>
        <v/>
      </c>
      <c r="N70" s="2">
        <f>M70+SUMIFS(data!$H$1:$H$1749, data!$A$1:$A$1749, 'Heron View'!$A70, data!$D$1:$D$1749, 'Heron View'!$A$2, data!$E$1:$E$1749, 'Heron View'!N$5)</f>
        <v/>
      </c>
      <c r="O70" s="2">
        <f>N70+SUMIFS(data!$H$1:$H$1749, data!$A$1:$A$1749, 'Heron View'!$A70, data!$D$1:$D$1749, 'Heron View'!$A$2, data!$E$1:$E$1749, 'Heron View'!O$5)</f>
        <v/>
      </c>
      <c r="P70" s="2">
        <f>O70+SUMIFS(data!$H$1:$H$1749, data!$A$1:$A$1749, 'Heron View'!$A70, data!$D$1:$D$1749, 'Heron View'!$A$2, data!$E$1:$E$1749, 'Heron View'!P$5)</f>
        <v/>
      </c>
      <c r="Q70" s="2">
        <f>P70+SUMIFS(data!$H$1:$H$1749, data!$A$1:$A$1749, 'Heron View'!$A70, data!$D$1:$D$1749, 'Heron View'!$A$2, data!$E$1:$E$1749, 'Heron View'!Q$5)</f>
        <v/>
      </c>
      <c r="R70" s="2">
        <f>Q70+SUMIFS(data!$H$1:$H$1749, data!$A$1:$A$1749, 'Heron View'!$A70, data!$D$1:$D$1749, 'Heron View'!$A$2, data!$E$1:$E$1749, 'Heron View'!R$5)</f>
        <v/>
      </c>
      <c r="S70" s="2">
        <f>R70+SUMIFS(data!$H$1:$H$1749, data!$A$1:$A$1749, 'Heron View'!$A70, data!$D$1:$D$1749, 'Heron View'!$A$2, data!$E$1:$E$1749, 'Heron View'!S$5)</f>
        <v/>
      </c>
      <c r="T70" s="2">
        <f>S70+SUMIFS(data!$H$1:$H$1749, data!$A$1:$A$1749, 'Heron View'!$A70, data!$D$1:$D$1749, 'Heron View'!$A$2, data!$E$1:$E$1749, 'Heron View'!T$5)</f>
        <v/>
      </c>
      <c r="U70" s="2">
        <f>T70+SUMIFS(data!$H$1:$H$1749, data!$A$1:$A$1749, 'Heron View'!$A70, data!$D$1:$D$1749, 'Heron View'!$A$2, data!$E$1:$E$1749, 'Heron View'!U$5)</f>
        <v/>
      </c>
      <c r="V70" s="2">
        <f>U70+SUMIFS(data!$H$1:$H$1749, data!$A$1:$A$1749, 'Heron View'!$A70, data!$D$1:$D$1749, 'Heron View'!$A$2, data!$E$1:$E$1749, 'Heron View'!V$5)</f>
        <v/>
      </c>
      <c r="W70" s="2">
        <f>V70+SUMIFS(data!$H$1:$H$1749, data!$A$1:$A$1749, 'Heron View'!$A70, data!$D$1:$D$1749, 'Heron View'!$A$2, data!$E$1:$E$1749, 'Heron View'!W$5)</f>
        <v/>
      </c>
      <c r="X70" s="2">
        <f>W70+SUMIFS(data!$H$1:$H$1749, data!$A$1:$A$1749, 'Heron View'!$A70, data!$D$1:$D$1749, 'Heron View'!$A$2, data!$E$1:$E$1749, 'Heron View'!X$5)</f>
        <v/>
      </c>
      <c r="Y70" s="2">
        <f>X70+SUMIFS(data!$H$1:$H$1749, data!$A$1:$A$1749, 'Heron View'!$A70, data!$D$1:$D$1749, 'Heron View'!$A$2, data!$E$1:$E$1749, 'Heron View'!Y$5)</f>
        <v/>
      </c>
      <c r="Z70" s="2">
        <f>Y70+SUMIFS(data!$H$1:$H$1749, data!$A$1:$A$1749, 'Heron View'!$A70, data!$D$1:$D$1749, 'Heron View'!$A$2, data!$E$1:$E$1749, 'Heron View'!Z$5)</f>
        <v/>
      </c>
      <c r="AA70" s="2">
        <f>Z70+SUMIFS(data!$H$1:$H$1749, data!$A$1:$A$1749, 'Heron View'!$A70, data!$D$1:$D$1749, 'Heron View'!$A$2, data!$E$1:$E$1749, 'Heron View'!AA$5)</f>
        <v/>
      </c>
      <c r="AB70" s="2">
        <f>AA70+SUMIFS(data!$H$1:$H$1749, data!$A$1:$A$1749, 'Heron View'!$A70, data!$D$1:$D$1749, 'Heron View'!$A$2, data!$E$1:$E$1749, 'Heron View'!AB$5)</f>
        <v/>
      </c>
      <c r="AC70" s="2">
        <f>AB70+SUMIFS(data!$H$1:$H$1749, data!$A$1:$A$1749, 'Heron View'!$A70, data!$D$1:$D$1749, 'Heron View'!$A$2, data!$E$1:$E$1749, 'Heron View'!AC$5)</f>
        <v/>
      </c>
      <c r="AD70" s="2">
        <f>AC70+SUMIFS(data!$H$1:$H$1749, data!$A$1:$A$1749, 'Heron View'!$A70, data!$D$1:$D$1749, 'Heron View'!$A$2, data!$E$1:$E$1749, 'Heron View'!AD$5)</f>
        <v/>
      </c>
      <c r="AE70" s="2">
        <f>AD70+SUMIFS(data!$H$1:$H$1749, data!$A$1:$A$1749, 'Heron View'!$A70, data!$D$1:$D$1749, 'Heron View'!$A$2, data!$E$1:$E$1749, 'Heron View'!AE$5)</f>
        <v/>
      </c>
      <c r="AF70" s="2">
        <f>AE70+SUMIFS(data!$H$1:$H$1749, data!$A$1:$A$1749, 'Heron View'!$A70, data!$D$1:$D$1749, 'Heron View'!$A$2, data!$E$1:$E$1749, 'Heron View'!AF$5)</f>
        <v/>
      </c>
    </row>
    <row r="71">
      <c r="A71" t="inlineStr">
        <is>
          <t>Momentum Admin Fee</t>
        </is>
      </c>
      <c r="C71" s="2">
        <f>SUMIFS(data!$H$1:$H$1749, data!$A$1:$A$1749, 'Heron View'!$A71, data!$D$1:$D$1749, 'Heron View'!$A$2, data!$E$1:$E$1749, 'Heron View'!C$5)</f>
        <v/>
      </c>
      <c r="D71" s="2">
        <f>C71+SUMIFS(data!$H$1:$H$1749, data!$A$1:$A$1749, 'Heron View'!$A71, data!$D$1:$D$1749, 'Heron View'!$A$2, data!$E$1:$E$1749, 'Heron View'!D$5)</f>
        <v/>
      </c>
      <c r="E71" s="2">
        <f>D71+SUMIFS(data!$H$1:$H$1749, data!$A$1:$A$1749, 'Heron View'!$A71, data!$D$1:$D$1749, 'Heron View'!$A$2, data!$E$1:$E$1749, 'Heron View'!E$5)</f>
        <v/>
      </c>
      <c r="F71" s="2">
        <f>E71+SUMIFS(data!$H$1:$H$1749, data!$A$1:$A$1749, 'Heron View'!$A71, data!$D$1:$D$1749, 'Heron View'!$A$2, data!$E$1:$E$1749, 'Heron View'!F$5)</f>
        <v/>
      </c>
      <c r="G71" s="2">
        <f>F71+SUMIFS(data!$H$1:$H$1749, data!$A$1:$A$1749, 'Heron View'!$A71, data!$D$1:$D$1749, 'Heron View'!$A$2, data!$E$1:$E$1749, 'Heron View'!G$5)</f>
        <v/>
      </c>
      <c r="H71" s="2">
        <f>G71+SUMIFS(data!$H$1:$H$1749, data!$A$1:$A$1749, 'Heron View'!$A71, data!$D$1:$D$1749, 'Heron View'!$A$2, data!$E$1:$E$1749, 'Heron View'!H$5)</f>
        <v/>
      </c>
      <c r="I71" s="2">
        <f>H71+SUMIFS(data!$H$1:$H$1749, data!$A$1:$A$1749, 'Heron View'!$A71, data!$D$1:$D$1749, 'Heron View'!$A$2, data!$E$1:$E$1749, 'Heron View'!I$5)</f>
        <v/>
      </c>
      <c r="J71" s="2">
        <f>I71+SUMIFS(data!$H$1:$H$1749, data!$A$1:$A$1749, 'Heron View'!$A71, data!$D$1:$D$1749, 'Heron View'!$A$2, data!$E$1:$E$1749, 'Heron View'!J$5)</f>
        <v/>
      </c>
      <c r="K71" s="2">
        <f>J71+SUMIFS(data!$H$1:$H$1749, data!$A$1:$A$1749, 'Heron View'!$A71, data!$D$1:$D$1749, 'Heron View'!$A$2, data!$E$1:$E$1749, 'Heron View'!K$5)</f>
        <v/>
      </c>
      <c r="L71" s="2">
        <f>K71+SUMIFS(data!$H$1:$H$1749, data!$A$1:$A$1749, 'Heron View'!$A71, data!$D$1:$D$1749, 'Heron View'!$A$2, data!$E$1:$E$1749, 'Heron View'!L$5)</f>
        <v/>
      </c>
      <c r="M71" s="2">
        <f>L71+SUMIFS(data!$H$1:$H$1749, data!$A$1:$A$1749, 'Heron View'!$A71, data!$D$1:$D$1749, 'Heron View'!$A$2, data!$E$1:$E$1749, 'Heron View'!M$5)</f>
        <v/>
      </c>
      <c r="N71" s="2">
        <f>M71+SUMIFS(data!$H$1:$H$1749, data!$A$1:$A$1749, 'Heron View'!$A71, data!$D$1:$D$1749, 'Heron View'!$A$2, data!$E$1:$E$1749, 'Heron View'!N$5)</f>
        <v/>
      </c>
      <c r="O71" s="2">
        <f>N71+SUMIFS(data!$H$1:$H$1749, data!$A$1:$A$1749, 'Heron View'!$A71, data!$D$1:$D$1749, 'Heron View'!$A$2, data!$E$1:$E$1749, 'Heron View'!O$5)</f>
        <v/>
      </c>
      <c r="P71" s="2">
        <f>O71+SUMIFS(data!$H$1:$H$1749, data!$A$1:$A$1749, 'Heron View'!$A71, data!$D$1:$D$1749, 'Heron View'!$A$2, data!$E$1:$E$1749, 'Heron View'!P$5)</f>
        <v/>
      </c>
      <c r="Q71" s="2">
        <f>P71+SUMIFS(data!$H$1:$H$1749, data!$A$1:$A$1749, 'Heron View'!$A71, data!$D$1:$D$1749, 'Heron View'!$A$2, data!$E$1:$E$1749, 'Heron View'!Q$5)</f>
        <v/>
      </c>
      <c r="R71" s="2">
        <f>Q71+SUMIFS(data!$H$1:$H$1749, data!$A$1:$A$1749, 'Heron View'!$A71, data!$D$1:$D$1749, 'Heron View'!$A$2, data!$E$1:$E$1749, 'Heron View'!R$5)</f>
        <v/>
      </c>
      <c r="S71" s="2">
        <f>R71+SUMIFS(data!$H$1:$H$1749, data!$A$1:$A$1749, 'Heron View'!$A71, data!$D$1:$D$1749, 'Heron View'!$A$2, data!$E$1:$E$1749, 'Heron View'!S$5)</f>
        <v/>
      </c>
      <c r="T71" s="2">
        <f>S71+SUMIFS(data!$H$1:$H$1749, data!$A$1:$A$1749, 'Heron View'!$A71, data!$D$1:$D$1749, 'Heron View'!$A$2, data!$E$1:$E$1749, 'Heron View'!T$5)</f>
        <v/>
      </c>
      <c r="U71" s="2">
        <f>T71+SUMIFS(data!$H$1:$H$1749, data!$A$1:$A$1749, 'Heron View'!$A71, data!$D$1:$D$1749, 'Heron View'!$A$2, data!$E$1:$E$1749, 'Heron View'!U$5)</f>
        <v/>
      </c>
      <c r="V71" s="2">
        <f>U71+SUMIFS(data!$H$1:$H$1749, data!$A$1:$A$1749, 'Heron View'!$A71, data!$D$1:$D$1749, 'Heron View'!$A$2, data!$E$1:$E$1749, 'Heron View'!V$5)</f>
        <v/>
      </c>
      <c r="W71" s="2">
        <f>V71+SUMIFS(data!$H$1:$H$1749, data!$A$1:$A$1749, 'Heron View'!$A71, data!$D$1:$D$1749, 'Heron View'!$A$2, data!$E$1:$E$1749, 'Heron View'!W$5)</f>
        <v/>
      </c>
      <c r="X71" s="2">
        <f>W71+SUMIFS(data!$H$1:$H$1749, data!$A$1:$A$1749, 'Heron View'!$A71, data!$D$1:$D$1749, 'Heron View'!$A$2, data!$E$1:$E$1749, 'Heron View'!X$5)</f>
        <v/>
      </c>
      <c r="Y71" s="2">
        <f>X71+SUMIFS(data!$H$1:$H$1749, data!$A$1:$A$1749, 'Heron View'!$A71, data!$D$1:$D$1749, 'Heron View'!$A$2, data!$E$1:$E$1749, 'Heron View'!Y$5)</f>
        <v/>
      </c>
      <c r="Z71" s="2">
        <f>Y71+SUMIFS(data!$H$1:$H$1749, data!$A$1:$A$1749, 'Heron View'!$A71, data!$D$1:$D$1749, 'Heron View'!$A$2, data!$E$1:$E$1749, 'Heron View'!Z$5)</f>
        <v/>
      </c>
      <c r="AA71" s="2">
        <f>Z71+SUMIFS(data!$H$1:$H$1749, data!$A$1:$A$1749, 'Heron View'!$A71, data!$D$1:$D$1749, 'Heron View'!$A$2, data!$E$1:$E$1749, 'Heron View'!AA$5)</f>
        <v/>
      </c>
      <c r="AB71" s="2">
        <f>AA71+SUMIFS(data!$H$1:$H$1749, data!$A$1:$A$1749, 'Heron View'!$A71, data!$D$1:$D$1749, 'Heron View'!$A$2, data!$E$1:$E$1749, 'Heron View'!AB$5)</f>
        <v/>
      </c>
      <c r="AC71" s="2">
        <f>AB71+SUMIFS(data!$H$1:$H$1749, data!$A$1:$A$1749, 'Heron View'!$A71, data!$D$1:$D$1749, 'Heron View'!$A$2, data!$E$1:$E$1749, 'Heron View'!AC$5)</f>
        <v/>
      </c>
      <c r="AD71" s="2">
        <f>AC71+SUMIFS(data!$H$1:$H$1749, data!$A$1:$A$1749, 'Heron View'!$A71, data!$D$1:$D$1749, 'Heron View'!$A$2, data!$E$1:$E$1749, 'Heron View'!AD$5)</f>
        <v/>
      </c>
      <c r="AE71" s="2">
        <f>AD71+SUMIFS(data!$H$1:$H$1749, data!$A$1:$A$1749, 'Heron View'!$A71, data!$D$1:$D$1749, 'Heron View'!$A$2, data!$E$1:$E$1749, 'Heron View'!AE$5)</f>
        <v/>
      </c>
      <c r="AF71" s="2">
        <f>AE71+SUMIFS(data!$H$1:$H$1749, data!$A$1:$A$1749, 'Heron View'!$A71, data!$D$1:$D$1749, 'Heron View'!$A$2, data!$E$1:$E$1749, 'Heron View'!AF$5)</f>
        <v/>
      </c>
    </row>
    <row r="72">
      <c r="A72" t="inlineStr">
        <is>
          <t>Printing _AND_ Stationery</t>
        </is>
      </c>
      <c r="C72" s="2">
        <f>SUMIFS(data!$H$1:$H$1749, data!$A$1:$A$1749, 'Heron View'!$A72, data!$D$1:$D$1749, 'Heron View'!$A$2, data!$E$1:$E$1749, 'Heron View'!C$5)</f>
        <v/>
      </c>
      <c r="D72" s="2">
        <f>C72+SUMIFS(data!$H$1:$H$1749, data!$A$1:$A$1749, 'Heron View'!$A72, data!$D$1:$D$1749, 'Heron View'!$A$2, data!$E$1:$E$1749, 'Heron View'!D$5)</f>
        <v/>
      </c>
      <c r="E72" s="2">
        <f>D72+SUMIFS(data!$H$1:$H$1749, data!$A$1:$A$1749, 'Heron View'!$A72, data!$D$1:$D$1749, 'Heron View'!$A$2, data!$E$1:$E$1749, 'Heron View'!E$5)</f>
        <v/>
      </c>
      <c r="F72" s="2">
        <f>E72+SUMIFS(data!$H$1:$H$1749, data!$A$1:$A$1749, 'Heron View'!$A72, data!$D$1:$D$1749, 'Heron View'!$A$2, data!$E$1:$E$1749, 'Heron View'!F$5)</f>
        <v/>
      </c>
      <c r="G72" s="2">
        <f>F72+SUMIFS(data!$H$1:$H$1749, data!$A$1:$A$1749, 'Heron View'!$A72, data!$D$1:$D$1749, 'Heron View'!$A$2, data!$E$1:$E$1749, 'Heron View'!G$5)</f>
        <v/>
      </c>
      <c r="H72" s="2">
        <f>G72+SUMIFS(data!$H$1:$H$1749, data!$A$1:$A$1749, 'Heron View'!$A72, data!$D$1:$D$1749, 'Heron View'!$A$2, data!$E$1:$E$1749, 'Heron View'!H$5)</f>
        <v/>
      </c>
      <c r="I72" s="2">
        <f>H72+SUMIFS(data!$H$1:$H$1749, data!$A$1:$A$1749, 'Heron View'!$A72, data!$D$1:$D$1749, 'Heron View'!$A$2, data!$E$1:$E$1749, 'Heron View'!I$5)</f>
        <v/>
      </c>
      <c r="J72" s="2">
        <f>I72+SUMIFS(data!$H$1:$H$1749, data!$A$1:$A$1749, 'Heron View'!$A72, data!$D$1:$D$1749, 'Heron View'!$A$2, data!$E$1:$E$1749, 'Heron View'!J$5)</f>
        <v/>
      </c>
      <c r="K72" s="2">
        <f>J72+SUMIFS(data!$H$1:$H$1749, data!$A$1:$A$1749, 'Heron View'!$A72, data!$D$1:$D$1749, 'Heron View'!$A$2, data!$E$1:$E$1749, 'Heron View'!K$5)</f>
        <v/>
      </c>
      <c r="L72" s="2">
        <f>K72+SUMIFS(data!$H$1:$H$1749, data!$A$1:$A$1749, 'Heron View'!$A72, data!$D$1:$D$1749, 'Heron View'!$A$2, data!$E$1:$E$1749, 'Heron View'!L$5)</f>
        <v/>
      </c>
      <c r="M72" s="2">
        <f>L72+SUMIFS(data!$H$1:$H$1749, data!$A$1:$A$1749, 'Heron View'!$A72, data!$D$1:$D$1749, 'Heron View'!$A$2, data!$E$1:$E$1749, 'Heron View'!M$5)</f>
        <v/>
      </c>
      <c r="N72" s="2">
        <f>M72+SUMIFS(data!$H$1:$H$1749, data!$A$1:$A$1749, 'Heron View'!$A72, data!$D$1:$D$1749, 'Heron View'!$A$2, data!$E$1:$E$1749, 'Heron View'!N$5)</f>
        <v/>
      </c>
      <c r="O72" s="2">
        <f>N72+SUMIFS(data!$H$1:$H$1749, data!$A$1:$A$1749, 'Heron View'!$A72, data!$D$1:$D$1749, 'Heron View'!$A$2, data!$E$1:$E$1749, 'Heron View'!O$5)</f>
        <v/>
      </c>
      <c r="P72" s="2">
        <f>O72+SUMIFS(data!$H$1:$H$1749, data!$A$1:$A$1749, 'Heron View'!$A72, data!$D$1:$D$1749, 'Heron View'!$A$2, data!$E$1:$E$1749, 'Heron View'!P$5)</f>
        <v/>
      </c>
      <c r="Q72" s="2">
        <f>P72+SUMIFS(data!$H$1:$H$1749, data!$A$1:$A$1749, 'Heron View'!$A72, data!$D$1:$D$1749, 'Heron View'!$A$2, data!$E$1:$E$1749, 'Heron View'!Q$5)</f>
        <v/>
      </c>
      <c r="R72" s="2">
        <f>Q72+SUMIFS(data!$H$1:$H$1749, data!$A$1:$A$1749, 'Heron View'!$A72, data!$D$1:$D$1749, 'Heron View'!$A$2, data!$E$1:$E$1749, 'Heron View'!R$5)</f>
        <v/>
      </c>
      <c r="S72" s="2">
        <f>R72+SUMIFS(data!$H$1:$H$1749, data!$A$1:$A$1749, 'Heron View'!$A72, data!$D$1:$D$1749, 'Heron View'!$A$2, data!$E$1:$E$1749, 'Heron View'!S$5)</f>
        <v/>
      </c>
      <c r="T72" s="2">
        <f>S72+SUMIFS(data!$H$1:$H$1749, data!$A$1:$A$1749, 'Heron View'!$A72, data!$D$1:$D$1749, 'Heron View'!$A$2, data!$E$1:$E$1749, 'Heron View'!T$5)</f>
        <v/>
      </c>
      <c r="U72" s="2">
        <f>T72+SUMIFS(data!$H$1:$H$1749, data!$A$1:$A$1749, 'Heron View'!$A72, data!$D$1:$D$1749, 'Heron View'!$A$2, data!$E$1:$E$1749, 'Heron View'!U$5)</f>
        <v/>
      </c>
      <c r="V72" s="2">
        <f>U72+SUMIFS(data!$H$1:$H$1749, data!$A$1:$A$1749, 'Heron View'!$A72, data!$D$1:$D$1749, 'Heron View'!$A$2, data!$E$1:$E$1749, 'Heron View'!V$5)</f>
        <v/>
      </c>
      <c r="W72" s="2">
        <f>V72+SUMIFS(data!$H$1:$H$1749, data!$A$1:$A$1749, 'Heron View'!$A72, data!$D$1:$D$1749, 'Heron View'!$A$2, data!$E$1:$E$1749, 'Heron View'!W$5)</f>
        <v/>
      </c>
      <c r="X72" s="2">
        <f>W72+SUMIFS(data!$H$1:$H$1749, data!$A$1:$A$1749, 'Heron View'!$A72, data!$D$1:$D$1749, 'Heron View'!$A$2, data!$E$1:$E$1749, 'Heron View'!X$5)</f>
        <v/>
      </c>
      <c r="Y72" s="2">
        <f>X72+SUMIFS(data!$H$1:$H$1749, data!$A$1:$A$1749, 'Heron View'!$A72, data!$D$1:$D$1749, 'Heron View'!$A$2, data!$E$1:$E$1749, 'Heron View'!Y$5)</f>
        <v/>
      </c>
      <c r="Z72" s="2">
        <f>Y72+SUMIFS(data!$H$1:$H$1749, data!$A$1:$A$1749, 'Heron View'!$A72, data!$D$1:$D$1749, 'Heron View'!$A$2, data!$E$1:$E$1749, 'Heron View'!Z$5)</f>
        <v/>
      </c>
      <c r="AA72" s="2">
        <f>Z72+SUMIFS(data!$H$1:$H$1749, data!$A$1:$A$1749, 'Heron View'!$A72, data!$D$1:$D$1749, 'Heron View'!$A$2, data!$E$1:$E$1749, 'Heron View'!AA$5)</f>
        <v/>
      </c>
      <c r="AB72" s="2">
        <f>AA72+SUMIFS(data!$H$1:$H$1749, data!$A$1:$A$1749, 'Heron View'!$A72, data!$D$1:$D$1749, 'Heron View'!$A$2, data!$E$1:$E$1749, 'Heron View'!AB$5)</f>
        <v/>
      </c>
      <c r="AC72" s="2">
        <f>AB72+SUMIFS(data!$H$1:$H$1749, data!$A$1:$A$1749, 'Heron View'!$A72, data!$D$1:$D$1749, 'Heron View'!$A$2, data!$E$1:$E$1749, 'Heron View'!AC$5)</f>
        <v/>
      </c>
      <c r="AD72" s="2">
        <f>AC72+SUMIFS(data!$H$1:$H$1749, data!$A$1:$A$1749, 'Heron View'!$A72, data!$D$1:$D$1749, 'Heron View'!$A$2, data!$E$1:$E$1749, 'Heron View'!AD$5)</f>
        <v/>
      </c>
      <c r="AE72" s="2">
        <f>AD72+SUMIFS(data!$H$1:$H$1749, data!$A$1:$A$1749, 'Heron View'!$A72, data!$D$1:$D$1749, 'Heron View'!$A$2, data!$E$1:$E$1749, 'Heron View'!AE$5)</f>
        <v/>
      </c>
      <c r="AF72" s="2">
        <f>AE72+SUMIFS(data!$H$1:$H$1749, data!$A$1:$A$1749, 'Heron View'!$A72, data!$D$1:$D$1749, 'Heron View'!$A$2, data!$E$1:$E$1749, 'Heron View'!AF$5)</f>
        <v/>
      </c>
    </row>
    <row r="73">
      <c r="A73" t="inlineStr">
        <is>
          <t>Repairs _AND_ Maintenance</t>
        </is>
      </c>
      <c r="C73" s="2">
        <f>SUMIFS(data!$H$1:$H$1749, data!$A$1:$A$1749, 'Heron View'!$A73, data!$D$1:$D$1749, 'Heron View'!$A$2, data!$E$1:$E$1749, 'Heron View'!C$5)</f>
        <v/>
      </c>
      <c r="D73" s="2">
        <f>C73+SUMIFS(data!$H$1:$H$1749, data!$A$1:$A$1749, 'Heron View'!$A73, data!$D$1:$D$1749, 'Heron View'!$A$2, data!$E$1:$E$1749, 'Heron View'!D$5)</f>
        <v/>
      </c>
      <c r="E73" s="2">
        <f>D73+SUMIFS(data!$H$1:$H$1749, data!$A$1:$A$1749, 'Heron View'!$A73, data!$D$1:$D$1749, 'Heron View'!$A$2, data!$E$1:$E$1749, 'Heron View'!E$5)</f>
        <v/>
      </c>
      <c r="F73" s="2">
        <f>E73+SUMIFS(data!$H$1:$H$1749, data!$A$1:$A$1749, 'Heron View'!$A73, data!$D$1:$D$1749, 'Heron View'!$A$2, data!$E$1:$E$1749, 'Heron View'!F$5)</f>
        <v/>
      </c>
      <c r="G73" s="2">
        <f>F73+SUMIFS(data!$H$1:$H$1749, data!$A$1:$A$1749, 'Heron View'!$A73, data!$D$1:$D$1749, 'Heron View'!$A$2, data!$E$1:$E$1749, 'Heron View'!G$5)</f>
        <v/>
      </c>
      <c r="H73" s="2">
        <f>G73+SUMIFS(data!$H$1:$H$1749, data!$A$1:$A$1749, 'Heron View'!$A73, data!$D$1:$D$1749, 'Heron View'!$A$2, data!$E$1:$E$1749, 'Heron View'!H$5)</f>
        <v/>
      </c>
      <c r="I73" s="2">
        <f>H73+SUMIFS(data!$H$1:$H$1749, data!$A$1:$A$1749, 'Heron View'!$A73, data!$D$1:$D$1749, 'Heron View'!$A$2, data!$E$1:$E$1749, 'Heron View'!I$5)</f>
        <v/>
      </c>
      <c r="J73" s="2">
        <f>I73+SUMIFS(data!$H$1:$H$1749, data!$A$1:$A$1749, 'Heron View'!$A73, data!$D$1:$D$1749, 'Heron View'!$A$2, data!$E$1:$E$1749, 'Heron View'!J$5)</f>
        <v/>
      </c>
      <c r="K73" s="2">
        <f>J73+SUMIFS(data!$H$1:$H$1749, data!$A$1:$A$1749, 'Heron View'!$A73, data!$D$1:$D$1749, 'Heron View'!$A$2, data!$E$1:$E$1749, 'Heron View'!K$5)</f>
        <v/>
      </c>
      <c r="L73" s="2">
        <f>K73+SUMIFS(data!$H$1:$H$1749, data!$A$1:$A$1749, 'Heron View'!$A73, data!$D$1:$D$1749, 'Heron View'!$A$2, data!$E$1:$E$1749, 'Heron View'!L$5)</f>
        <v/>
      </c>
      <c r="M73" s="2">
        <f>L73+SUMIFS(data!$H$1:$H$1749, data!$A$1:$A$1749, 'Heron View'!$A73, data!$D$1:$D$1749, 'Heron View'!$A$2, data!$E$1:$E$1749, 'Heron View'!M$5)</f>
        <v/>
      </c>
      <c r="N73" s="2">
        <f>M73+SUMIFS(data!$H$1:$H$1749, data!$A$1:$A$1749, 'Heron View'!$A73, data!$D$1:$D$1749, 'Heron View'!$A$2, data!$E$1:$E$1749, 'Heron View'!N$5)</f>
        <v/>
      </c>
      <c r="O73" s="2">
        <f>N73+SUMIFS(data!$H$1:$H$1749, data!$A$1:$A$1749, 'Heron View'!$A73, data!$D$1:$D$1749, 'Heron View'!$A$2, data!$E$1:$E$1749, 'Heron View'!O$5)</f>
        <v/>
      </c>
      <c r="P73" s="2">
        <f>O73+SUMIFS(data!$H$1:$H$1749, data!$A$1:$A$1749, 'Heron View'!$A73, data!$D$1:$D$1749, 'Heron View'!$A$2, data!$E$1:$E$1749, 'Heron View'!P$5)</f>
        <v/>
      </c>
      <c r="Q73" s="2">
        <f>P73+SUMIFS(data!$H$1:$H$1749, data!$A$1:$A$1749, 'Heron View'!$A73, data!$D$1:$D$1749, 'Heron View'!$A$2, data!$E$1:$E$1749, 'Heron View'!Q$5)</f>
        <v/>
      </c>
      <c r="R73" s="2">
        <f>Q73+SUMIFS(data!$H$1:$H$1749, data!$A$1:$A$1749, 'Heron View'!$A73, data!$D$1:$D$1749, 'Heron View'!$A$2, data!$E$1:$E$1749, 'Heron View'!R$5)</f>
        <v/>
      </c>
      <c r="S73" s="2">
        <f>R73+SUMIFS(data!$H$1:$H$1749, data!$A$1:$A$1749, 'Heron View'!$A73, data!$D$1:$D$1749, 'Heron View'!$A$2, data!$E$1:$E$1749, 'Heron View'!S$5)</f>
        <v/>
      </c>
      <c r="T73" s="2">
        <f>S73+SUMIFS(data!$H$1:$H$1749, data!$A$1:$A$1749, 'Heron View'!$A73, data!$D$1:$D$1749, 'Heron View'!$A$2, data!$E$1:$E$1749, 'Heron View'!T$5)</f>
        <v/>
      </c>
      <c r="U73" s="2">
        <f>T73+SUMIFS(data!$H$1:$H$1749, data!$A$1:$A$1749, 'Heron View'!$A73, data!$D$1:$D$1749, 'Heron View'!$A$2, data!$E$1:$E$1749, 'Heron View'!U$5)</f>
        <v/>
      </c>
      <c r="V73" s="2">
        <f>U73+SUMIFS(data!$H$1:$H$1749, data!$A$1:$A$1749, 'Heron View'!$A73, data!$D$1:$D$1749, 'Heron View'!$A$2, data!$E$1:$E$1749, 'Heron View'!V$5)</f>
        <v/>
      </c>
      <c r="W73" s="2">
        <f>V73+SUMIFS(data!$H$1:$H$1749, data!$A$1:$A$1749, 'Heron View'!$A73, data!$D$1:$D$1749, 'Heron View'!$A$2, data!$E$1:$E$1749, 'Heron View'!W$5)</f>
        <v/>
      </c>
      <c r="X73" s="2">
        <f>W73+SUMIFS(data!$H$1:$H$1749, data!$A$1:$A$1749, 'Heron View'!$A73, data!$D$1:$D$1749, 'Heron View'!$A$2, data!$E$1:$E$1749, 'Heron View'!X$5)</f>
        <v/>
      </c>
      <c r="Y73" s="2">
        <f>X73+SUMIFS(data!$H$1:$H$1749, data!$A$1:$A$1749, 'Heron View'!$A73, data!$D$1:$D$1749, 'Heron View'!$A$2, data!$E$1:$E$1749, 'Heron View'!Y$5)</f>
        <v/>
      </c>
      <c r="Z73" s="2">
        <f>Y73+SUMIFS(data!$H$1:$H$1749, data!$A$1:$A$1749, 'Heron View'!$A73, data!$D$1:$D$1749, 'Heron View'!$A$2, data!$E$1:$E$1749, 'Heron View'!Z$5)</f>
        <v/>
      </c>
      <c r="AA73" s="2">
        <f>Z73+SUMIFS(data!$H$1:$H$1749, data!$A$1:$A$1749, 'Heron View'!$A73, data!$D$1:$D$1749, 'Heron View'!$A$2, data!$E$1:$E$1749, 'Heron View'!AA$5)</f>
        <v/>
      </c>
      <c r="AB73" s="2">
        <f>AA73+SUMIFS(data!$H$1:$H$1749, data!$A$1:$A$1749, 'Heron View'!$A73, data!$D$1:$D$1749, 'Heron View'!$A$2, data!$E$1:$E$1749, 'Heron View'!AB$5)</f>
        <v/>
      </c>
      <c r="AC73" s="2">
        <f>AB73+SUMIFS(data!$H$1:$H$1749, data!$A$1:$A$1749, 'Heron View'!$A73, data!$D$1:$D$1749, 'Heron View'!$A$2, data!$E$1:$E$1749, 'Heron View'!AC$5)</f>
        <v/>
      </c>
      <c r="AD73" s="2">
        <f>AC73+SUMIFS(data!$H$1:$H$1749, data!$A$1:$A$1749, 'Heron View'!$A73, data!$D$1:$D$1749, 'Heron View'!$A$2, data!$E$1:$E$1749, 'Heron View'!AD$5)</f>
        <v/>
      </c>
      <c r="AE73" s="2">
        <f>AD73+SUMIFS(data!$H$1:$H$1749, data!$A$1:$A$1749, 'Heron View'!$A73, data!$D$1:$D$1749, 'Heron View'!$A$2, data!$E$1:$E$1749, 'Heron View'!AE$5)</f>
        <v/>
      </c>
      <c r="AF73" s="2">
        <f>AE73+SUMIFS(data!$H$1:$H$1749, data!$A$1:$A$1749, 'Heron View'!$A73, data!$D$1:$D$1749, 'Heron View'!$A$2, data!$E$1:$E$1749, 'Heron View'!AF$5)</f>
        <v/>
      </c>
    </row>
    <row r="74">
      <c r="A74" t="inlineStr">
        <is>
          <t>Security - ADT</t>
        </is>
      </c>
      <c r="C74" s="2">
        <f>SUMIFS(data!$H$1:$H$1749, data!$A$1:$A$1749, 'Heron View'!$A74, data!$D$1:$D$1749, 'Heron View'!$A$2, data!$E$1:$E$1749, 'Heron View'!C$5)</f>
        <v/>
      </c>
      <c r="D74" s="2">
        <f>C74+SUMIFS(data!$H$1:$H$1749, data!$A$1:$A$1749, 'Heron View'!$A74, data!$D$1:$D$1749, 'Heron View'!$A$2, data!$E$1:$E$1749, 'Heron View'!D$5)</f>
        <v/>
      </c>
      <c r="E74" s="2">
        <f>D74+SUMIFS(data!$H$1:$H$1749, data!$A$1:$A$1749, 'Heron View'!$A74, data!$D$1:$D$1749, 'Heron View'!$A$2, data!$E$1:$E$1749, 'Heron View'!E$5)</f>
        <v/>
      </c>
      <c r="F74" s="2">
        <f>E74+SUMIFS(data!$H$1:$H$1749, data!$A$1:$A$1749, 'Heron View'!$A74, data!$D$1:$D$1749, 'Heron View'!$A$2, data!$E$1:$E$1749, 'Heron View'!F$5)</f>
        <v/>
      </c>
      <c r="G74" s="2">
        <f>F74+SUMIFS(data!$H$1:$H$1749, data!$A$1:$A$1749, 'Heron View'!$A74, data!$D$1:$D$1749, 'Heron View'!$A$2, data!$E$1:$E$1749, 'Heron View'!G$5)</f>
        <v/>
      </c>
      <c r="H74" s="2">
        <f>G74+SUMIFS(data!$H$1:$H$1749, data!$A$1:$A$1749, 'Heron View'!$A74, data!$D$1:$D$1749, 'Heron View'!$A$2, data!$E$1:$E$1749, 'Heron View'!H$5)</f>
        <v/>
      </c>
      <c r="I74" s="2">
        <f>H74+SUMIFS(data!$H$1:$H$1749, data!$A$1:$A$1749, 'Heron View'!$A74, data!$D$1:$D$1749, 'Heron View'!$A$2, data!$E$1:$E$1749, 'Heron View'!I$5)</f>
        <v/>
      </c>
      <c r="J74" s="2">
        <f>I74+SUMIFS(data!$H$1:$H$1749, data!$A$1:$A$1749, 'Heron View'!$A74, data!$D$1:$D$1749, 'Heron View'!$A$2, data!$E$1:$E$1749, 'Heron View'!J$5)</f>
        <v/>
      </c>
      <c r="K74" s="2">
        <f>J74+SUMIFS(data!$H$1:$H$1749, data!$A$1:$A$1749, 'Heron View'!$A74, data!$D$1:$D$1749, 'Heron View'!$A$2, data!$E$1:$E$1749, 'Heron View'!K$5)</f>
        <v/>
      </c>
      <c r="L74" s="2">
        <f>K74+SUMIFS(data!$H$1:$H$1749, data!$A$1:$A$1749, 'Heron View'!$A74, data!$D$1:$D$1749, 'Heron View'!$A$2, data!$E$1:$E$1749, 'Heron View'!L$5)</f>
        <v/>
      </c>
      <c r="M74" s="2">
        <f>L74+SUMIFS(data!$H$1:$H$1749, data!$A$1:$A$1749, 'Heron View'!$A74, data!$D$1:$D$1749, 'Heron View'!$A$2, data!$E$1:$E$1749, 'Heron View'!M$5)</f>
        <v/>
      </c>
      <c r="N74" s="2">
        <f>M74+SUMIFS(data!$H$1:$H$1749, data!$A$1:$A$1749, 'Heron View'!$A74, data!$D$1:$D$1749, 'Heron View'!$A$2, data!$E$1:$E$1749, 'Heron View'!N$5)</f>
        <v/>
      </c>
      <c r="O74" s="2">
        <f>N74+SUMIFS(data!$H$1:$H$1749, data!$A$1:$A$1749, 'Heron View'!$A74, data!$D$1:$D$1749, 'Heron View'!$A$2, data!$E$1:$E$1749, 'Heron View'!O$5)</f>
        <v/>
      </c>
      <c r="P74" s="2">
        <f>O74+SUMIFS(data!$H$1:$H$1749, data!$A$1:$A$1749, 'Heron View'!$A74, data!$D$1:$D$1749, 'Heron View'!$A$2, data!$E$1:$E$1749, 'Heron View'!P$5)</f>
        <v/>
      </c>
      <c r="Q74" s="2">
        <f>P74+SUMIFS(data!$H$1:$H$1749, data!$A$1:$A$1749, 'Heron View'!$A74, data!$D$1:$D$1749, 'Heron View'!$A$2, data!$E$1:$E$1749, 'Heron View'!Q$5)</f>
        <v/>
      </c>
      <c r="R74" s="2">
        <f>Q74+SUMIFS(data!$H$1:$H$1749, data!$A$1:$A$1749, 'Heron View'!$A74, data!$D$1:$D$1749, 'Heron View'!$A$2, data!$E$1:$E$1749, 'Heron View'!R$5)</f>
        <v/>
      </c>
      <c r="S74" s="2">
        <f>R74+SUMIFS(data!$H$1:$H$1749, data!$A$1:$A$1749, 'Heron View'!$A74, data!$D$1:$D$1749, 'Heron View'!$A$2, data!$E$1:$E$1749, 'Heron View'!S$5)</f>
        <v/>
      </c>
      <c r="T74" s="2">
        <f>S74+SUMIFS(data!$H$1:$H$1749, data!$A$1:$A$1749, 'Heron View'!$A74, data!$D$1:$D$1749, 'Heron View'!$A$2, data!$E$1:$E$1749, 'Heron View'!T$5)</f>
        <v/>
      </c>
      <c r="U74" s="2">
        <f>T74+SUMIFS(data!$H$1:$H$1749, data!$A$1:$A$1749, 'Heron View'!$A74, data!$D$1:$D$1749, 'Heron View'!$A$2, data!$E$1:$E$1749, 'Heron View'!U$5)</f>
        <v/>
      </c>
      <c r="V74" s="2">
        <f>U74+SUMIFS(data!$H$1:$H$1749, data!$A$1:$A$1749, 'Heron View'!$A74, data!$D$1:$D$1749, 'Heron View'!$A$2, data!$E$1:$E$1749, 'Heron View'!V$5)</f>
        <v/>
      </c>
      <c r="W74" s="2">
        <f>V74+SUMIFS(data!$H$1:$H$1749, data!$A$1:$A$1749, 'Heron View'!$A74, data!$D$1:$D$1749, 'Heron View'!$A$2, data!$E$1:$E$1749, 'Heron View'!W$5)</f>
        <v/>
      </c>
      <c r="X74" s="2">
        <f>W74+SUMIFS(data!$H$1:$H$1749, data!$A$1:$A$1749, 'Heron View'!$A74, data!$D$1:$D$1749, 'Heron View'!$A$2, data!$E$1:$E$1749, 'Heron View'!X$5)</f>
        <v/>
      </c>
      <c r="Y74" s="2">
        <f>X74+SUMIFS(data!$H$1:$H$1749, data!$A$1:$A$1749, 'Heron View'!$A74, data!$D$1:$D$1749, 'Heron View'!$A$2, data!$E$1:$E$1749, 'Heron View'!Y$5)</f>
        <v/>
      </c>
      <c r="Z74" s="2">
        <f>Y74+SUMIFS(data!$H$1:$H$1749, data!$A$1:$A$1749, 'Heron View'!$A74, data!$D$1:$D$1749, 'Heron View'!$A$2, data!$E$1:$E$1749, 'Heron View'!Z$5)</f>
        <v/>
      </c>
      <c r="AA74" s="2">
        <f>Z74+SUMIFS(data!$H$1:$H$1749, data!$A$1:$A$1749, 'Heron View'!$A74, data!$D$1:$D$1749, 'Heron View'!$A$2, data!$E$1:$E$1749, 'Heron View'!AA$5)</f>
        <v/>
      </c>
      <c r="AB74" s="2">
        <f>AA74+SUMIFS(data!$H$1:$H$1749, data!$A$1:$A$1749, 'Heron View'!$A74, data!$D$1:$D$1749, 'Heron View'!$A$2, data!$E$1:$E$1749, 'Heron View'!AB$5)</f>
        <v/>
      </c>
      <c r="AC74" s="2">
        <f>AB74+SUMIFS(data!$H$1:$H$1749, data!$A$1:$A$1749, 'Heron View'!$A74, data!$D$1:$D$1749, 'Heron View'!$A$2, data!$E$1:$E$1749, 'Heron View'!AC$5)</f>
        <v/>
      </c>
      <c r="AD74" s="2">
        <f>AC74+SUMIFS(data!$H$1:$H$1749, data!$A$1:$A$1749, 'Heron View'!$A74, data!$D$1:$D$1749, 'Heron View'!$A$2, data!$E$1:$E$1749, 'Heron View'!AD$5)</f>
        <v/>
      </c>
      <c r="AE74" s="2">
        <f>AD74+SUMIFS(data!$H$1:$H$1749, data!$A$1:$A$1749, 'Heron View'!$A74, data!$D$1:$D$1749, 'Heron View'!$A$2, data!$E$1:$E$1749, 'Heron View'!AE$5)</f>
        <v/>
      </c>
      <c r="AF74" s="2">
        <f>AE74+SUMIFS(data!$H$1:$H$1749, data!$A$1:$A$1749, 'Heron View'!$A74, data!$D$1:$D$1749, 'Heron View'!$A$2, data!$E$1:$E$1749, 'Heron View'!AF$5)</f>
        <v/>
      </c>
    </row>
    <row r="75">
      <c r="A75" t="inlineStr">
        <is>
          <t>Subscriptions - Xero</t>
        </is>
      </c>
      <c r="C75" s="2">
        <f>SUMIFS(data!$H$1:$H$1749, data!$A$1:$A$1749, 'Heron View'!$A75, data!$D$1:$D$1749, 'Heron View'!$A$2, data!$E$1:$E$1749, 'Heron View'!C$5)</f>
        <v/>
      </c>
      <c r="D75" s="2">
        <f>C75+SUMIFS(data!$H$1:$H$1749, data!$A$1:$A$1749, 'Heron View'!$A75, data!$D$1:$D$1749, 'Heron View'!$A$2, data!$E$1:$E$1749, 'Heron View'!D$5)</f>
        <v/>
      </c>
      <c r="E75" s="2">
        <f>D75+SUMIFS(data!$H$1:$H$1749, data!$A$1:$A$1749, 'Heron View'!$A75, data!$D$1:$D$1749, 'Heron View'!$A$2, data!$E$1:$E$1749, 'Heron View'!E$5)</f>
        <v/>
      </c>
      <c r="F75" s="2">
        <f>E75+SUMIFS(data!$H$1:$H$1749, data!$A$1:$A$1749, 'Heron View'!$A75, data!$D$1:$D$1749, 'Heron View'!$A$2, data!$E$1:$E$1749, 'Heron View'!F$5)</f>
        <v/>
      </c>
      <c r="G75" s="2">
        <f>F75+SUMIFS(data!$H$1:$H$1749, data!$A$1:$A$1749, 'Heron View'!$A75, data!$D$1:$D$1749, 'Heron View'!$A$2, data!$E$1:$E$1749, 'Heron View'!G$5)</f>
        <v/>
      </c>
      <c r="H75" s="2">
        <f>G75+SUMIFS(data!$H$1:$H$1749, data!$A$1:$A$1749, 'Heron View'!$A75, data!$D$1:$D$1749, 'Heron View'!$A$2, data!$E$1:$E$1749, 'Heron View'!H$5)</f>
        <v/>
      </c>
      <c r="I75" s="2">
        <f>H75+SUMIFS(data!$H$1:$H$1749, data!$A$1:$A$1749, 'Heron View'!$A75, data!$D$1:$D$1749, 'Heron View'!$A$2, data!$E$1:$E$1749, 'Heron View'!I$5)</f>
        <v/>
      </c>
      <c r="J75" s="2">
        <f>I75+SUMIFS(data!$H$1:$H$1749, data!$A$1:$A$1749, 'Heron View'!$A75, data!$D$1:$D$1749, 'Heron View'!$A$2, data!$E$1:$E$1749, 'Heron View'!J$5)</f>
        <v/>
      </c>
      <c r="K75" s="2">
        <f>J75+SUMIFS(data!$H$1:$H$1749, data!$A$1:$A$1749, 'Heron View'!$A75, data!$D$1:$D$1749, 'Heron View'!$A$2, data!$E$1:$E$1749, 'Heron View'!K$5)</f>
        <v/>
      </c>
      <c r="L75" s="2">
        <f>K75+SUMIFS(data!$H$1:$H$1749, data!$A$1:$A$1749, 'Heron View'!$A75, data!$D$1:$D$1749, 'Heron View'!$A$2, data!$E$1:$E$1749, 'Heron View'!L$5)</f>
        <v/>
      </c>
      <c r="M75" s="2">
        <f>L75+SUMIFS(data!$H$1:$H$1749, data!$A$1:$A$1749, 'Heron View'!$A75, data!$D$1:$D$1749, 'Heron View'!$A$2, data!$E$1:$E$1749, 'Heron View'!M$5)</f>
        <v/>
      </c>
      <c r="N75" s="2">
        <f>M75+SUMIFS(data!$H$1:$H$1749, data!$A$1:$A$1749, 'Heron View'!$A75, data!$D$1:$D$1749, 'Heron View'!$A$2, data!$E$1:$E$1749, 'Heron View'!N$5)</f>
        <v/>
      </c>
      <c r="O75" s="2">
        <f>N75+SUMIFS(data!$H$1:$H$1749, data!$A$1:$A$1749, 'Heron View'!$A75, data!$D$1:$D$1749, 'Heron View'!$A$2, data!$E$1:$E$1749, 'Heron View'!O$5)</f>
        <v/>
      </c>
      <c r="P75" s="2">
        <f>O75+SUMIFS(data!$H$1:$H$1749, data!$A$1:$A$1749, 'Heron View'!$A75, data!$D$1:$D$1749, 'Heron View'!$A$2, data!$E$1:$E$1749, 'Heron View'!P$5)</f>
        <v/>
      </c>
      <c r="Q75" s="2">
        <f>P75+SUMIFS(data!$H$1:$H$1749, data!$A$1:$A$1749, 'Heron View'!$A75, data!$D$1:$D$1749, 'Heron View'!$A$2, data!$E$1:$E$1749, 'Heron View'!Q$5)</f>
        <v/>
      </c>
      <c r="R75" s="2">
        <f>Q75+SUMIFS(data!$H$1:$H$1749, data!$A$1:$A$1749, 'Heron View'!$A75, data!$D$1:$D$1749, 'Heron View'!$A$2, data!$E$1:$E$1749, 'Heron View'!R$5)</f>
        <v/>
      </c>
      <c r="S75" s="2">
        <f>R75+SUMIFS(data!$H$1:$H$1749, data!$A$1:$A$1749, 'Heron View'!$A75, data!$D$1:$D$1749, 'Heron View'!$A$2, data!$E$1:$E$1749, 'Heron View'!S$5)</f>
        <v/>
      </c>
      <c r="T75" s="2">
        <f>S75+SUMIFS(data!$H$1:$H$1749, data!$A$1:$A$1749, 'Heron View'!$A75, data!$D$1:$D$1749, 'Heron View'!$A$2, data!$E$1:$E$1749, 'Heron View'!T$5)</f>
        <v/>
      </c>
      <c r="U75" s="2">
        <f>T75+SUMIFS(data!$H$1:$H$1749, data!$A$1:$A$1749, 'Heron View'!$A75, data!$D$1:$D$1749, 'Heron View'!$A$2, data!$E$1:$E$1749, 'Heron View'!U$5)</f>
        <v/>
      </c>
      <c r="V75" s="2">
        <f>U75+SUMIFS(data!$H$1:$H$1749, data!$A$1:$A$1749, 'Heron View'!$A75, data!$D$1:$D$1749, 'Heron View'!$A$2, data!$E$1:$E$1749, 'Heron View'!V$5)</f>
        <v/>
      </c>
      <c r="W75" s="2">
        <f>V75+SUMIFS(data!$H$1:$H$1749, data!$A$1:$A$1749, 'Heron View'!$A75, data!$D$1:$D$1749, 'Heron View'!$A$2, data!$E$1:$E$1749, 'Heron View'!W$5)</f>
        <v/>
      </c>
      <c r="X75" s="2">
        <f>W75+SUMIFS(data!$H$1:$H$1749, data!$A$1:$A$1749, 'Heron View'!$A75, data!$D$1:$D$1749, 'Heron View'!$A$2, data!$E$1:$E$1749, 'Heron View'!X$5)</f>
        <v/>
      </c>
      <c r="Y75" s="2">
        <f>X75+SUMIFS(data!$H$1:$H$1749, data!$A$1:$A$1749, 'Heron View'!$A75, data!$D$1:$D$1749, 'Heron View'!$A$2, data!$E$1:$E$1749, 'Heron View'!Y$5)</f>
        <v/>
      </c>
      <c r="Z75" s="2">
        <f>Y75+SUMIFS(data!$H$1:$H$1749, data!$A$1:$A$1749, 'Heron View'!$A75, data!$D$1:$D$1749, 'Heron View'!$A$2, data!$E$1:$E$1749, 'Heron View'!Z$5)</f>
        <v/>
      </c>
      <c r="AA75" s="2">
        <f>Z75+SUMIFS(data!$H$1:$H$1749, data!$A$1:$A$1749, 'Heron View'!$A75, data!$D$1:$D$1749, 'Heron View'!$A$2, data!$E$1:$E$1749, 'Heron View'!AA$5)</f>
        <v/>
      </c>
      <c r="AB75" s="2">
        <f>AA75+SUMIFS(data!$H$1:$H$1749, data!$A$1:$A$1749, 'Heron View'!$A75, data!$D$1:$D$1749, 'Heron View'!$A$2, data!$E$1:$E$1749, 'Heron View'!AB$5)</f>
        <v/>
      </c>
      <c r="AC75" s="2">
        <f>AB75+SUMIFS(data!$H$1:$H$1749, data!$A$1:$A$1749, 'Heron View'!$A75, data!$D$1:$D$1749, 'Heron View'!$A$2, data!$E$1:$E$1749, 'Heron View'!AC$5)</f>
        <v/>
      </c>
      <c r="AD75" s="2">
        <f>AC75+SUMIFS(data!$H$1:$H$1749, data!$A$1:$A$1749, 'Heron View'!$A75, data!$D$1:$D$1749, 'Heron View'!$A$2, data!$E$1:$E$1749, 'Heron View'!AD$5)</f>
        <v/>
      </c>
      <c r="AE75" s="2">
        <f>AD75+SUMIFS(data!$H$1:$H$1749, data!$A$1:$A$1749, 'Heron View'!$A75, data!$D$1:$D$1749, 'Heron View'!$A$2, data!$E$1:$E$1749, 'Heron View'!AE$5)</f>
        <v/>
      </c>
      <c r="AF75" s="2">
        <f>AE75+SUMIFS(data!$H$1:$H$1749, data!$A$1:$A$1749, 'Heron View'!$A75, data!$D$1:$D$1749, 'Heron View'!$A$2, data!$E$1:$E$1749, 'Heron View'!AF$5)</f>
        <v/>
      </c>
    </row>
    <row r="76">
      <c r="A76" s="5" t="inlineStr">
        <is>
          <t>Total Operating Expenses</t>
        </is>
      </c>
      <c r="C76" s="6">
        <f>SUM(C47:C75)</f>
        <v/>
      </c>
      <c r="D76" s="6">
        <f>SUM(D47:D75)</f>
        <v/>
      </c>
      <c r="E76" s="6">
        <f>SUM(E47:E75)</f>
        <v/>
      </c>
      <c r="F76" s="6">
        <f>SUM(F47:F75)</f>
        <v/>
      </c>
      <c r="G76" s="6">
        <f>SUM(G47:G75)</f>
        <v/>
      </c>
      <c r="H76" s="6">
        <f>SUM(H47:H75)</f>
        <v/>
      </c>
      <c r="I76" s="6">
        <f>SUM(I47:I75)</f>
        <v/>
      </c>
      <c r="J76" s="6">
        <f>SUM(J47:J75)</f>
        <v/>
      </c>
      <c r="K76" s="6">
        <f>SUM(K47:K75)</f>
        <v/>
      </c>
      <c r="L76" s="6">
        <f>SUM(L47:L75)</f>
        <v/>
      </c>
      <c r="M76" s="6">
        <f>SUM(M47:M75)</f>
        <v/>
      </c>
      <c r="N76" s="6">
        <f>SUM(N47:N75)</f>
        <v/>
      </c>
      <c r="O76" s="6">
        <f>SUM(O47:O75)</f>
        <v/>
      </c>
      <c r="P76" s="6">
        <f>SUM(P47:P75)</f>
        <v/>
      </c>
      <c r="Q76" s="6">
        <f>SUM(Q47:Q75)</f>
        <v/>
      </c>
      <c r="R76" s="6">
        <f>SUM(R47:R75)</f>
        <v/>
      </c>
      <c r="S76" s="6">
        <f>SUM(S47:S75)</f>
        <v/>
      </c>
      <c r="T76" s="6">
        <f>SUM(T47:T75)</f>
        <v/>
      </c>
      <c r="U76" s="6">
        <f>SUM(U47:U75)</f>
        <v/>
      </c>
      <c r="V76" s="6">
        <f>SUM(V47:V75)</f>
        <v/>
      </c>
      <c r="W76" s="6">
        <f>SUM(W47:W75)</f>
        <v/>
      </c>
      <c r="X76" s="6">
        <f>SUM(X47:X75)</f>
        <v/>
      </c>
      <c r="Y76" s="6">
        <f>SUM(Y47:Y75)</f>
        <v/>
      </c>
      <c r="Z76" s="6">
        <f>SUM(Z47:Z75)</f>
        <v/>
      </c>
      <c r="AA76" s="6">
        <f>SUM(AA47:AA75)</f>
        <v/>
      </c>
      <c r="AB76" s="6">
        <f>SUM(AB47:AB75)</f>
        <v/>
      </c>
      <c r="AC76" s="6">
        <f>SUM(AC47:AC75)</f>
        <v/>
      </c>
      <c r="AD76" s="6">
        <f>SUM(AD47:AD75)</f>
        <v/>
      </c>
      <c r="AE76" s="6">
        <f>SUM(AE47:AE75)</f>
        <v/>
      </c>
      <c r="AF76" s="6">
        <f>SUM(AF47:AF75)</f>
        <v/>
      </c>
    </row>
    <row r="77">
      <c r="A77" t="inlineStr"/>
    </row>
    <row r="78">
      <c r="A78" t="inlineStr"/>
    </row>
    <row r="79">
      <c r="A79" s="5" t="inlineStr">
        <is>
          <t>Nett Profit</t>
        </is>
      </c>
      <c r="C79" s="8">
        <f>+C43-C76</f>
        <v/>
      </c>
      <c r="D79" s="8">
        <f>+D43-D76</f>
        <v/>
      </c>
      <c r="E79" s="8">
        <f>+E43-E76</f>
        <v/>
      </c>
      <c r="F79" s="8">
        <f>+F43-F76</f>
        <v/>
      </c>
      <c r="G79" s="8">
        <f>+G43-G76</f>
        <v/>
      </c>
      <c r="H79" s="8">
        <f>+H43-H76</f>
        <v/>
      </c>
      <c r="I79" s="8">
        <f>+I43-I76</f>
        <v/>
      </c>
      <c r="J79" s="8">
        <f>+J43-J76</f>
        <v/>
      </c>
      <c r="K79" s="8">
        <f>+K43-K76</f>
        <v/>
      </c>
      <c r="L79" s="8">
        <f>+L43-L76</f>
        <v/>
      </c>
      <c r="M79" s="8">
        <f>+M43-M76</f>
        <v/>
      </c>
      <c r="N79" s="8">
        <f>+N43-N76</f>
        <v/>
      </c>
      <c r="O79" s="8">
        <f>+O43-O76</f>
        <v/>
      </c>
      <c r="P79" s="8">
        <f>+P43-P76</f>
        <v/>
      </c>
      <c r="Q79" s="8">
        <f>+Q43-Q76</f>
        <v/>
      </c>
      <c r="R79" s="8">
        <f>+R43-R76</f>
        <v/>
      </c>
      <c r="S79" s="8">
        <f>+S43-S76</f>
        <v/>
      </c>
      <c r="T79" s="8">
        <f>+T43-T76</f>
        <v/>
      </c>
      <c r="U79" s="8">
        <f>+U43-U76</f>
        <v/>
      </c>
      <c r="V79" s="8">
        <f>+V43-V76</f>
        <v/>
      </c>
      <c r="W79" s="8">
        <f>+W43-W76</f>
        <v/>
      </c>
      <c r="X79" s="8">
        <f>+X43-X76</f>
        <v/>
      </c>
      <c r="Y79" s="8">
        <f>+Y43-Y76</f>
        <v/>
      </c>
      <c r="Z79" s="8">
        <f>+Z43-Z76</f>
        <v/>
      </c>
      <c r="AA79" s="8">
        <f>+AA43-AA76</f>
        <v/>
      </c>
      <c r="AB79" s="8">
        <f>+AB43-AB76</f>
        <v/>
      </c>
      <c r="AC79" s="8">
        <f>+AC43-AC76</f>
        <v/>
      </c>
      <c r="AD79" s="8">
        <f>+AD43-AD76</f>
        <v/>
      </c>
      <c r="AE79" s="8">
        <f>+AE43-AE76</f>
        <v/>
      </c>
      <c r="AF79" s="8">
        <f>+AF43-AF76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AG110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</cols>
  <sheetData>
    <row r="1">
      <c r="A1" t="inlineStr">
        <is>
          <t>Profit and Loss</t>
        </is>
      </c>
    </row>
    <row r="2">
      <c r="A2" t="inlineStr">
        <is>
          <t>Heron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NSST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SUMIFS(data!$H$1:$H$1749, data!$A$1:$A$1749, 'Heron'!$A7, data!$E$1:$E$1749, 'Heron'!C$5)</f>
        <v/>
      </c>
      <c r="D7" s="2">
        <f>C7+SUMIFS(data!$H$1:$H$1749, data!$A$1:$A$1749, 'Heron'!$A7,  data!$E$1:$E$1749, 'Heron'!D$5)</f>
        <v/>
      </c>
      <c r="E7" s="2">
        <f>D7+SUMIFS(data!$H$1:$H$1749, data!$A$1:$A$1749, 'Heron'!$A7,  data!$E$1:$E$1749, 'Heron'!E$5)</f>
        <v/>
      </c>
      <c r="F7" s="2">
        <f>E7+SUMIFS(data!$H$1:$H$1749, data!$A$1:$A$1749, 'Heron'!$A7,  data!$E$1:$E$1749, 'Heron'!F$5)</f>
        <v/>
      </c>
      <c r="G7" s="2">
        <f>F7+SUMIFS(data!$H$1:$H$1749, data!$A$1:$A$1749, 'Heron'!$A7,  data!$E$1:$E$1749, 'Heron'!G$5)</f>
        <v/>
      </c>
      <c r="H7" s="2">
        <f>G7+SUMIFS(data!$H$1:$H$1749, data!$A$1:$A$1749, 'Heron'!$A7,  data!$E$1:$E$1749, 'Heron'!H$5)</f>
        <v/>
      </c>
      <c r="I7" s="2">
        <f>H7+SUMIFS(data!$H$1:$H$1749, data!$A$1:$A$1749, 'Heron'!$A7,  data!$E$1:$E$1749, 'Heron'!I$5)</f>
        <v/>
      </c>
      <c r="J7" s="2">
        <f>I7+SUMIFS(data!$H$1:$H$1749, data!$A$1:$A$1749, 'Heron'!$A7,  data!$E$1:$E$1749, 'Heron'!J$5)</f>
        <v/>
      </c>
      <c r="K7" s="2">
        <f>J7+SUMIFS(data!$H$1:$H$1749, data!$A$1:$A$1749, 'Heron'!$A7,  data!$E$1:$E$1749, 'Heron'!K$5)</f>
        <v/>
      </c>
      <c r="L7" s="2">
        <f>K7+SUMIFS(data!$H$1:$H$1749, data!$A$1:$A$1749, 'Heron'!$A7,  data!$E$1:$E$1749, 'Heron'!L$5)</f>
        <v/>
      </c>
      <c r="M7" s="2">
        <f>L7+SUMIFS(data!$H$1:$H$1749, data!$A$1:$A$1749, 'Heron'!$A7,  data!$E$1:$E$1749, 'Heron'!M$5)</f>
        <v/>
      </c>
      <c r="N7" s="2">
        <f>M7+SUMIFS(data!$H$1:$H$1749, data!$A$1:$A$1749, 'Heron'!$A7,  data!$E$1:$E$1749, 'Heron'!N$5)</f>
        <v/>
      </c>
      <c r="O7" s="2">
        <f>N7+SUMIFS(data!$H$1:$H$1749, data!$A$1:$A$1749, 'Heron'!$A7,  data!$E$1:$E$1749, 'Heron'!O$5)</f>
        <v/>
      </c>
      <c r="P7" s="2">
        <f>O7+SUMIFS(data!$H$1:$H$1749, data!$A$1:$A$1749, 'Heron'!$A7,  data!$E$1:$E$1749, 'Heron'!P$5)</f>
        <v/>
      </c>
      <c r="Q7" s="2">
        <f>P7+SUMIFS(data!$H$1:$H$1749, data!$A$1:$A$1749, 'Heron'!$A7,  data!$E$1:$E$1749, 'Heron'!Q$5)</f>
        <v/>
      </c>
      <c r="R7" s="2">
        <f>Q7+SUMIFS(data!$H$1:$H$1749, data!$A$1:$A$1749, 'Heron'!$A7,  data!$E$1:$E$1749, 'Heron'!R$5)</f>
        <v/>
      </c>
      <c r="S7" s="2">
        <f>R7+SUMIFS(data!$H$1:$H$1749, data!$A$1:$A$1749, 'Heron'!$A7,  data!$E$1:$E$1749, 'Heron'!S$5)</f>
        <v/>
      </c>
      <c r="T7" s="2">
        <f>S7+SUMIFS(data!$H$1:$H$1749, data!$A$1:$A$1749, 'Heron'!$A7,  data!$E$1:$E$1749, 'Heron'!T$5)</f>
        <v/>
      </c>
      <c r="U7" s="2">
        <f>T7+SUMIFS(data!$H$1:$H$1749, data!$A$1:$A$1749, 'Heron'!$A7,  data!$E$1:$E$1749, 'Heron'!U$5)</f>
        <v/>
      </c>
      <c r="V7" s="2">
        <f>U7+SUMIFS(data!$H$1:$H$1749, data!$A$1:$A$1749, 'Heron'!$A7,  data!$E$1:$E$1749, 'Heron'!V$5)</f>
        <v/>
      </c>
      <c r="W7" s="2">
        <f>V7+SUMIFS(data!$H$1:$H$1749, data!$A$1:$A$1749, 'Heron'!$A7,  data!$E$1:$E$1749, 'Heron'!W$5)</f>
        <v/>
      </c>
      <c r="X7" s="2">
        <f>W7+SUMIFS(data!$H$1:$H$1749, data!$A$1:$A$1749, 'Heron'!$A7,  data!$E$1:$E$1749, 'Heron'!X$5)</f>
        <v/>
      </c>
      <c r="Y7" s="2">
        <f>X7+SUMIFS(data!$H$1:$H$1749, data!$A$1:$A$1749, 'Heron'!$A7,  data!$E$1:$E$1749, 'Heron'!Y$5)</f>
        <v/>
      </c>
      <c r="Z7" s="2">
        <f>Y7+SUMIFS(data!$H$1:$H$1749, data!$A$1:$A$1749, 'Heron'!$A7,  data!$E$1:$E$1749, 'Heron'!Z$5)</f>
        <v/>
      </c>
      <c r="AA7" s="2">
        <f>Z7+SUMIFS(data!$H$1:$H$1749, data!$A$1:$A$1749, 'Heron'!$A7,  data!$E$1:$E$1749, 'Heron'!AA$5)</f>
        <v/>
      </c>
      <c r="AB7" s="2">
        <f>AA7+SUMIFS(data!$H$1:$H$1749, data!$A$1:$A$1749, 'Heron'!$A7,  data!$E$1:$E$1749, 'Heron'!AB$5)</f>
        <v/>
      </c>
      <c r="AC7" s="2">
        <f>AB7+SUMIFS(data!$H$1:$H$1749, data!$A$1:$A$1749, 'Heron'!$A7,  data!$E$1:$E$1749, 'Heron'!AC$5)</f>
        <v/>
      </c>
      <c r="AD7" s="2">
        <f>AC7+SUMIFS(data!$H$1:$H$1749, data!$A$1:$A$1749, 'Heron'!$A7,  data!$E$1:$E$1749, 'Heron'!AD$5)</f>
        <v/>
      </c>
      <c r="AE7" s="2">
        <f>AD7+SUMIFS(data!$H$1:$H$1749, data!$A$1:$A$1749, 'Heron'!$A7,  data!$E$1:$E$1749, 'Heron'!AE$5)</f>
        <v/>
      </c>
      <c r="AF7" s="2">
        <f>AE7+SUMIFS(data!$H$1:$H$1749, data!$A$1:$A$1749, 'Heron'!$A7,  data!$E$1:$E$1749, 'Heron'!AF$5)</f>
        <v/>
      </c>
      <c r="AG7" s="2">
        <f>AF7+SUMIFS(data!$H$1:$H$1749, data!$A$1:$A$1749, 'Heron'!$A7,  data!$E$1:$E$1749, 'Heron'!AG$5)+SUMIFS('NSST Print'!$C$43,'NSST Print'!$F$43,'Heron'!$A7)-SUMIFS('NSST Print'!$C$44:$C$50,'NSST Print'!$F$44:$F$50,'Heron'!$A7)</f>
        <v/>
      </c>
    </row>
    <row r="8">
      <c r="A8" t="inlineStr">
        <is>
          <t>Sales - Heron Fields</t>
        </is>
      </c>
      <c r="C8" s="2">
        <f>SUMIFS(data!$H$1:$H$1749, data!$A$1:$A$1749, 'Heron'!$A8, data!$E$1:$E$1749, 'Heron'!C$5)</f>
        <v/>
      </c>
      <c r="D8" s="2">
        <f>C8+SUMIFS(data!$H$1:$H$1749, data!$A$1:$A$1749, 'Heron'!$A8,  data!$E$1:$E$1749, 'Heron'!D$5)</f>
        <v/>
      </c>
      <c r="E8" s="2">
        <f>D8+SUMIFS(data!$H$1:$H$1749, data!$A$1:$A$1749, 'Heron'!$A8,  data!$E$1:$E$1749, 'Heron'!E$5)</f>
        <v/>
      </c>
      <c r="F8" s="2">
        <f>E8+SUMIFS(data!$H$1:$H$1749, data!$A$1:$A$1749, 'Heron'!$A8,  data!$E$1:$E$1749, 'Heron'!F$5)</f>
        <v/>
      </c>
      <c r="G8" s="2">
        <f>F8+SUMIFS(data!$H$1:$H$1749, data!$A$1:$A$1749, 'Heron'!$A8,  data!$E$1:$E$1749, 'Heron'!G$5)</f>
        <v/>
      </c>
      <c r="H8" s="2">
        <f>G8+SUMIFS(data!$H$1:$H$1749, data!$A$1:$A$1749, 'Heron'!$A8,  data!$E$1:$E$1749, 'Heron'!H$5)</f>
        <v/>
      </c>
      <c r="I8" s="2">
        <f>H8+SUMIFS(data!$H$1:$H$1749, data!$A$1:$A$1749, 'Heron'!$A8,  data!$E$1:$E$1749, 'Heron'!I$5)</f>
        <v/>
      </c>
      <c r="J8" s="2">
        <f>I8+SUMIFS(data!$H$1:$H$1749, data!$A$1:$A$1749, 'Heron'!$A8,  data!$E$1:$E$1749, 'Heron'!J$5)</f>
        <v/>
      </c>
      <c r="K8" s="2">
        <f>J8+SUMIFS(data!$H$1:$H$1749, data!$A$1:$A$1749, 'Heron'!$A8,  data!$E$1:$E$1749, 'Heron'!K$5)</f>
        <v/>
      </c>
      <c r="L8" s="2">
        <f>K8+SUMIFS(data!$H$1:$H$1749, data!$A$1:$A$1749, 'Heron'!$A8,  data!$E$1:$E$1749, 'Heron'!L$5)</f>
        <v/>
      </c>
      <c r="M8" s="2">
        <f>L8+SUMIFS(data!$H$1:$H$1749, data!$A$1:$A$1749, 'Heron'!$A8,  data!$E$1:$E$1749, 'Heron'!M$5)</f>
        <v/>
      </c>
      <c r="N8" s="2">
        <f>M8+SUMIFS(data!$H$1:$H$1749, data!$A$1:$A$1749, 'Heron'!$A8,  data!$E$1:$E$1749, 'Heron'!N$5)</f>
        <v/>
      </c>
      <c r="O8" s="2">
        <f>N8+SUMIFS(data!$H$1:$H$1749, data!$A$1:$A$1749, 'Heron'!$A8,  data!$E$1:$E$1749, 'Heron'!O$5)</f>
        <v/>
      </c>
      <c r="P8" s="2">
        <f>O8+SUMIFS(data!$H$1:$H$1749, data!$A$1:$A$1749, 'Heron'!$A8,  data!$E$1:$E$1749, 'Heron'!P$5)</f>
        <v/>
      </c>
      <c r="Q8" s="2">
        <f>P8+SUMIFS(data!$H$1:$H$1749, data!$A$1:$A$1749, 'Heron'!$A8,  data!$E$1:$E$1749, 'Heron'!Q$5)</f>
        <v/>
      </c>
      <c r="R8" s="2">
        <f>Q8+SUMIFS(data!$H$1:$H$1749, data!$A$1:$A$1749, 'Heron'!$A8,  data!$E$1:$E$1749, 'Heron'!R$5)</f>
        <v/>
      </c>
      <c r="S8" s="2">
        <f>R8+SUMIFS(data!$H$1:$H$1749, data!$A$1:$A$1749, 'Heron'!$A8,  data!$E$1:$E$1749, 'Heron'!S$5)</f>
        <v/>
      </c>
      <c r="T8" s="2">
        <f>S8+SUMIFS(data!$H$1:$H$1749, data!$A$1:$A$1749, 'Heron'!$A8,  data!$E$1:$E$1749, 'Heron'!T$5)</f>
        <v/>
      </c>
      <c r="U8" s="2">
        <f>T8+SUMIFS(data!$H$1:$H$1749, data!$A$1:$A$1749, 'Heron'!$A8,  data!$E$1:$E$1749, 'Heron'!U$5)</f>
        <v/>
      </c>
      <c r="V8" s="2">
        <f>U8+SUMIFS(data!$H$1:$H$1749, data!$A$1:$A$1749, 'Heron'!$A8,  data!$E$1:$E$1749, 'Heron'!V$5)</f>
        <v/>
      </c>
      <c r="W8" s="2">
        <f>V8+SUMIFS(data!$H$1:$H$1749, data!$A$1:$A$1749, 'Heron'!$A8,  data!$E$1:$E$1749, 'Heron'!W$5)</f>
        <v/>
      </c>
      <c r="X8" s="2">
        <f>W8+SUMIFS(data!$H$1:$H$1749, data!$A$1:$A$1749, 'Heron'!$A8,  data!$E$1:$E$1749, 'Heron'!X$5)</f>
        <v/>
      </c>
      <c r="Y8" s="2">
        <f>X8+SUMIFS(data!$H$1:$H$1749, data!$A$1:$A$1749, 'Heron'!$A8,  data!$E$1:$E$1749, 'Heron'!Y$5)</f>
        <v/>
      </c>
      <c r="Z8" s="2">
        <f>Y8+SUMIFS(data!$H$1:$H$1749, data!$A$1:$A$1749, 'Heron'!$A8,  data!$E$1:$E$1749, 'Heron'!Z$5)</f>
        <v/>
      </c>
      <c r="AA8" s="2">
        <f>Z8+SUMIFS(data!$H$1:$H$1749, data!$A$1:$A$1749, 'Heron'!$A8,  data!$E$1:$E$1749, 'Heron'!AA$5)</f>
        <v/>
      </c>
      <c r="AB8" s="2">
        <f>AA8+SUMIFS(data!$H$1:$H$1749, data!$A$1:$A$1749, 'Heron'!$A8,  data!$E$1:$E$1749, 'Heron'!AB$5)</f>
        <v/>
      </c>
      <c r="AC8" s="2">
        <f>AB8+SUMIFS(data!$H$1:$H$1749, data!$A$1:$A$1749, 'Heron'!$A8,  data!$E$1:$E$1749, 'Heron'!AC$5)</f>
        <v/>
      </c>
      <c r="AD8" s="2">
        <f>AC8+SUMIFS(data!$H$1:$H$1749, data!$A$1:$A$1749, 'Heron'!$A8,  data!$E$1:$E$1749, 'Heron'!AD$5)</f>
        <v/>
      </c>
      <c r="AE8" s="2">
        <f>AD8+SUMIFS(data!$H$1:$H$1749, data!$A$1:$A$1749, 'Heron'!$A8,  data!$E$1:$E$1749, 'Heron'!AE$5)</f>
        <v/>
      </c>
      <c r="AF8" s="2">
        <f>AE8+SUMIFS(data!$H$1:$H$1749, data!$A$1:$A$1749, 'Heron'!$A8,  data!$E$1:$E$1749, 'Heron'!AF$5)</f>
        <v/>
      </c>
      <c r="AG8" s="2">
        <f>AF8+SUMIFS(data!$H$1:$H$1749, data!$A$1:$A$1749, 'Heron'!$A8,  data!$E$1:$E$1749, 'Heron'!AG$5)+SUMIFS('NSST Print'!$C$43,'NSST Print'!$F$43,'Heron'!$A8)-SUMIFS('NSST Print'!$C$44:$C$50,'NSST Print'!$F$44:$F$50,'Heron'!$A8)</f>
        <v/>
      </c>
    </row>
    <row r="9">
      <c r="A9" t="inlineStr">
        <is>
          <t>Sales - Heron Fields occupational rent</t>
        </is>
      </c>
      <c r="C9" s="2">
        <f>SUMIFS(data!$H$1:$H$1749, data!$A$1:$A$1749, 'Heron'!$A9, data!$E$1:$E$1749, 'Heron'!C$5)</f>
        <v/>
      </c>
      <c r="D9" s="2">
        <f>C9+SUMIFS(data!$H$1:$H$1749, data!$A$1:$A$1749, 'Heron'!$A9,  data!$E$1:$E$1749, 'Heron'!D$5)</f>
        <v/>
      </c>
      <c r="E9" s="2">
        <f>D9+SUMIFS(data!$H$1:$H$1749, data!$A$1:$A$1749, 'Heron'!$A9,  data!$E$1:$E$1749, 'Heron'!E$5)</f>
        <v/>
      </c>
      <c r="F9" s="2">
        <f>E9+SUMIFS(data!$H$1:$H$1749, data!$A$1:$A$1749, 'Heron'!$A9,  data!$E$1:$E$1749, 'Heron'!F$5)</f>
        <v/>
      </c>
      <c r="G9" s="2">
        <f>F9+SUMIFS(data!$H$1:$H$1749, data!$A$1:$A$1749, 'Heron'!$A9,  data!$E$1:$E$1749, 'Heron'!G$5)</f>
        <v/>
      </c>
      <c r="H9" s="2">
        <f>G9+SUMIFS(data!$H$1:$H$1749, data!$A$1:$A$1749, 'Heron'!$A9,  data!$E$1:$E$1749, 'Heron'!H$5)</f>
        <v/>
      </c>
      <c r="I9" s="2">
        <f>H9+SUMIFS(data!$H$1:$H$1749, data!$A$1:$A$1749, 'Heron'!$A9,  data!$E$1:$E$1749, 'Heron'!I$5)</f>
        <v/>
      </c>
      <c r="J9" s="2">
        <f>I9+SUMIFS(data!$H$1:$H$1749, data!$A$1:$A$1749, 'Heron'!$A9,  data!$E$1:$E$1749, 'Heron'!J$5)</f>
        <v/>
      </c>
      <c r="K9" s="2">
        <f>J9+SUMIFS(data!$H$1:$H$1749, data!$A$1:$A$1749, 'Heron'!$A9,  data!$E$1:$E$1749, 'Heron'!K$5)</f>
        <v/>
      </c>
      <c r="L9" s="2">
        <f>K9+SUMIFS(data!$H$1:$H$1749, data!$A$1:$A$1749, 'Heron'!$A9,  data!$E$1:$E$1749, 'Heron'!L$5)</f>
        <v/>
      </c>
      <c r="M9" s="2">
        <f>L9+SUMIFS(data!$H$1:$H$1749, data!$A$1:$A$1749, 'Heron'!$A9,  data!$E$1:$E$1749, 'Heron'!M$5)</f>
        <v/>
      </c>
      <c r="N9" s="2">
        <f>M9+SUMIFS(data!$H$1:$H$1749, data!$A$1:$A$1749, 'Heron'!$A9,  data!$E$1:$E$1749, 'Heron'!N$5)</f>
        <v/>
      </c>
      <c r="O9" s="2">
        <f>N9+SUMIFS(data!$H$1:$H$1749, data!$A$1:$A$1749, 'Heron'!$A9,  data!$E$1:$E$1749, 'Heron'!O$5)</f>
        <v/>
      </c>
      <c r="P9" s="2">
        <f>O9+SUMIFS(data!$H$1:$H$1749, data!$A$1:$A$1749, 'Heron'!$A9,  data!$E$1:$E$1749, 'Heron'!P$5)</f>
        <v/>
      </c>
      <c r="Q9" s="2">
        <f>P9+SUMIFS(data!$H$1:$H$1749, data!$A$1:$A$1749, 'Heron'!$A9,  data!$E$1:$E$1749, 'Heron'!Q$5)</f>
        <v/>
      </c>
      <c r="R9" s="2">
        <f>Q9+SUMIFS(data!$H$1:$H$1749, data!$A$1:$A$1749, 'Heron'!$A9,  data!$E$1:$E$1749, 'Heron'!R$5)</f>
        <v/>
      </c>
      <c r="S9" s="2">
        <f>R9+SUMIFS(data!$H$1:$H$1749, data!$A$1:$A$1749, 'Heron'!$A9,  data!$E$1:$E$1749, 'Heron'!S$5)</f>
        <v/>
      </c>
      <c r="T9" s="2">
        <f>S9+SUMIFS(data!$H$1:$H$1749, data!$A$1:$A$1749, 'Heron'!$A9,  data!$E$1:$E$1749, 'Heron'!T$5)</f>
        <v/>
      </c>
      <c r="U9" s="2">
        <f>T9+SUMIFS(data!$H$1:$H$1749, data!$A$1:$A$1749, 'Heron'!$A9,  data!$E$1:$E$1749, 'Heron'!U$5)</f>
        <v/>
      </c>
      <c r="V9" s="2">
        <f>U9+SUMIFS(data!$H$1:$H$1749, data!$A$1:$A$1749, 'Heron'!$A9,  data!$E$1:$E$1749, 'Heron'!V$5)</f>
        <v/>
      </c>
      <c r="W9" s="2">
        <f>V9+SUMIFS(data!$H$1:$H$1749, data!$A$1:$A$1749, 'Heron'!$A9,  data!$E$1:$E$1749, 'Heron'!W$5)</f>
        <v/>
      </c>
      <c r="X9" s="2">
        <f>W9+SUMIFS(data!$H$1:$H$1749, data!$A$1:$A$1749, 'Heron'!$A9,  data!$E$1:$E$1749, 'Heron'!X$5)</f>
        <v/>
      </c>
      <c r="Y9" s="2">
        <f>X9+SUMIFS(data!$H$1:$H$1749, data!$A$1:$A$1749, 'Heron'!$A9,  data!$E$1:$E$1749, 'Heron'!Y$5)</f>
        <v/>
      </c>
      <c r="Z9" s="2">
        <f>Y9+SUMIFS(data!$H$1:$H$1749, data!$A$1:$A$1749, 'Heron'!$A9,  data!$E$1:$E$1749, 'Heron'!Z$5)</f>
        <v/>
      </c>
      <c r="AA9" s="2">
        <f>Z9+SUMIFS(data!$H$1:$H$1749, data!$A$1:$A$1749, 'Heron'!$A9,  data!$E$1:$E$1749, 'Heron'!AA$5)</f>
        <v/>
      </c>
      <c r="AB9" s="2">
        <f>AA9+SUMIFS(data!$H$1:$H$1749, data!$A$1:$A$1749, 'Heron'!$A9,  data!$E$1:$E$1749, 'Heron'!AB$5)</f>
        <v/>
      </c>
      <c r="AC9" s="2">
        <f>AB9+SUMIFS(data!$H$1:$H$1749, data!$A$1:$A$1749, 'Heron'!$A9,  data!$E$1:$E$1749, 'Heron'!AC$5)</f>
        <v/>
      </c>
      <c r="AD9" s="2">
        <f>AC9+SUMIFS(data!$H$1:$H$1749, data!$A$1:$A$1749, 'Heron'!$A9,  data!$E$1:$E$1749, 'Heron'!AD$5)</f>
        <v/>
      </c>
      <c r="AE9" s="2">
        <f>AD9+SUMIFS(data!$H$1:$H$1749, data!$A$1:$A$1749, 'Heron'!$A9,  data!$E$1:$E$1749, 'Heron'!AE$5)</f>
        <v/>
      </c>
      <c r="AF9" s="2">
        <f>AE9+SUMIFS(data!$H$1:$H$1749, data!$A$1:$A$1749, 'Heron'!$A9,  data!$E$1:$E$1749, 'Heron'!AF$5)</f>
        <v/>
      </c>
      <c r="AG9" s="2">
        <f>AF9+SUMIFS(data!$H$1:$H$1749, data!$A$1:$A$1749, 'Heron'!$A9,  data!$E$1:$E$1749, 'Heron'!AG$5)+SUMIFS('NSST Print'!$C$43,'NSST Print'!$F$43,'Heron'!$A9)-SUMIFS('NSST Print'!$C$44:$C$50,'NSST Print'!$F$44:$F$50,'Heron'!$A9)</f>
        <v/>
      </c>
    </row>
    <row r="10">
      <c r="A10" t="inlineStr">
        <is>
          <t>Sales - Heron View Occupational Rent</t>
        </is>
      </c>
      <c r="C10" s="2">
        <f>SUMIFS(data!$H$1:$H$1749, data!$A$1:$A$1749, 'Heron'!$A10, data!$E$1:$E$1749, 'Heron'!C$5)</f>
        <v/>
      </c>
      <c r="D10" s="2">
        <f>C10+SUMIFS(data!$H$1:$H$1749, data!$A$1:$A$1749, 'Heron'!$A10,  data!$E$1:$E$1749, 'Heron'!D$5)</f>
        <v/>
      </c>
      <c r="E10" s="2">
        <f>D10+SUMIFS(data!$H$1:$H$1749, data!$A$1:$A$1749, 'Heron'!$A10,  data!$E$1:$E$1749, 'Heron'!E$5)</f>
        <v/>
      </c>
      <c r="F10" s="2">
        <f>E10+SUMIFS(data!$H$1:$H$1749, data!$A$1:$A$1749, 'Heron'!$A10,  data!$E$1:$E$1749, 'Heron'!F$5)</f>
        <v/>
      </c>
      <c r="G10" s="2">
        <f>F10+SUMIFS(data!$H$1:$H$1749, data!$A$1:$A$1749, 'Heron'!$A10,  data!$E$1:$E$1749, 'Heron'!G$5)</f>
        <v/>
      </c>
      <c r="H10" s="2">
        <f>G10+SUMIFS(data!$H$1:$H$1749, data!$A$1:$A$1749, 'Heron'!$A10,  data!$E$1:$E$1749, 'Heron'!H$5)</f>
        <v/>
      </c>
      <c r="I10" s="2">
        <f>H10+SUMIFS(data!$H$1:$H$1749, data!$A$1:$A$1749, 'Heron'!$A10,  data!$E$1:$E$1749, 'Heron'!I$5)</f>
        <v/>
      </c>
      <c r="J10" s="2">
        <f>I10+SUMIFS(data!$H$1:$H$1749, data!$A$1:$A$1749, 'Heron'!$A10,  data!$E$1:$E$1749, 'Heron'!J$5)</f>
        <v/>
      </c>
      <c r="K10" s="2">
        <f>J10+SUMIFS(data!$H$1:$H$1749, data!$A$1:$A$1749, 'Heron'!$A10,  data!$E$1:$E$1749, 'Heron'!K$5)</f>
        <v/>
      </c>
      <c r="L10" s="2">
        <f>K10+SUMIFS(data!$H$1:$H$1749, data!$A$1:$A$1749, 'Heron'!$A10,  data!$E$1:$E$1749, 'Heron'!L$5)</f>
        <v/>
      </c>
      <c r="M10" s="2">
        <f>L10+SUMIFS(data!$H$1:$H$1749, data!$A$1:$A$1749, 'Heron'!$A10,  data!$E$1:$E$1749, 'Heron'!M$5)</f>
        <v/>
      </c>
      <c r="N10" s="2">
        <f>M10+SUMIFS(data!$H$1:$H$1749, data!$A$1:$A$1749, 'Heron'!$A10,  data!$E$1:$E$1749, 'Heron'!N$5)</f>
        <v/>
      </c>
      <c r="O10" s="2">
        <f>N10+SUMIFS(data!$H$1:$H$1749, data!$A$1:$A$1749, 'Heron'!$A10,  data!$E$1:$E$1749, 'Heron'!O$5)</f>
        <v/>
      </c>
      <c r="P10" s="2">
        <f>O10+SUMIFS(data!$H$1:$H$1749, data!$A$1:$A$1749, 'Heron'!$A10,  data!$E$1:$E$1749, 'Heron'!P$5)</f>
        <v/>
      </c>
      <c r="Q10" s="2">
        <f>P10+SUMIFS(data!$H$1:$H$1749, data!$A$1:$A$1749, 'Heron'!$A10,  data!$E$1:$E$1749, 'Heron'!Q$5)</f>
        <v/>
      </c>
      <c r="R10" s="2">
        <f>Q10+SUMIFS(data!$H$1:$H$1749, data!$A$1:$A$1749, 'Heron'!$A10,  data!$E$1:$E$1749, 'Heron'!R$5)</f>
        <v/>
      </c>
      <c r="S10" s="2">
        <f>R10+SUMIFS(data!$H$1:$H$1749, data!$A$1:$A$1749, 'Heron'!$A10,  data!$E$1:$E$1749, 'Heron'!S$5)</f>
        <v/>
      </c>
      <c r="T10" s="2">
        <f>S10+SUMIFS(data!$H$1:$H$1749, data!$A$1:$A$1749, 'Heron'!$A10,  data!$E$1:$E$1749, 'Heron'!T$5)</f>
        <v/>
      </c>
      <c r="U10" s="2">
        <f>T10+SUMIFS(data!$H$1:$H$1749, data!$A$1:$A$1749, 'Heron'!$A10,  data!$E$1:$E$1749, 'Heron'!U$5)</f>
        <v/>
      </c>
      <c r="V10" s="2">
        <f>U10+SUMIFS(data!$H$1:$H$1749, data!$A$1:$A$1749, 'Heron'!$A10,  data!$E$1:$E$1749, 'Heron'!V$5)</f>
        <v/>
      </c>
      <c r="W10" s="2">
        <f>V10+SUMIFS(data!$H$1:$H$1749, data!$A$1:$A$1749, 'Heron'!$A10,  data!$E$1:$E$1749, 'Heron'!W$5)</f>
        <v/>
      </c>
      <c r="X10" s="2">
        <f>W10+SUMIFS(data!$H$1:$H$1749, data!$A$1:$A$1749, 'Heron'!$A10,  data!$E$1:$E$1749, 'Heron'!X$5)</f>
        <v/>
      </c>
      <c r="Y10" s="2">
        <f>X10+SUMIFS(data!$H$1:$H$1749, data!$A$1:$A$1749, 'Heron'!$A10,  data!$E$1:$E$1749, 'Heron'!Y$5)</f>
        <v/>
      </c>
      <c r="Z10" s="2">
        <f>Y10+SUMIFS(data!$H$1:$H$1749, data!$A$1:$A$1749, 'Heron'!$A10,  data!$E$1:$E$1749, 'Heron'!Z$5)</f>
        <v/>
      </c>
      <c r="AA10" s="2">
        <f>Z10+SUMIFS(data!$H$1:$H$1749, data!$A$1:$A$1749, 'Heron'!$A10,  data!$E$1:$E$1749, 'Heron'!AA$5)</f>
        <v/>
      </c>
      <c r="AB10" s="2">
        <f>AA10+SUMIFS(data!$H$1:$H$1749, data!$A$1:$A$1749, 'Heron'!$A10,  data!$E$1:$E$1749, 'Heron'!AB$5)</f>
        <v/>
      </c>
      <c r="AC10" s="2">
        <f>AB10+SUMIFS(data!$H$1:$H$1749, data!$A$1:$A$1749, 'Heron'!$A10,  data!$E$1:$E$1749, 'Heron'!AC$5)</f>
        <v/>
      </c>
      <c r="AD10" s="2">
        <f>AC10+SUMIFS(data!$H$1:$H$1749, data!$A$1:$A$1749, 'Heron'!$A10,  data!$E$1:$E$1749, 'Heron'!AD$5)</f>
        <v/>
      </c>
      <c r="AE10" s="2">
        <f>AD10+SUMIFS(data!$H$1:$H$1749, data!$A$1:$A$1749, 'Heron'!$A10,  data!$E$1:$E$1749, 'Heron'!AE$5)</f>
        <v/>
      </c>
      <c r="AF10" s="2">
        <f>AE10+SUMIFS(data!$H$1:$H$1749, data!$A$1:$A$1749, 'Heron'!$A10,  data!$E$1:$E$1749, 'Heron'!AF$5)</f>
        <v/>
      </c>
      <c r="AG10" s="2">
        <f>AF10+SUMIFS(data!$H$1:$H$1749, data!$A$1:$A$1749, 'Heron'!$A10,  data!$E$1:$E$1749, 'Heron'!AG$5)+SUMIFS('NSST Print'!$C$43,'NSST Print'!$F$43,'Heron'!$A10)-SUMIFS('NSST Print'!$C$44:$C$50,'NSST Print'!$F$44:$F$50,'Heron'!$A10)</f>
        <v/>
      </c>
    </row>
    <row r="11">
      <c r="A11" t="inlineStr">
        <is>
          <t>Sales - Heron View Sales</t>
        </is>
      </c>
      <c r="C11" s="2">
        <f>SUMIFS(data!$H$1:$H$1749, data!$A$1:$A$1749, 'Heron'!$A11, data!$E$1:$E$1749, 'Heron'!C$5)</f>
        <v/>
      </c>
      <c r="D11" s="2">
        <f>C11+SUMIFS(data!$H$1:$H$1749, data!$A$1:$A$1749, 'Heron'!$A11,  data!$E$1:$E$1749, 'Heron'!D$5)</f>
        <v/>
      </c>
      <c r="E11" s="2">
        <f>D11+SUMIFS(data!$H$1:$H$1749, data!$A$1:$A$1749, 'Heron'!$A11,  data!$E$1:$E$1749, 'Heron'!E$5)</f>
        <v/>
      </c>
      <c r="F11" s="2">
        <f>E11+SUMIFS(data!$H$1:$H$1749, data!$A$1:$A$1749, 'Heron'!$A11,  data!$E$1:$E$1749, 'Heron'!F$5)</f>
        <v/>
      </c>
      <c r="G11" s="2">
        <f>F11+SUMIFS(data!$H$1:$H$1749, data!$A$1:$A$1749, 'Heron'!$A11,  data!$E$1:$E$1749, 'Heron'!G$5)</f>
        <v/>
      </c>
      <c r="H11" s="2">
        <f>G11+SUMIFS(data!$H$1:$H$1749, data!$A$1:$A$1749, 'Heron'!$A11,  data!$E$1:$E$1749, 'Heron'!H$5)</f>
        <v/>
      </c>
      <c r="I11" s="2">
        <f>H11+SUMIFS(data!$H$1:$H$1749, data!$A$1:$A$1749, 'Heron'!$A11,  data!$E$1:$E$1749, 'Heron'!I$5)</f>
        <v/>
      </c>
      <c r="J11" s="2">
        <f>I11+SUMIFS(data!$H$1:$H$1749, data!$A$1:$A$1749, 'Heron'!$A11,  data!$E$1:$E$1749, 'Heron'!J$5)</f>
        <v/>
      </c>
      <c r="K11" s="2">
        <f>J11+SUMIFS(data!$H$1:$H$1749, data!$A$1:$A$1749, 'Heron'!$A11,  data!$E$1:$E$1749, 'Heron'!K$5)</f>
        <v/>
      </c>
      <c r="L11" s="2">
        <f>K11+SUMIFS(data!$H$1:$H$1749, data!$A$1:$A$1749, 'Heron'!$A11,  data!$E$1:$E$1749, 'Heron'!L$5)</f>
        <v/>
      </c>
      <c r="M11" s="2">
        <f>L11+SUMIFS(data!$H$1:$H$1749, data!$A$1:$A$1749, 'Heron'!$A11,  data!$E$1:$E$1749, 'Heron'!M$5)</f>
        <v/>
      </c>
      <c r="N11" s="2">
        <f>M11+SUMIFS(data!$H$1:$H$1749, data!$A$1:$A$1749, 'Heron'!$A11,  data!$E$1:$E$1749, 'Heron'!N$5)</f>
        <v/>
      </c>
      <c r="O11" s="2">
        <f>N11+SUMIFS(data!$H$1:$H$1749, data!$A$1:$A$1749, 'Heron'!$A11,  data!$E$1:$E$1749, 'Heron'!O$5)</f>
        <v/>
      </c>
      <c r="P11" s="2">
        <f>O11+SUMIFS(data!$H$1:$H$1749, data!$A$1:$A$1749, 'Heron'!$A11,  data!$E$1:$E$1749, 'Heron'!P$5)</f>
        <v/>
      </c>
      <c r="Q11" s="2">
        <f>P11+SUMIFS(data!$H$1:$H$1749, data!$A$1:$A$1749, 'Heron'!$A11,  data!$E$1:$E$1749, 'Heron'!Q$5)</f>
        <v/>
      </c>
      <c r="R11" s="2">
        <f>Q11+SUMIFS(data!$H$1:$H$1749, data!$A$1:$A$1749, 'Heron'!$A11,  data!$E$1:$E$1749, 'Heron'!R$5)</f>
        <v/>
      </c>
      <c r="S11" s="2">
        <f>R11+SUMIFS(data!$H$1:$H$1749, data!$A$1:$A$1749, 'Heron'!$A11,  data!$E$1:$E$1749, 'Heron'!S$5)</f>
        <v/>
      </c>
      <c r="T11" s="2">
        <f>S11+SUMIFS(data!$H$1:$H$1749, data!$A$1:$A$1749, 'Heron'!$A11,  data!$E$1:$E$1749, 'Heron'!T$5)</f>
        <v/>
      </c>
      <c r="U11" s="2">
        <f>T11+SUMIFS(data!$H$1:$H$1749, data!$A$1:$A$1749, 'Heron'!$A11,  data!$E$1:$E$1749, 'Heron'!U$5)</f>
        <v/>
      </c>
      <c r="V11" s="2">
        <f>U11+SUMIFS(data!$H$1:$H$1749, data!$A$1:$A$1749, 'Heron'!$A11,  data!$E$1:$E$1749, 'Heron'!V$5)</f>
        <v/>
      </c>
      <c r="W11" s="2">
        <f>V11+SUMIFS(data!$H$1:$H$1749, data!$A$1:$A$1749, 'Heron'!$A11,  data!$E$1:$E$1749, 'Heron'!W$5)</f>
        <v/>
      </c>
      <c r="X11" s="2">
        <f>W11+SUMIFS(data!$H$1:$H$1749, data!$A$1:$A$1749, 'Heron'!$A11,  data!$E$1:$E$1749, 'Heron'!X$5)</f>
        <v/>
      </c>
      <c r="Y11" s="2">
        <f>X11+SUMIFS(data!$H$1:$H$1749, data!$A$1:$A$1749, 'Heron'!$A11,  data!$E$1:$E$1749, 'Heron'!Y$5)</f>
        <v/>
      </c>
      <c r="Z11" s="2">
        <f>Y11+SUMIFS(data!$H$1:$H$1749, data!$A$1:$A$1749, 'Heron'!$A11,  data!$E$1:$E$1749, 'Heron'!Z$5)</f>
        <v/>
      </c>
      <c r="AA11" s="2">
        <f>Z11+SUMIFS(data!$H$1:$H$1749, data!$A$1:$A$1749, 'Heron'!$A11,  data!$E$1:$E$1749, 'Heron'!AA$5)</f>
        <v/>
      </c>
      <c r="AB11" s="2">
        <f>AA11+SUMIFS(data!$H$1:$H$1749, data!$A$1:$A$1749, 'Heron'!$A11,  data!$E$1:$E$1749, 'Heron'!AB$5)</f>
        <v/>
      </c>
      <c r="AC11" s="2">
        <f>AB11+SUMIFS(data!$H$1:$H$1749, data!$A$1:$A$1749, 'Heron'!$A11,  data!$E$1:$E$1749, 'Heron'!AC$5)</f>
        <v/>
      </c>
      <c r="AD11" s="2">
        <f>AC11+SUMIFS(data!$H$1:$H$1749, data!$A$1:$A$1749, 'Heron'!$A11,  data!$E$1:$E$1749, 'Heron'!AD$5)</f>
        <v/>
      </c>
      <c r="AE11" s="2">
        <f>AD11+SUMIFS(data!$H$1:$H$1749, data!$A$1:$A$1749, 'Heron'!$A11,  data!$E$1:$E$1749, 'Heron'!AE$5)</f>
        <v/>
      </c>
      <c r="AF11" s="2">
        <f>AE11+SUMIFS(data!$H$1:$H$1749, data!$A$1:$A$1749, 'Heron'!$A11,  data!$E$1:$E$1749, 'Heron'!AF$5)</f>
        <v/>
      </c>
      <c r="AG11" s="2">
        <f>AF11+SUMIFS(data!$H$1:$H$1749, data!$A$1:$A$1749, 'Heron'!$A11,  data!$E$1:$E$1749, 'Heron'!AG$5)+SUMIFS('NSST Print'!$C$43,'NSST Print'!$F$43,'Heron'!$A11)-SUMIFS('NSST Print'!$C$44:$C$50,'NSST Print'!$F$44:$F$50,'Heron'!$A11)</f>
        <v/>
      </c>
    </row>
    <row r="12">
      <c r="A12" s="5" t="inlineStr">
        <is>
          <t>Total Trading Income</t>
        </is>
      </c>
      <c r="C12" s="6">
        <f>SUM(C7:C11)</f>
        <v/>
      </c>
      <c r="D12" s="6">
        <f>SUM(D7:D11)</f>
        <v/>
      </c>
      <c r="E12" s="6">
        <f>SUM(E7:E11)</f>
        <v/>
      </c>
      <c r="F12" s="6">
        <f>SUM(F7:F11)</f>
        <v/>
      </c>
      <c r="G12" s="6">
        <f>SUM(G7:G11)</f>
        <v/>
      </c>
      <c r="H12" s="6">
        <f>SUM(H7:H11)</f>
        <v/>
      </c>
      <c r="I12" s="6">
        <f>SUM(I7:I11)</f>
        <v/>
      </c>
      <c r="J12" s="6">
        <f>SUM(J7:J11)</f>
        <v/>
      </c>
      <c r="K12" s="6">
        <f>SUM(K7:K11)</f>
        <v/>
      </c>
      <c r="L12" s="6">
        <f>SUM(L7:L11)</f>
        <v/>
      </c>
      <c r="M12" s="6">
        <f>SUM(M7:M11)</f>
        <v/>
      </c>
      <c r="N12" s="6">
        <f>SUM(N7:N11)</f>
        <v/>
      </c>
      <c r="O12" s="6">
        <f>SUM(O7:O11)</f>
        <v/>
      </c>
      <c r="P12" s="6">
        <f>SUM(P7:P11)</f>
        <v/>
      </c>
      <c r="Q12" s="6">
        <f>SUM(Q7:Q11)</f>
        <v/>
      </c>
      <c r="R12" s="6">
        <f>SUM(R7:R11)</f>
        <v/>
      </c>
      <c r="S12" s="6">
        <f>SUM(S7:S11)</f>
        <v/>
      </c>
      <c r="T12" s="6">
        <f>SUM(T7:T11)</f>
        <v/>
      </c>
      <c r="U12" s="6">
        <f>SUM(U7:U11)</f>
        <v/>
      </c>
      <c r="V12" s="6">
        <f>SUM(V7:V11)</f>
        <v/>
      </c>
      <c r="W12" s="6">
        <f>SUM(W7:W11)</f>
        <v/>
      </c>
      <c r="X12" s="6">
        <f>SUM(X7:X11)</f>
        <v/>
      </c>
      <c r="Y12" s="6">
        <f>SUM(Y7:Y11)</f>
        <v/>
      </c>
      <c r="Z12" s="6">
        <f>SUM(Z7:Z11)</f>
        <v/>
      </c>
      <c r="AA12" s="6">
        <f>SUM(AA7:AA11)</f>
        <v/>
      </c>
      <c r="AB12" s="6">
        <f>SUM(AB7:AB11)</f>
        <v/>
      </c>
      <c r="AC12" s="6">
        <f>SUM(AC7:AC11)</f>
        <v/>
      </c>
      <c r="AD12" s="6">
        <f>SUM(AD7:AD11)</f>
        <v/>
      </c>
      <c r="AE12" s="6">
        <f>SUM(AE7:AE11)</f>
        <v/>
      </c>
      <c r="AF12" s="6">
        <f>SUM(AF7:AF11)</f>
        <v/>
      </c>
      <c r="AG12" s="6">
        <f>SUM(AG7:AG11)</f>
        <v/>
      </c>
    </row>
    <row r="13">
      <c r="A13" t="inlineStr"/>
    </row>
    <row r="14">
      <c r="A14" t="inlineStr"/>
    </row>
    <row r="15">
      <c r="A15" s="4" t="inlineStr">
        <is>
          <t>Other Income</t>
        </is>
      </c>
    </row>
    <row r="16">
      <c r="A16" t="inlineStr">
        <is>
          <t>Interest Received - Momentum</t>
        </is>
      </c>
      <c r="C16" s="2">
        <f>SUMIFS(data!$H$1:$H$1749, data!$A$1:$A$1749, 'Heron'!$A16, data!$E$1:$E$1749, 'Heron'!C$5)</f>
        <v/>
      </c>
      <c r="D16" s="2">
        <f>C16+SUMIFS(data!$H$1:$H$1749, data!$A$1:$A$1749, 'Heron'!$A16,  data!$E$1:$E$1749, 'Heron'!D$5)</f>
        <v/>
      </c>
      <c r="E16" s="2">
        <f>D16+SUMIFS(data!$H$1:$H$1749, data!$A$1:$A$1749, 'Heron'!$A16,  data!$E$1:$E$1749, 'Heron'!E$5)</f>
        <v/>
      </c>
      <c r="F16" s="2">
        <f>E16+SUMIFS(data!$H$1:$H$1749, data!$A$1:$A$1749, 'Heron'!$A16,  data!$E$1:$E$1749, 'Heron'!F$5)</f>
        <v/>
      </c>
      <c r="G16" s="2">
        <f>F16+SUMIFS(data!$H$1:$H$1749, data!$A$1:$A$1749, 'Heron'!$A16,  data!$E$1:$E$1749, 'Heron'!G$5)</f>
        <v/>
      </c>
      <c r="H16" s="2">
        <f>G16+SUMIFS(data!$H$1:$H$1749, data!$A$1:$A$1749, 'Heron'!$A16,  data!$E$1:$E$1749, 'Heron'!H$5)</f>
        <v/>
      </c>
      <c r="I16" s="2">
        <f>H16+SUMIFS(data!$H$1:$H$1749, data!$A$1:$A$1749, 'Heron'!$A16,  data!$E$1:$E$1749, 'Heron'!I$5)</f>
        <v/>
      </c>
      <c r="J16" s="2">
        <f>I16+SUMIFS(data!$H$1:$H$1749, data!$A$1:$A$1749, 'Heron'!$A16,  data!$E$1:$E$1749, 'Heron'!J$5)</f>
        <v/>
      </c>
      <c r="K16" s="2">
        <f>J16+SUMIFS(data!$H$1:$H$1749, data!$A$1:$A$1749, 'Heron'!$A16,  data!$E$1:$E$1749, 'Heron'!K$5)</f>
        <v/>
      </c>
      <c r="L16" s="2">
        <f>K16+SUMIFS(data!$H$1:$H$1749, data!$A$1:$A$1749, 'Heron'!$A16,  data!$E$1:$E$1749, 'Heron'!L$5)</f>
        <v/>
      </c>
      <c r="M16" s="2">
        <f>L16+SUMIFS(data!$H$1:$H$1749, data!$A$1:$A$1749, 'Heron'!$A16,  data!$E$1:$E$1749, 'Heron'!M$5)</f>
        <v/>
      </c>
      <c r="N16" s="2">
        <f>M16+SUMIFS(data!$H$1:$H$1749, data!$A$1:$A$1749, 'Heron'!$A16,  data!$E$1:$E$1749, 'Heron'!N$5)</f>
        <v/>
      </c>
      <c r="O16" s="2">
        <f>N16+SUMIFS(data!$H$1:$H$1749, data!$A$1:$A$1749, 'Heron'!$A16,  data!$E$1:$E$1749, 'Heron'!O$5)</f>
        <v/>
      </c>
      <c r="P16" s="2">
        <f>O16+SUMIFS(data!$H$1:$H$1749, data!$A$1:$A$1749, 'Heron'!$A16,  data!$E$1:$E$1749, 'Heron'!P$5)</f>
        <v/>
      </c>
      <c r="Q16" s="2">
        <f>P16+SUMIFS(data!$H$1:$H$1749, data!$A$1:$A$1749, 'Heron'!$A16,  data!$E$1:$E$1749, 'Heron'!Q$5)</f>
        <v/>
      </c>
      <c r="R16" s="2">
        <f>Q16+SUMIFS(data!$H$1:$H$1749, data!$A$1:$A$1749, 'Heron'!$A16,  data!$E$1:$E$1749, 'Heron'!R$5)</f>
        <v/>
      </c>
      <c r="S16" s="2">
        <f>R16+SUMIFS(data!$H$1:$H$1749, data!$A$1:$A$1749, 'Heron'!$A16,  data!$E$1:$E$1749, 'Heron'!S$5)</f>
        <v/>
      </c>
      <c r="T16" s="2">
        <f>S16+SUMIFS(data!$H$1:$H$1749, data!$A$1:$A$1749, 'Heron'!$A16,  data!$E$1:$E$1749, 'Heron'!T$5)</f>
        <v/>
      </c>
      <c r="U16" s="2">
        <f>T16+SUMIFS(data!$H$1:$H$1749, data!$A$1:$A$1749, 'Heron'!$A16,  data!$E$1:$E$1749, 'Heron'!U$5)</f>
        <v/>
      </c>
      <c r="V16" s="2">
        <f>U16+SUMIFS(data!$H$1:$H$1749, data!$A$1:$A$1749, 'Heron'!$A16,  data!$E$1:$E$1749, 'Heron'!V$5)</f>
        <v/>
      </c>
      <c r="W16" s="2">
        <f>V16+SUMIFS(data!$H$1:$H$1749, data!$A$1:$A$1749, 'Heron'!$A16,  data!$E$1:$E$1749, 'Heron'!W$5)</f>
        <v/>
      </c>
      <c r="X16" s="2">
        <f>W16+SUMIFS(data!$H$1:$H$1749, data!$A$1:$A$1749, 'Heron'!$A16,  data!$E$1:$E$1749, 'Heron'!X$5)</f>
        <v/>
      </c>
      <c r="Y16" s="2">
        <f>X16+SUMIFS(data!$H$1:$H$1749, data!$A$1:$A$1749, 'Heron'!$A16,  data!$E$1:$E$1749, 'Heron'!Y$5)</f>
        <v/>
      </c>
      <c r="Z16" s="2">
        <f>Y16+SUMIFS(data!$H$1:$H$1749, data!$A$1:$A$1749, 'Heron'!$A16,  data!$E$1:$E$1749, 'Heron'!Z$5)</f>
        <v/>
      </c>
      <c r="AA16" s="2">
        <f>Z16+SUMIFS(data!$H$1:$H$1749, data!$A$1:$A$1749, 'Heron'!$A16,  data!$E$1:$E$1749, 'Heron'!AA$5)</f>
        <v/>
      </c>
      <c r="AB16" s="2">
        <f>AA16+SUMIFS(data!$H$1:$H$1749, data!$A$1:$A$1749, 'Heron'!$A16,  data!$E$1:$E$1749, 'Heron'!AB$5)</f>
        <v/>
      </c>
      <c r="AC16" s="2">
        <f>AB16+SUMIFS(data!$H$1:$H$1749, data!$A$1:$A$1749, 'Heron'!$A16,  data!$E$1:$E$1749, 'Heron'!AC$5)</f>
        <v/>
      </c>
      <c r="AD16" s="2">
        <f>AC16+SUMIFS(data!$H$1:$H$1749, data!$A$1:$A$1749, 'Heron'!$A16,  data!$E$1:$E$1749, 'Heron'!AD$5)</f>
        <v/>
      </c>
      <c r="AE16" s="2">
        <f>AD16+SUMIFS(data!$H$1:$H$1749, data!$A$1:$A$1749, 'Heron'!$A16,  data!$E$1:$E$1749, 'Heron'!AE$5)</f>
        <v/>
      </c>
      <c r="AF16" s="2">
        <f>AE16+SUMIFS(data!$H$1:$H$1749, data!$A$1:$A$1749, 'Heron'!$A16,  data!$E$1:$E$1749, 'Heron'!AF$5)</f>
        <v/>
      </c>
      <c r="AG16" s="2">
        <f>AF16+SUMIFS(data!$H$1:$H$1749, data!$A$1:$A$1749, 'Heron'!$A16,  data!$E$1:$E$1749, 'Heron'!AG$5)+SUMIFS('NSST Print'!$C$43,'NSST Print'!$F$43,'Heron'!$A16)-SUMIFS('NSST Print'!$C$44:$C$50,'NSST Print'!$F$44:$F$50,'Heron'!$A16)</f>
        <v/>
      </c>
    </row>
    <row r="17">
      <c r="A17" t="inlineStr">
        <is>
          <t>Rental Income</t>
        </is>
      </c>
      <c r="C17" s="2">
        <f>SUMIFS(data!$H$1:$H$1749, data!$A$1:$A$1749, 'Heron'!$A17, data!$E$1:$E$1749, 'Heron'!C$5)</f>
        <v/>
      </c>
      <c r="D17" s="2">
        <f>C17+SUMIFS(data!$H$1:$H$1749, data!$A$1:$A$1749, 'Heron'!$A17,  data!$E$1:$E$1749, 'Heron'!D$5)</f>
        <v/>
      </c>
      <c r="E17" s="2">
        <f>D17+SUMIFS(data!$H$1:$H$1749, data!$A$1:$A$1749, 'Heron'!$A17,  data!$E$1:$E$1749, 'Heron'!E$5)</f>
        <v/>
      </c>
      <c r="F17" s="2">
        <f>E17+SUMIFS(data!$H$1:$H$1749, data!$A$1:$A$1749, 'Heron'!$A17,  data!$E$1:$E$1749, 'Heron'!F$5)</f>
        <v/>
      </c>
      <c r="G17" s="2">
        <f>F17+SUMIFS(data!$H$1:$H$1749, data!$A$1:$A$1749, 'Heron'!$A17,  data!$E$1:$E$1749, 'Heron'!G$5)</f>
        <v/>
      </c>
      <c r="H17" s="2">
        <f>G17+SUMIFS(data!$H$1:$H$1749, data!$A$1:$A$1749, 'Heron'!$A17,  data!$E$1:$E$1749, 'Heron'!H$5)</f>
        <v/>
      </c>
      <c r="I17" s="2">
        <f>H17+SUMIFS(data!$H$1:$H$1749, data!$A$1:$A$1749, 'Heron'!$A17,  data!$E$1:$E$1749, 'Heron'!I$5)</f>
        <v/>
      </c>
      <c r="J17" s="2">
        <f>I17+SUMIFS(data!$H$1:$H$1749, data!$A$1:$A$1749, 'Heron'!$A17,  data!$E$1:$E$1749, 'Heron'!J$5)</f>
        <v/>
      </c>
      <c r="K17" s="2">
        <f>J17+SUMIFS(data!$H$1:$H$1749, data!$A$1:$A$1749, 'Heron'!$A17,  data!$E$1:$E$1749, 'Heron'!K$5)</f>
        <v/>
      </c>
      <c r="L17" s="2">
        <f>K17+SUMIFS(data!$H$1:$H$1749, data!$A$1:$A$1749, 'Heron'!$A17,  data!$E$1:$E$1749, 'Heron'!L$5)</f>
        <v/>
      </c>
      <c r="M17" s="2">
        <f>L17+SUMIFS(data!$H$1:$H$1749, data!$A$1:$A$1749, 'Heron'!$A17,  data!$E$1:$E$1749, 'Heron'!M$5)</f>
        <v/>
      </c>
      <c r="N17" s="2">
        <f>M17+SUMIFS(data!$H$1:$H$1749, data!$A$1:$A$1749, 'Heron'!$A17,  data!$E$1:$E$1749, 'Heron'!N$5)</f>
        <v/>
      </c>
      <c r="O17" s="2">
        <f>N17+SUMIFS(data!$H$1:$H$1749, data!$A$1:$A$1749, 'Heron'!$A17,  data!$E$1:$E$1749, 'Heron'!O$5)</f>
        <v/>
      </c>
      <c r="P17" s="2">
        <f>O17+SUMIFS(data!$H$1:$H$1749, data!$A$1:$A$1749, 'Heron'!$A17,  data!$E$1:$E$1749, 'Heron'!P$5)</f>
        <v/>
      </c>
      <c r="Q17" s="2">
        <f>P17+SUMIFS(data!$H$1:$H$1749, data!$A$1:$A$1749, 'Heron'!$A17,  data!$E$1:$E$1749, 'Heron'!Q$5)</f>
        <v/>
      </c>
      <c r="R17" s="2">
        <f>Q17+SUMIFS(data!$H$1:$H$1749, data!$A$1:$A$1749, 'Heron'!$A17,  data!$E$1:$E$1749, 'Heron'!R$5)</f>
        <v/>
      </c>
      <c r="S17" s="2">
        <f>R17+SUMIFS(data!$H$1:$H$1749, data!$A$1:$A$1749, 'Heron'!$A17,  data!$E$1:$E$1749, 'Heron'!S$5)</f>
        <v/>
      </c>
      <c r="T17" s="2">
        <f>S17+SUMIFS(data!$H$1:$H$1749, data!$A$1:$A$1749, 'Heron'!$A17,  data!$E$1:$E$1749, 'Heron'!T$5)</f>
        <v/>
      </c>
      <c r="U17" s="2">
        <f>T17+SUMIFS(data!$H$1:$H$1749, data!$A$1:$A$1749, 'Heron'!$A17,  data!$E$1:$E$1749, 'Heron'!U$5)</f>
        <v/>
      </c>
      <c r="V17" s="2">
        <f>U17+SUMIFS(data!$H$1:$H$1749, data!$A$1:$A$1749, 'Heron'!$A17,  data!$E$1:$E$1749, 'Heron'!V$5)</f>
        <v/>
      </c>
      <c r="W17" s="2">
        <f>V17+SUMIFS(data!$H$1:$H$1749, data!$A$1:$A$1749, 'Heron'!$A17,  data!$E$1:$E$1749, 'Heron'!W$5)</f>
        <v/>
      </c>
      <c r="X17" s="2">
        <f>W17+SUMIFS(data!$H$1:$H$1749, data!$A$1:$A$1749, 'Heron'!$A17,  data!$E$1:$E$1749, 'Heron'!X$5)</f>
        <v/>
      </c>
      <c r="Y17" s="2">
        <f>X17+SUMIFS(data!$H$1:$H$1749, data!$A$1:$A$1749, 'Heron'!$A17,  data!$E$1:$E$1749, 'Heron'!Y$5)</f>
        <v/>
      </c>
      <c r="Z17" s="2">
        <f>Y17+SUMIFS(data!$H$1:$H$1749, data!$A$1:$A$1749, 'Heron'!$A17,  data!$E$1:$E$1749, 'Heron'!Z$5)</f>
        <v/>
      </c>
      <c r="AA17" s="2">
        <f>Z17+SUMIFS(data!$H$1:$H$1749, data!$A$1:$A$1749, 'Heron'!$A17,  data!$E$1:$E$1749, 'Heron'!AA$5)</f>
        <v/>
      </c>
      <c r="AB17" s="2">
        <f>AA17+SUMIFS(data!$H$1:$H$1749, data!$A$1:$A$1749, 'Heron'!$A17,  data!$E$1:$E$1749, 'Heron'!AB$5)</f>
        <v/>
      </c>
      <c r="AC17" s="2">
        <f>AB17+SUMIFS(data!$H$1:$H$1749, data!$A$1:$A$1749, 'Heron'!$A17,  data!$E$1:$E$1749, 'Heron'!AC$5)</f>
        <v/>
      </c>
      <c r="AD17" s="2">
        <f>AC17+SUMIFS(data!$H$1:$H$1749, data!$A$1:$A$1749, 'Heron'!$A17,  data!$E$1:$E$1749, 'Heron'!AD$5)</f>
        <v/>
      </c>
      <c r="AE17" s="2">
        <f>AD17+SUMIFS(data!$H$1:$H$1749, data!$A$1:$A$1749, 'Heron'!$A17,  data!$E$1:$E$1749, 'Heron'!AE$5)</f>
        <v/>
      </c>
      <c r="AF17" s="2">
        <f>AE17+SUMIFS(data!$H$1:$H$1749, data!$A$1:$A$1749, 'Heron'!$A17,  data!$E$1:$E$1749, 'Heron'!AF$5)</f>
        <v/>
      </c>
      <c r="AG17" s="2">
        <f>AF17+SUMIFS(data!$H$1:$H$1749, data!$A$1:$A$1749, 'Heron'!$A17,  data!$E$1:$E$1749, 'Heron'!AG$5)+SUMIFS('NSST Print'!$C$43,'NSST Print'!$F$43,'Heron'!$A17)-SUMIFS('NSST Print'!$C$44:$C$50,'NSST Print'!$F$44:$F$50,'Heron'!$A17)</f>
        <v/>
      </c>
    </row>
    <row r="18">
      <c r="A18" s="5" t="inlineStr">
        <is>
          <t>Total Other Income</t>
        </is>
      </c>
      <c r="C18" s="6">
        <f>SUM(C16:C17)</f>
        <v/>
      </c>
      <c r="D18" s="6">
        <f>SUM(D16:D17)</f>
        <v/>
      </c>
      <c r="E18" s="6">
        <f>SUM(E16:E17)</f>
        <v/>
      </c>
      <c r="F18" s="6">
        <f>SUM(F16:F17)</f>
        <v/>
      </c>
      <c r="G18" s="6">
        <f>SUM(G16:G17)</f>
        <v/>
      </c>
      <c r="H18" s="6">
        <f>SUM(H16:H17)</f>
        <v/>
      </c>
      <c r="I18" s="6">
        <f>SUM(I16:I17)</f>
        <v/>
      </c>
      <c r="J18" s="6">
        <f>SUM(J16:J17)</f>
        <v/>
      </c>
      <c r="K18" s="6">
        <f>SUM(K16:K17)</f>
        <v/>
      </c>
      <c r="L18" s="6">
        <f>SUM(L16:L17)</f>
        <v/>
      </c>
      <c r="M18" s="6">
        <f>SUM(M16:M17)</f>
        <v/>
      </c>
      <c r="N18" s="6">
        <f>SUM(N16:N17)</f>
        <v/>
      </c>
      <c r="O18" s="6">
        <f>SUM(O16:O17)</f>
        <v/>
      </c>
      <c r="P18" s="6">
        <f>SUM(P16:P17)</f>
        <v/>
      </c>
      <c r="Q18" s="6">
        <f>SUM(Q16:Q17)</f>
        <v/>
      </c>
      <c r="R18" s="6">
        <f>SUM(R16:R17)</f>
        <v/>
      </c>
      <c r="S18" s="6">
        <f>SUM(S16:S17)</f>
        <v/>
      </c>
      <c r="T18" s="6">
        <f>SUM(T16:T17)</f>
        <v/>
      </c>
      <c r="U18" s="6">
        <f>SUM(U16:U17)</f>
        <v/>
      </c>
      <c r="V18" s="6">
        <f>SUM(V16:V17)</f>
        <v/>
      </c>
      <c r="W18" s="6">
        <f>SUM(W16:W17)</f>
        <v/>
      </c>
      <c r="X18" s="6">
        <f>SUM(X16:X17)</f>
        <v/>
      </c>
      <c r="Y18" s="6">
        <f>SUM(Y16:Y17)</f>
        <v/>
      </c>
      <c r="Z18" s="6">
        <f>SUM(Z16:Z17)</f>
        <v/>
      </c>
      <c r="AA18" s="6">
        <f>SUM(AA16:AA17)</f>
        <v/>
      </c>
      <c r="AB18" s="6">
        <f>SUM(AB16:AB17)</f>
        <v/>
      </c>
      <c r="AC18" s="6">
        <f>SUM(AC16:AC17)</f>
        <v/>
      </c>
      <c r="AD18" s="6">
        <f>SUM(AD16:AD17)</f>
        <v/>
      </c>
      <c r="AE18" s="6">
        <f>SUM(AE16:AE17)</f>
        <v/>
      </c>
      <c r="AF18" s="6">
        <f>SUM(AF16:AF17)</f>
        <v/>
      </c>
      <c r="AG18" s="6">
        <f>SUM(AG16:AG17)</f>
        <v/>
      </c>
    </row>
    <row r="19">
      <c r="A19" t="inlineStr"/>
    </row>
    <row r="20">
      <c r="A20" t="inlineStr"/>
    </row>
    <row r="21">
      <c r="A21" s="4" t="inlineStr">
        <is>
          <t>COS</t>
        </is>
      </c>
    </row>
    <row r="22">
      <c r="A22" t="inlineStr">
        <is>
          <t>COCT Bulk Levy</t>
        </is>
      </c>
      <c r="C22" s="2">
        <f>SUMIFS(data!$H$1:$H$1749, data!$A$1:$A$1749, 'Heron'!$A22, data!$E$1:$E$1749, 'Heron'!C$5)</f>
        <v/>
      </c>
      <c r="D22" s="2">
        <f>C22+SUMIFS(data!$H$1:$H$1749, data!$A$1:$A$1749, 'Heron'!$A22,  data!$E$1:$E$1749, 'Heron'!D$5)</f>
        <v/>
      </c>
      <c r="E22" s="2">
        <f>D22+SUMIFS(data!$H$1:$H$1749, data!$A$1:$A$1749, 'Heron'!$A22,  data!$E$1:$E$1749, 'Heron'!E$5)</f>
        <v/>
      </c>
      <c r="F22" s="2">
        <f>E22+SUMIFS(data!$H$1:$H$1749, data!$A$1:$A$1749, 'Heron'!$A22,  data!$E$1:$E$1749, 'Heron'!F$5)</f>
        <v/>
      </c>
      <c r="G22" s="2">
        <f>F22+SUMIFS(data!$H$1:$H$1749, data!$A$1:$A$1749, 'Heron'!$A22,  data!$E$1:$E$1749, 'Heron'!G$5)</f>
        <v/>
      </c>
      <c r="H22" s="2">
        <f>G22+SUMIFS(data!$H$1:$H$1749, data!$A$1:$A$1749, 'Heron'!$A22,  data!$E$1:$E$1749, 'Heron'!H$5)</f>
        <v/>
      </c>
      <c r="I22" s="2">
        <f>H22+SUMIFS(data!$H$1:$H$1749, data!$A$1:$A$1749, 'Heron'!$A22,  data!$E$1:$E$1749, 'Heron'!I$5)</f>
        <v/>
      </c>
      <c r="J22" s="2">
        <f>I22+SUMIFS(data!$H$1:$H$1749, data!$A$1:$A$1749, 'Heron'!$A22,  data!$E$1:$E$1749, 'Heron'!J$5)</f>
        <v/>
      </c>
      <c r="K22" s="2">
        <f>J22+SUMIFS(data!$H$1:$H$1749, data!$A$1:$A$1749, 'Heron'!$A22,  data!$E$1:$E$1749, 'Heron'!K$5)</f>
        <v/>
      </c>
      <c r="L22" s="2">
        <f>K22+SUMIFS(data!$H$1:$H$1749, data!$A$1:$A$1749, 'Heron'!$A22,  data!$E$1:$E$1749, 'Heron'!L$5)</f>
        <v/>
      </c>
      <c r="M22" s="2">
        <f>L22+SUMIFS(data!$H$1:$H$1749, data!$A$1:$A$1749, 'Heron'!$A22,  data!$E$1:$E$1749, 'Heron'!M$5)</f>
        <v/>
      </c>
      <c r="N22" s="2">
        <f>M22+SUMIFS(data!$H$1:$H$1749, data!$A$1:$A$1749, 'Heron'!$A22,  data!$E$1:$E$1749, 'Heron'!N$5)</f>
        <v/>
      </c>
      <c r="O22" s="2">
        <f>N22+SUMIFS(data!$H$1:$H$1749, data!$A$1:$A$1749, 'Heron'!$A22,  data!$E$1:$E$1749, 'Heron'!O$5)</f>
        <v/>
      </c>
      <c r="P22" s="2">
        <f>O22+SUMIFS(data!$H$1:$H$1749, data!$A$1:$A$1749, 'Heron'!$A22,  data!$E$1:$E$1749, 'Heron'!P$5)</f>
        <v/>
      </c>
      <c r="Q22" s="2">
        <f>P22+SUMIFS(data!$H$1:$H$1749, data!$A$1:$A$1749, 'Heron'!$A22,  data!$E$1:$E$1749, 'Heron'!Q$5)</f>
        <v/>
      </c>
      <c r="R22" s="2">
        <f>Q22+SUMIFS(data!$H$1:$H$1749, data!$A$1:$A$1749, 'Heron'!$A22,  data!$E$1:$E$1749, 'Heron'!R$5)</f>
        <v/>
      </c>
      <c r="S22" s="2">
        <f>R22+SUMIFS(data!$H$1:$H$1749, data!$A$1:$A$1749, 'Heron'!$A22,  data!$E$1:$E$1749, 'Heron'!S$5)</f>
        <v/>
      </c>
      <c r="T22" s="2">
        <f>S22+SUMIFS(data!$H$1:$H$1749, data!$A$1:$A$1749, 'Heron'!$A22,  data!$E$1:$E$1749, 'Heron'!T$5)</f>
        <v/>
      </c>
      <c r="U22" s="2">
        <f>T22+SUMIFS(data!$H$1:$H$1749, data!$A$1:$A$1749, 'Heron'!$A22,  data!$E$1:$E$1749, 'Heron'!U$5)</f>
        <v/>
      </c>
      <c r="V22" s="2">
        <f>U22+SUMIFS(data!$H$1:$H$1749, data!$A$1:$A$1749, 'Heron'!$A22,  data!$E$1:$E$1749, 'Heron'!V$5)</f>
        <v/>
      </c>
      <c r="W22" s="2">
        <f>V22+SUMIFS(data!$H$1:$H$1749, data!$A$1:$A$1749, 'Heron'!$A22,  data!$E$1:$E$1749, 'Heron'!W$5)</f>
        <v/>
      </c>
      <c r="X22" s="2">
        <f>W22+SUMIFS(data!$H$1:$H$1749, data!$A$1:$A$1749, 'Heron'!$A22,  data!$E$1:$E$1749, 'Heron'!X$5)</f>
        <v/>
      </c>
      <c r="Y22" s="2">
        <f>X22+SUMIFS(data!$H$1:$H$1749, data!$A$1:$A$1749, 'Heron'!$A22,  data!$E$1:$E$1749, 'Heron'!Y$5)</f>
        <v/>
      </c>
      <c r="Z22" s="2">
        <f>Y22+SUMIFS(data!$H$1:$H$1749, data!$A$1:$A$1749, 'Heron'!$A22,  data!$E$1:$E$1749, 'Heron'!Z$5)</f>
        <v/>
      </c>
      <c r="AA22" s="2">
        <f>Z22+SUMIFS(data!$H$1:$H$1749, data!$A$1:$A$1749, 'Heron'!$A22,  data!$E$1:$E$1749, 'Heron'!AA$5)</f>
        <v/>
      </c>
      <c r="AB22" s="2">
        <f>AA22+SUMIFS(data!$H$1:$H$1749, data!$A$1:$A$1749, 'Heron'!$A22,  data!$E$1:$E$1749, 'Heron'!AB$5)</f>
        <v/>
      </c>
      <c r="AC22" s="2">
        <f>AB22+SUMIFS(data!$H$1:$H$1749, data!$A$1:$A$1749, 'Heron'!$A22,  data!$E$1:$E$1749, 'Heron'!AC$5)</f>
        <v/>
      </c>
      <c r="AD22" s="2">
        <f>AC22+SUMIFS(data!$H$1:$H$1749, data!$A$1:$A$1749, 'Heron'!$A22,  data!$E$1:$E$1749, 'Heron'!AD$5)</f>
        <v/>
      </c>
      <c r="AE22" s="2">
        <f>AD22+SUMIFS(data!$H$1:$H$1749, data!$A$1:$A$1749, 'Heron'!$A22,  data!$E$1:$E$1749, 'Heron'!AE$5)</f>
        <v/>
      </c>
      <c r="AF22" s="2">
        <f>AE22+SUMIFS(data!$H$1:$H$1749, data!$A$1:$A$1749, 'Heron'!$A22,  data!$E$1:$E$1749, 'Heron'!AF$5)</f>
        <v/>
      </c>
      <c r="AG22" s="2">
        <f>AF22+SUMIFS(data!$H$1:$H$1749, data!$A$1:$A$1749, 'Heron'!$A22,  data!$E$1:$E$1749, 'Heron'!AG$5)+SUMIFS('NSST Print'!$C$43,'NSST Print'!$F$43,'Heron'!$A22)-SUMIFS('NSST Print'!$C$44:$C$50,'NSST Print'!$F$44:$F$50,'Heron'!$A22)</f>
        <v/>
      </c>
    </row>
    <row r="23">
      <c r="A23" t="inlineStr">
        <is>
          <t>COS - Commission HF Units</t>
        </is>
      </c>
      <c r="C23" s="2">
        <f>SUMIFS(data!$H$1:$H$1749, data!$A$1:$A$1749, 'Heron'!$A23, data!$E$1:$E$1749, 'Heron'!C$5)</f>
        <v/>
      </c>
      <c r="D23" s="2">
        <f>C23+SUMIFS(data!$H$1:$H$1749, data!$A$1:$A$1749, 'Heron'!$A23,  data!$E$1:$E$1749, 'Heron'!D$5)</f>
        <v/>
      </c>
      <c r="E23" s="2">
        <f>D23+SUMIFS(data!$H$1:$H$1749, data!$A$1:$A$1749, 'Heron'!$A23,  data!$E$1:$E$1749, 'Heron'!E$5)</f>
        <v/>
      </c>
      <c r="F23" s="2">
        <f>E23+SUMIFS(data!$H$1:$H$1749, data!$A$1:$A$1749, 'Heron'!$A23,  data!$E$1:$E$1749, 'Heron'!F$5)</f>
        <v/>
      </c>
      <c r="G23" s="2">
        <f>F23+SUMIFS(data!$H$1:$H$1749, data!$A$1:$A$1749, 'Heron'!$A23,  data!$E$1:$E$1749, 'Heron'!G$5)</f>
        <v/>
      </c>
      <c r="H23" s="2">
        <f>G23+SUMIFS(data!$H$1:$H$1749, data!$A$1:$A$1749, 'Heron'!$A23,  data!$E$1:$E$1749, 'Heron'!H$5)</f>
        <v/>
      </c>
      <c r="I23" s="2">
        <f>H23+SUMIFS(data!$H$1:$H$1749, data!$A$1:$A$1749, 'Heron'!$A23,  data!$E$1:$E$1749, 'Heron'!I$5)</f>
        <v/>
      </c>
      <c r="J23" s="2">
        <f>I23+SUMIFS(data!$H$1:$H$1749, data!$A$1:$A$1749, 'Heron'!$A23,  data!$E$1:$E$1749, 'Heron'!J$5)</f>
        <v/>
      </c>
      <c r="K23" s="2">
        <f>J23+SUMIFS(data!$H$1:$H$1749, data!$A$1:$A$1749, 'Heron'!$A23,  data!$E$1:$E$1749, 'Heron'!K$5)</f>
        <v/>
      </c>
      <c r="L23" s="2">
        <f>K23+SUMIFS(data!$H$1:$H$1749, data!$A$1:$A$1749, 'Heron'!$A23,  data!$E$1:$E$1749, 'Heron'!L$5)</f>
        <v/>
      </c>
      <c r="M23" s="2">
        <f>L23+SUMIFS(data!$H$1:$H$1749, data!$A$1:$A$1749, 'Heron'!$A23,  data!$E$1:$E$1749, 'Heron'!M$5)</f>
        <v/>
      </c>
      <c r="N23" s="2">
        <f>M23+SUMIFS(data!$H$1:$H$1749, data!$A$1:$A$1749, 'Heron'!$A23,  data!$E$1:$E$1749, 'Heron'!N$5)</f>
        <v/>
      </c>
      <c r="O23" s="2">
        <f>N23+SUMIFS(data!$H$1:$H$1749, data!$A$1:$A$1749, 'Heron'!$A23,  data!$E$1:$E$1749, 'Heron'!O$5)</f>
        <v/>
      </c>
      <c r="P23" s="2">
        <f>O23+SUMIFS(data!$H$1:$H$1749, data!$A$1:$A$1749, 'Heron'!$A23,  data!$E$1:$E$1749, 'Heron'!P$5)</f>
        <v/>
      </c>
      <c r="Q23" s="2">
        <f>P23+SUMIFS(data!$H$1:$H$1749, data!$A$1:$A$1749, 'Heron'!$A23,  data!$E$1:$E$1749, 'Heron'!Q$5)</f>
        <v/>
      </c>
      <c r="R23" s="2">
        <f>Q23+SUMIFS(data!$H$1:$H$1749, data!$A$1:$A$1749, 'Heron'!$A23,  data!$E$1:$E$1749, 'Heron'!R$5)</f>
        <v/>
      </c>
      <c r="S23" s="2">
        <f>R23+SUMIFS(data!$H$1:$H$1749, data!$A$1:$A$1749, 'Heron'!$A23,  data!$E$1:$E$1749, 'Heron'!S$5)</f>
        <v/>
      </c>
      <c r="T23" s="2">
        <f>S23+SUMIFS(data!$H$1:$H$1749, data!$A$1:$A$1749, 'Heron'!$A23,  data!$E$1:$E$1749, 'Heron'!T$5)</f>
        <v/>
      </c>
      <c r="U23" s="2">
        <f>T23+SUMIFS(data!$H$1:$H$1749, data!$A$1:$A$1749, 'Heron'!$A23,  data!$E$1:$E$1749, 'Heron'!U$5)</f>
        <v/>
      </c>
      <c r="V23" s="2">
        <f>U23+SUMIFS(data!$H$1:$H$1749, data!$A$1:$A$1749, 'Heron'!$A23,  data!$E$1:$E$1749, 'Heron'!V$5)</f>
        <v/>
      </c>
      <c r="W23" s="2">
        <f>V23+SUMIFS(data!$H$1:$H$1749, data!$A$1:$A$1749, 'Heron'!$A23,  data!$E$1:$E$1749, 'Heron'!W$5)</f>
        <v/>
      </c>
      <c r="X23" s="2">
        <f>W23+SUMIFS(data!$H$1:$H$1749, data!$A$1:$A$1749, 'Heron'!$A23,  data!$E$1:$E$1749, 'Heron'!X$5)</f>
        <v/>
      </c>
      <c r="Y23" s="2">
        <f>X23+SUMIFS(data!$H$1:$H$1749, data!$A$1:$A$1749, 'Heron'!$A23,  data!$E$1:$E$1749, 'Heron'!Y$5)</f>
        <v/>
      </c>
      <c r="Z23" s="2">
        <f>Y23+SUMIFS(data!$H$1:$H$1749, data!$A$1:$A$1749, 'Heron'!$A23,  data!$E$1:$E$1749, 'Heron'!Z$5)</f>
        <v/>
      </c>
      <c r="AA23" s="2">
        <f>Z23+SUMIFS(data!$H$1:$H$1749, data!$A$1:$A$1749, 'Heron'!$A23,  data!$E$1:$E$1749, 'Heron'!AA$5)</f>
        <v/>
      </c>
      <c r="AB23" s="2">
        <f>AA23+SUMIFS(data!$H$1:$H$1749, data!$A$1:$A$1749, 'Heron'!$A23,  data!$E$1:$E$1749, 'Heron'!AB$5)</f>
        <v/>
      </c>
      <c r="AC23" s="2">
        <f>AB23+SUMIFS(data!$H$1:$H$1749, data!$A$1:$A$1749, 'Heron'!$A23,  data!$E$1:$E$1749, 'Heron'!AC$5)</f>
        <v/>
      </c>
      <c r="AD23" s="2">
        <f>AC23+SUMIFS(data!$H$1:$H$1749, data!$A$1:$A$1749, 'Heron'!$A23,  data!$E$1:$E$1749, 'Heron'!AD$5)</f>
        <v/>
      </c>
      <c r="AE23" s="2">
        <f>AD23+SUMIFS(data!$H$1:$H$1749, data!$A$1:$A$1749, 'Heron'!$A23,  data!$E$1:$E$1749, 'Heron'!AE$5)</f>
        <v/>
      </c>
      <c r="AF23" s="2">
        <f>AE23+SUMIFS(data!$H$1:$H$1749, data!$A$1:$A$1749, 'Heron'!$A23,  data!$E$1:$E$1749, 'Heron'!AF$5)</f>
        <v/>
      </c>
      <c r="AG23" s="2">
        <f>AF23+SUMIFS(data!$H$1:$H$1749, data!$A$1:$A$1749, 'Heron'!$A23,  data!$E$1:$E$1749, 'Heron'!AG$5)+SUMIFS('NSST Print'!$C$43,'NSST Print'!$F$43,'Heron'!$A23)-SUMIFS('NSST Print'!$C$44:$C$50,'NSST Print'!$F$44:$F$50,'Heron'!$A23)</f>
        <v/>
      </c>
    </row>
    <row r="24">
      <c r="A24" t="inlineStr">
        <is>
          <t>COS - Commission HV Units</t>
        </is>
      </c>
      <c r="C24" s="2">
        <f>SUMIFS(data!$H$1:$H$1749, data!$A$1:$A$1749, 'Heron'!$A24, data!$E$1:$E$1749, 'Heron'!C$5)</f>
        <v/>
      </c>
      <c r="D24" s="2">
        <f>C24+SUMIFS(data!$H$1:$H$1749, data!$A$1:$A$1749, 'Heron'!$A24,  data!$E$1:$E$1749, 'Heron'!D$5)</f>
        <v/>
      </c>
      <c r="E24" s="2">
        <f>D24+SUMIFS(data!$H$1:$H$1749, data!$A$1:$A$1749, 'Heron'!$A24,  data!$E$1:$E$1749, 'Heron'!E$5)</f>
        <v/>
      </c>
      <c r="F24" s="2">
        <f>E24+SUMIFS(data!$H$1:$H$1749, data!$A$1:$A$1749, 'Heron'!$A24,  data!$E$1:$E$1749, 'Heron'!F$5)</f>
        <v/>
      </c>
      <c r="G24" s="2">
        <f>F24+SUMIFS(data!$H$1:$H$1749, data!$A$1:$A$1749, 'Heron'!$A24,  data!$E$1:$E$1749, 'Heron'!G$5)</f>
        <v/>
      </c>
      <c r="H24" s="2">
        <f>G24+SUMIFS(data!$H$1:$H$1749, data!$A$1:$A$1749, 'Heron'!$A24,  data!$E$1:$E$1749, 'Heron'!H$5)</f>
        <v/>
      </c>
      <c r="I24" s="2">
        <f>H24+SUMIFS(data!$H$1:$H$1749, data!$A$1:$A$1749, 'Heron'!$A24,  data!$E$1:$E$1749, 'Heron'!I$5)</f>
        <v/>
      </c>
      <c r="J24" s="2">
        <f>I24+SUMIFS(data!$H$1:$H$1749, data!$A$1:$A$1749, 'Heron'!$A24,  data!$E$1:$E$1749, 'Heron'!J$5)</f>
        <v/>
      </c>
      <c r="K24" s="2">
        <f>J24+SUMIFS(data!$H$1:$H$1749, data!$A$1:$A$1749, 'Heron'!$A24,  data!$E$1:$E$1749, 'Heron'!K$5)</f>
        <v/>
      </c>
      <c r="L24" s="2">
        <f>K24+SUMIFS(data!$H$1:$H$1749, data!$A$1:$A$1749, 'Heron'!$A24,  data!$E$1:$E$1749, 'Heron'!L$5)</f>
        <v/>
      </c>
      <c r="M24" s="2">
        <f>L24+SUMIFS(data!$H$1:$H$1749, data!$A$1:$A$1749, 'Heron'!$A24,  data!$E$1:$E$1749, 'Heron'!M$5)</f>
        <v/>
      </c>
      <c r="N24" s="2">
        <f>M24+SUMIFS(data!$H$1:$H$1749, data!$A$1:$A$1749, 'Heron'!$A24,  data!$E$1:$E$1749, 'Heron'!N$5)</f>
        <v/>
      </c>
      <c r="O24" s="2">
        <f>N24+SUMIFS(data!$H$1:$H$1749, data!$A$1:$A$1749, 'Heron'!$A24,  data!$E$1:$E$1749, 'Heron'!O$5)</f>
        <v/>
      </c>
      <c r="P24" s="2">
        <f>O24+SUMIFS(data!$H$1:$H$1749, data!$A$1:$A$1749, 'Heron'!$A24,  data!$E$1:$E$1749, 'Heron'!P$5)</f>
        <v/>
      </c>
      <c r="Q24" s="2">
        <f>P24+SUMIFS(data!$H$1:$H$1749, data!$A$1:$A$1749, 'Heron'!$A24,  data!$E$1:$E$1749, 'Heron'!Q$5)</f>
        <v/>
      </c>
      <c r="R24" s="2">
        <f>Q24+SUMIFS(data!$H$1:$H$1749, data!$A$1:$A$1749, 'Heron'!$A24,  data!$E$1:$E$1749, 'Heron'!R$5)</f>
        <v/>
      </c>
      <c r="S24" s="2">
        <f>R24+SUMIFS(data!$H$1:$H$1749, data!$A$1:$A$1749, 'Heron'!$A24,  data!$E$1:$E$1749, 'Heron'!S$5)</f>
        <v/>
      </c>
      <c r="T24" s="2">
        <f>S24+SUMIFS(data!$H$1:$H$1749, data!$A$1:$A$1749, 'Heron'!$A24,  data!$E$1:$E$1749, 'Heron'!T$5)</f>
        <v/>
      </c>
      <c r="U24" s="2">
        <f>T24+SUMIFS(data!$H$1:$H$1749, data!$A$1:$A$1749, 'Heron'!$A24,  data!$E$1:$E$1749, 'Heron'!U$5)</f>
        <v/>
      </c>
      <c r="V24" s="2">
        <f>U24+SUMIFS(data!$H$1:$H$1749, data!$A$1:$A$1749, 'Heron'!$A24,  data!$E$1:$E$1749, 'Heron'!V$5)</f>
        <v/>
      </c>
      <c r="W24" s="2">
        <f>V24+SUMIFS(data!$H$1:$H$1749, data!$A$1:$A$1749, 'Heron'!$A24,  data!$E$1:$E$1749, 'Heron'!W$5)</f>
        <v/>
      </c>
      <c r="X24" s="2">
        <f>W24+SUMIFS(data!$H$1:$H$1749, data!$A$1:$A$1749, 'Heron'!$A24,  data!$E$1:$E$1749, 'Heron'!X$5)</f>
        <v/>
      </c>
      <c r="Y24" s="2">
        <f>X24+SUMIFS(data!$H$1:$H$1749, data!$A$1:$A$1749, 'Heron'!$A24,  data!$E$1:$E$1749, 'Heron'!Y$5)</f>
        <v/>
      </c>
      <c r="Z24" s="2">
        <f>Y24+SUMIFS(data!$H$1:$H$1749, data!$A$1:$A$1749, 'Heron'!$A24,  data!$E$1:$E$1749, 'Heron'!Z$5)</f>
        <v/>
      </c>
      <c r="AA24" s="2">
        <f>Z24+SUMIFS(data!$H$1:$H$1749, data!$A$1:$A$1749, 'Heron'!$A24,  data!$E$1:$E$1749, 'Heron'!AA$5)</f>
        <v/>
      </c>
      <c r="AB24" s="2">
        <f>AA24+SUMIFS(data!$H$1:$H$1749, data!$A$1:$A$1749, 'Heron'!$A24,  data!$E$1:$E$1749, 'Heron'!AB$5)</f>
        <v/>
      </c>
      <c r="AC24" s="2">
        <f>AB24+SUMIFS(data!$H$1:$H$1749, data!$A$1:$A$1749, 'Heron'!$A24,  data!$E$1:$E$1749, 'Heron'!AC$5)</f>
        <v/>
      </c>
      <c r="AD24" s="2">
        <f>AC24+SUMIFS(data!$H$1:$H$1749, data!$A$1:$A$1749, 'Heron'!$A24,  data!$E$1:$E$1749, 'Heron'!AD$5)</f>
        <v/>
      </c>
      <c r="AE24" s="2">
        <f>AD24+SUMIFS(data!$H$1:$H$1749, data!$A$1:$A$1749, 'Heron'!$A24,  data!$E$1:$E$1749, 'Heron'!AE$5)</f>
        <v/>
      </c>
      <c r="AF24" s="2">
        <f>AE24+SUMIFS(data!$H$1:$H$1749, data!$A$1:$A$1749, 'Heron'!$A24,  data!$E$1:$E$1749, 'Heron'!AF$5)</f>
        <v/>
      </c>
      <c r="AG24" s="2">
        <f>AF24+SUMIFS(data!$H$1:$H$1749, data!$A$1:$A$1749, 'Heron'!$A24,  data!$E$1:$E$1749, 'Heron'!AG$5)+SUMIFS('NSST Print'!$C$43,'NSST Print'!$F$43,'Heron'!$A24)-SUMIFS('NSST Print'!$C$44:$C$50,'NSST Print'!$F$44:$F$50,'Heron'!$A24)</f>
        <v/>
      </c>
    </row>
    <row r="25">
      <c r="A25" t="inlineStr">
        <is>
          <t>COS - Commission Heron Fields investors</t>
        </is>
      </c>
      <c r="C25" s="2">
        <f>SUMIFS(data!$H$1:$H$1749, data!$A$1:$A$1749, 'Heron'!$A25, data!$E$1:$E$1749, 'Heron'!C$5)</f>
        <v/>
      </c>
      <c r="D25" s="2">
        <f>C25+SUMIFS(data!$H$1:$H$1749, data!$A$1:$A$1749, 'Heron'!$A25,  data!$E$1:$E$1749, 'Heron'!D$5)</f>
        <v/>
      </c>
      <c r="E25" s="2">
        <f>D25+SUMIFS(data!$H$1:$H$1749, data!$A$1:$A$1749, 'Heron'!$A25,  data!$E$1:$E$1749, 'Heron'!E$5)</f>
        <v/>
      </c>
      <c r="F25" s="2">
        <f>E25+SUMIFS(data!$H$1:$H$1749, data!$A$1:$A$1749, 'Heron'!$A25,  data!$E$1:$E$1749, 'Heron'!F$5)</f>
        <v/>
      </c>
      <c r="G25" s="2">
        <f>F25+SUMIFS(data!$H$1:$H$1749, data!$A$1:$A$1749, 'Heron'!$A25,  data!$E$1:$E$1749, 'Heron'!G$5)</f>
        <v/>
      </c>
      <c r="H25" s="2">
        <f>G25+SUMIFS(data!$H$1:$H$1749, data!$A$1:$A$1749, 'Heron'!$A25,  data!$E$1:$E$1749, 'Heron'!H$5)</f>
        <v/>
      </c>
      <c r="I25" s="2">
        <f>H25+SUMIFS(data!$H$1:$H$1749, data!$A$1:$A$1749, 'Heron'!$A25,  data!$E$1:$E$1749, 'Heron'!I$5)</f>
        <v/>
      </c>
      <c r="J25" s="2">
        <f>I25+SUMIFS(data!$H$1:$H$1749, data!$A$1:$A$1749, 'Heron'!$A25,  data!$E$1:$E$1749, 'Heron'!J$5)</f>
        <v/>
      </c>
      <c r="K25" s="2">
        <f>J25+SUMIFS(data!$H$1:$H$1749, data!$A$1:$A$1749, 'Heron'!$A25,  data!$E$1:$E$1749, 'Heron'!K$5)</f>
        <v/>
      </c>
      <c r="L25" s="2">
        <f>K25+SUMIFS(data!$H$1:$H$1749, data!$A$1:$A$1749, 'Heron'!$A25,  data!$E$1:$E$1749, 'Heron'!L$5)</f>
        <v/>
      </c>
      <c r="M25" s="2">
        <f>L25+SUMIFS(data!$H$1:$H$1749, data!$A$1:$A$1749, 'Heron'!$A25,  data!$E$1:$E$1749, 'Heron'!M$5)</f>
        <v/>
      </c>
      <c r="N25" s="2">
        <f>M25+SUMIFS(data!$H$1:$H$1749, data!$A$1:$A$1749, 'Heron'!$A25,  data!$E$1:$E$1749, 'Heron'!N$5)</f>
        <v/>
      </c>
      <c r="O25" s="2">
        <f>N25+SUMIFS(data!$H$1:$H$1749, data!$A$1:$A$1749, 'Heron'!$A25,  data!$E$1:$E$1749, 'Heron'!O$5)</f>
        <v/>
      </c>
      <c r="P25" s="2">
        <f>O25+SUMIFS(data!$H$1:$H$1749, data!$A$1:$A$1749, 'Heron'!$A25,  data!$E$1:$E$1749, 'Heron'!P$5)</f>
        <v/>
      </c>
      <c r="Q25" s="2">
        <f>P25+SUMIFS(data!$H$1:$H$1749, data!$A$1:$A$1749, 'Heron'!$A25,  data!$E$1:$E$1749, 'Heron'!Q$5)</f>
        <v/>
      </c>
      <c r="R25" s="2">
        <f>Q25+SUMIFS(data!$H$1:$H$1749, data!$A$1:$A$1749, 'Heron'!$A25,  data!$E$1:$E$1749, 'Heron'!R$5)</f>
        <v/>
      </c>
      <c r="S25" s="2">
        <f>R25+SUMIFS(data!$H$1:$H$1749, data!$A$1:$A$1749, 'Heron'!$A25,  data!$E$1:$E$1749, 'Heron'!S$5)</f>
        <v/>
      </c>
      <c r="T25" s="2">
        <f>S25+SUMIFS(data!$H$1:$H$1749, data!$A$1:$A$1749, 'Heron'!$A25,  data!$E$1:$E$1749, 'Heron'!T$5)</f>
        <v/>
      </c>
      <c r="U25" s="2">
        <f>T25+SUMIFS(data!$H$1:$H$1749, data!$A$1:$A$1749, 'Heron'!$A25,  data!$E$1:$E$1749, 'Heron'!U$5)</f>
        <v/>
      </c>
      <c r="V25" s="2">
        <f>U25+SUMIFS(data!$H$1:$H$1749, data!$A$1:$A$1749, 'Heron'!$A25,  data!$E$1:$E$1749, 'Heron'!V$5)</f>
        <v/>
      </c>
      <c r="W25" s="2">
        <f>V25+SUMIFS(data!$H$1:$H$1749, data!$A$1:$A$1749, 'Heron'!$A25,  data!$E$1:$E$1749, 'Heron'!W$5)</f>
        <v/>
      </c>
      <c r="X25" s="2">
        <f>W25+SUMIFS(data!$H$1:$H$1749, data!$A$1:$A$1749, 'Heron'!$A25,  data!$E$1:$E$1749, 'Heron'!X$5)</f>
        <v/>
      </c>
      <c r="Y25" s="2">
        <f>X25+SUMIFS(data!$H$1:$H$1749, data!$A$1:$A$1749, 'Heron'!$A25,  data!$E$1:$E$1749, 'Heron'!Y$5)</f>
        <v/>
      </c>
      <c r="Z25" s="2">
        <f>Y25+SUMIFS(data!$H$1:$H$1749, data!$A$1:$A$1749, 'Heron'!$A25,  data!$E$1:$E$1749, 'Heron'!Z$5)</f>
        <v/>
      </c>
      <c r="AA25" s="2">
        <f>Z25+SUMIFS(data!$H$1:$H$1749, data!$A$1:$A$1749, 'Heron'!$A25,  data!$E$1:$E$1749, 'Heron'!AA$5)</f>
        <v/>
      </c>
      <c r="AB25" s="2">
        <f>AA25+SUMIFS(data!$H$1:$H$1749, data!$A$1:$A$1749, 'Heron'!$A25,  data!$E$1:$E$1749, 'Heron'!AB$5)</f>
        <v/>
      </c>
      <c r="AC25" s="2">
        <f>AB25+SUMIFS(data!$H$1:$H$1749, data!$A$1:$A$1749, 'Heron'!$A25,  data!$E$1:$E$1749, 'Heron'!AC$5)</f>
        <v/>
      </c>
      <c r="AD25" s="2">
        <f>AC25+SUMIFS(data!$H$1:$H$1749, data!$A$1:$A$1749, 'Heron'!$A25,  data!$E$1:$E$1749, 'Heron'!AD$5)</f>
        <v/>
      </c>
      <c r="AE25" s="2">
        <f>AD25+SUMIFS(data!$H$1:$H$1749, data!$A$1:$A$1749, 'Heron'!$A25,  data!$E$1:$E$1749, 'Heron'!AE$5)</f>
        <v/>
      </c>
      <c r="AF25" s="2">
        <f>AE25+SUMIFS(data!$H$1:$H$1749, data!$A$1:$A$1749, 'Heron'!$A25,  data!$E$1:$E$1749, 'Heron'!AF$5)</f>
        <v/>
      </c>
      <c r="AG25" s="2">
        <f>AF25+SUMIFS(data!$H$1:$H$1749, data!$A$1:$A$1749, 'Heron'!$A25,  data!$E$1:$E$1749, 'Heron'!AG$5)+SUMIFS('NSST Print'!$C$43,'NSST Print'!$F$43,'Heron'!$A25)-SUMIFS('NSST Print'!$C$44:$C$50,'NSST Print'!$F$44:$F$50,'Heron'!$A25)</f>
        <v/>
      </c>
    </row>
    <row r="26">
      <c r="A26" t="inlineStr">
        <is>
          <t>COS - Construction</t>
        </is>
      </c>
      <c r="C26" s="2">
        <f>SUMIFS(data!$H$1:$H$1749, data!$A$1:$A$1749, 'Heron'!$A26, data!$E$1:$E$1749, 'Heron'!C$5)</f>
        <v/>
      </c>
      <c r="D26" s="2">
        <f>C26+SUMIFS(data!$H$1:$H$1749, data!$A$1:$A$1749, 'Heron'!$A26,  data!$E$1:$E$1749, 'Heron'!D$5)</f>
        <v/>
      </c>
      <c r="E26" s="2">
        <f>D26+SUMIFS(data!$H$1:$H$1749, data!$A$1:$A$1749, 'Heron'!$A26,  data!$E$1:$E$1749, 'Heron'!E$5)</f>
        <v/>
      </c>
      <c r="F26" s="2">
        <f>E26+SUMIFS(data!$H$1:$H$1749, data!$A$1:$A$1749, 'Heron'!$A26,  data!$E$1:$E$1749, 'Heron'!F$5)</f>
        <v/>
      </c>
      <c r="G26" s="2">
        <f>F26+SUMIFS(data!$H$1:$H$1749, data!$A$1:$A$1749, 'Heron'!$A26,  data!$E$1:$E$1749, 'Heron'!G$5)</f>
        <v/>
      </c>
      <c r="H26" s="2">
        <f>G26+SUMIFS(data!$H$1:$H$1749, data!$A$1:$A$1749, 'Heron'!$A26,  data!$E$1:$E$1749, 'Heron'!H$5)</f>
        <v/>
      </c>
      <c r="I26" s="2">
        <f>H26+SUMIFS(data!$H$1:$H$1749, data!$A$1:$A$1749, 'Heron'!$A26,  data!$E$1:$E$1749, 'Heron'!I$5)</f>
        <v/>
      </c>
      <c r="J26" s="2">
        <f>I26+SUMIFS(data!$H$1:$H$1749, data!$A$1:$A$1749, 'Heron'!$A26,  data!$E$1:$E$1749, 'Heron'!J$5)</f>
        <v/>
      </c>
      <c r="K26" s="2">
        <f>J26+SUMIFS(data!$H$1:$H$1749, data!$A$1:$A$1749, 'Heron'!$A26,  data!$E$1:$E$1749, 'Heron'!K$5)</f>
        <v/>
      </c>
      <c r="L26" s="2">
        <f>K26+SUMIFS(data!$H$1:$H$1749, data!$A$1:$A$1749, 'Heron'!$A26,  data!$E$1:$E$1749, 'Heron'!L$5)</f>
        <v/>
      </c>
      <c r="M26" s="2">
        <f>L26+SUMIFS(data!$H$1:$H$1749, data!$A$1:$A$1749, 'Heron'!$A26,  data!$E$1:$E$1749, 'Heron'!M$5)</f>
        <v/>
      </c>
      <c r="N26" s="2">
        <f>M26+SUMIFS(data!$H$1:$H$1749, data!$A$1:$A$1749, 'Heron'!$A26,  data!$E$1:$E$1749, 'Heron'!N$5)</f>
        <v/>
      </c>
      <c r="O26" s="2">
        <f>N26+SUMIFS(data!$H$1:$H$1749, data!$A$1:$A$1749, 'Heron'!$A26,  data!$E$1:$E$1749, 'Heron'!O$5)</f>
        <v/>
      </c>
      <c r="P26" s="2">
        <f>O26+SUMIFS(data!$H$1:$H$1749, data!$A$1:$A$1749, 'Heron'!$A26,  data!$E$1:$E$1749, 'Heron'!P$5)</f>
        <v/>
      </c>
      <c r="Q26" s="2">
        <f>P26+SUMIFS(data!$H$1:$H$1749, data!$A$1:$A$1749, 'Heron'!$A26,  data!$E$1:$E$1749, 'Heron'!Q$5)</f>
        <v/>
      </c>
      <c r="R26" s="2">
        <f>Q26+SUMIFS(data!$H$1:$H$1749, data!$A$1:$A$1749, 'Heron'!$A26,  data!$E$1:$E$1749, 'Heron'!R$5)</f>
        <v/>
      </c>
      <c r="S26" s="2">
        <f>R26+SUMIFS(data!$H$1:$H$1749, data!$A$1:$A$1749, 'Heron'!$A26,  data!$E$1:$E$1749, 'Heron'!S$5)</f>
        <v/>
      </c>
      <c r="T26" s="2">
        <f>S26+SUMIFS(data!$H$1:$H$1749, data!$A$1:$A$1749, 'Heron'!$A26,  data!$E$1:$E$1749, 'Heron'!T$5)</f>
        <v/>
      </c>
      <c r="U26" s="2">
        <f>T26+SUMIFS(data!$H$1:$H$1749, data!$A$1:$A$1749, 'Heron'!$A26,  data!$E$1:$E$1749, 'Heron'!U$5)</f>
        <v/>
      </c>
      <c r="V26" s="2">
        <f>U26+SUMIFS(data!$H$1:$H$1749, data!$A$1:$A$1749, 'Heron'!$A26,  data!$E$1:$E$1749, 'Heron'!V$5)</f>
        <v/>
      </c>
      <c r="W26" s="2">
        <f>V26+SUMIFS(data!$H$1:$H$1749, data!$A$1:$A$1749, 'Heron'!$A26,  data!$E$1:$E$1749, 'Heron'!W$5)</f>
        <v/>
      </c>
      <c r="X26" s="2">
        <f>W26+SUMIFS(data!$H$1:$H$1749, data!$A$1:$A$1749, 'Heron'!$A26,  data!$E$1:$E$1749, 'Heron'!X$5)</f>
        <v/>
      </c>
      <c r="Y26" s="2">
        <f>X26+SUMIFS(data!$H$1:$H$1749, data!$A$1:$A$1749, 'Heron'!$A26,  data!$E$1:$E$1749, 'Heron'!Y$5)</f>
        <v/>
      </c>
      <c r="Z26" s="2">
        <f>Y26+SUMIFS(data!$H$1:$H$1749, data!$A$1:$A$1749, 'Heron'!$A26,  data!$E$1:$E$1749, 'Heron'!Z$5)</f>
        <v/>
      </c>
      <c r="AA26" s="2">
        <f>Z26+SUMIFS(data!$H$1:$H$1749, data!$A$1:$A$1749, 'Heron'!$A26,  data!$E$1:$E$1749, 'Heron'!AA$5)</f>
        <v/>
      </c>
      <c r="AB26" s="2">
        <f>AA26+SUMIFS(data!$H$1:$H$1749, data!$A$1:$A$1749, 'Heron'!$A26,  data!$E$1:$E$1749, 'Heron'!AB$5)</f>
        <v/>
      </c>
      <c r="AC26" s="2">
        <f>AB26+SUMIFS(data!$H$1:$H$1749, data!$A$1:$A$1749, 'Heron'!$A26,  data!$E$1:$E$1749, 'Heron'!AC$5)</f>
        <v/>
      </c>
      <c r="AD26" s="2">
        <f>AC26+SUMIFS(data!$H$1:$H$1749, data!$A$1:$A$1749, 'Heron'!$A26,  data!$E$1:$E$1749, 'Heron'!AD$5)</f>
        <v/>
      </c>
      <c r="AE26" s="2">
        <f>AD26+SUMIFS(data!$H$1:$H$1749, data!$A$1:$A$1749, 'Heron'!$A26,  data!$E$1:$E$1749, 'Heron'!AE$5)</f>
        <v/>
      </c>
      <c r="AF26" s="2">
        <f>AE26+SUMIFS(data!$H$1:$H$1749, data!$A$1:$A$1749, 'Heron'!$A26,  data!$E$1:$E$1749, 'Heron'!AF$5)</f>
        <v/>
      </c>
      <c r="AG26" s="2">
        <f>AF26+SUMIFS(data!$H$1:$H$1749, data!$A$1:$A$1749, 'Heron'!$A26,  data!$E$1:$E$1749, 'Heron'!AG$5)+SUMIFS('NSST Print'!$C$43,'NSST Print'!$F$43,'Heron'!$A26)-SUMIFS('NSST Print'!$C$44:$C$50,'NSST Print'!$F$44:$F$50,'Heron'!$A26)</f>
        <v/>
      </c>
    </row>
    <row r="27">
      <c r="A27" t="inlineStr">
        <is>
          <t>COS - Electricity</t>
        </is>
      </c>
      <c r="C27" s="2">
        <f>SUMIFS(data!$H$1:$H$1749, data!$A$1:$A$1749, 'Heron'!$A27, data!$E$1:$E$1749, 'Heron'!C$5)</f>
        <v/>
      </c>
      <c r="D27" s="2">
        <f>C27+SUMIFS(data!$H$1:$H$1749, data!$A$1:$A$1749, 'Heron'!$A27,  data!$E$1:$E$1749, 'Heron'!D$5)</f>
        <v/>
      </c>
      <c r="E27" s="2">
        <f>D27+SUMIFS(data!$H$1:$H$1749, data!$A$1:$A$1749, 'Heron'!$A27,  data!$E$1:$E$1749, 'Heron'!E$5)</f>
        <v/>
      </c>
      <c r="F27" s="2">
        <f>E27+SUMIFS(data!$H$1:$H$1749, data!$A$1:$A$1749, 'Heron'!$A27,  data!$E$1:$E$1749, 'Heron'!F$5)</f>
        <v/>
      </c>
      <c r="G27" s="2">
        <f>F27+SUMIFS(data!$H$1:$H$1749, data!$A$1:$A$1749, 'Heron'!$A27,  data!$E$1:$E$1749, 'Heron'!G$5)</f>
        <v/>
      </c>
      <c r="H27" s="2">
        <f>G27+SUMIFS(data!$H$1:$H$1749, data!$A$1:$A$1749, 'Heron'!$A27,  data!$E$1:$E$1749, 'Heron'!H$5)</f>
        <v/>
      </c>
      <c r="I27" s="2">
        <f>H27+SUMIFS(data!$H$1:$H$1749, data!$A$1:$A$1749, 'Heron'!$A27,  data!$E$1:$E$1749, 'Heron'!I$5)</f>
        <v/>
      </c>
      <c r="J27" s="2">
        <f>I27+SUMIFS(data!$H$1:$H$1749, data!$A$1:$A$1749, 'Heron'!$A27,  data!$E$1:$E$1749, 'Heron'!J$5)</f>
        <v/>
      </c>
      <c r="K27" s="2">
        <f>J27+SUMIFS(data!$H$1:$H$1749, data!$A$1:$A$1749, 'Heron'!$A27,  data!$E$1:$E$1749, 'Heron'!K$5)</f>
        <v/>
      </c>
      <c r="L27" s="2">
        <f>K27+SUMIFS(data!$H$1:$H$1749, data!$A$1:$A$1749, 'Heron'!$A27,  data!$E$1:$E$1749, 'Heron'!L$5)</f>
        <v/>
      </c>
      <c r="M27" s="2">
        <f>L27+SUMIFS(data!$H$1:$H$1749, data!$A$1:$A$1749, 'Heron'!$A27,  data!$E$1:$E$1749, 'Heron'!M$5)</f>
        <v/>
      </c>
      <c r="N27" s="2">
        <f>M27+SUMIFS(data!$H$1:$H$1749, data!$A$1:$A$1749, 'Heron'!$A27,  data!$E$1:$E$1749, 'Heron'!N$5)</f>
        <v/>
      </c>
      <c r="O27" s="2">
        <f>N27+SUMIFS(data!$H$1:$H$1749, data!$A$1:$A$1749, 'Heron'!$A27,  data!$E$1:$E$1749, 'Heron'!O$5)</f>
        <v/>
      </c>
      <c r="P27" s="2">
        <f>O27+SUMIFS(data!$H$1:$H$1749, data!$A$1:$A$1749, 'Heron'!$A27,  data!$E$1:$E$1749, 'Heron'!P$5)</f>
        <v/>
      </c>
      <c r="Q27" s="2">
        <f>P27+SUMIFS(data!$H$1:$H$1749, data!$A$1:$A$1749, 'Heron'!$A27,  data!$E$1:$E$1749, 'Heron'!Q$5)</f>
        <v/>
      </c>
      <c r="R27" s="2">
        <f>Q27+SUMIFS(data!$H$1:$H$1749, data!$A$1:$A$1749, 'Heron'!$A27,  data!$E$1:$E$1749, 'Heron'!R$5)</f>
        <v/>
      </c>
      <c r="S27" s="2">
        <f>R27+SUMIFS(data!$H$1:$H$1749, data!$A$1:$A$1749, 'Heron'!$A27,  data!$E$1:$E$1749, 'Heron'!S$5)</f>
        <v/>
      </c>
      <c r="T27" s="2">
        <f>S27+SUMIFS(data!$H$1:$H$1749, data!$A$1:$A$1749, 'Heron'!$A27,  data!$E$1:$E$1749, 'Heron'!T$5)</f>
        <v/>
      </c>
      <c r="U27" s="2">
        <f>T27+SUMIFS(data!$H$1:$H$1749, data!$A$1:$A$1749, 'Heron'!$A27,  data!$E$1:$E$1749, 'Heron'!U$5)</f>
        <v/>
      </c>
      <c r="V27" s="2">
        <f>U27+SUMIFS(data!$H$1:$H$1749, data!$A$1:$A$1749, 'Heron'!$A27,  data!$E$1:$E$1749, 'Heron'!V$5)</f>
        <v/>
      </c>
      <c r="W27" s="2">
        <f>V27+SUMIFS(data!$H$1:$H$1749, data!$A$1:$A$1749, 'Heron'!$A27,  data!$E$1:$E$1749, 'Heron'!W$5)</f>
        <v/>
      </c>
      <c r="X27" s="2">
        <f>W27+SUMIFS(data!$H$1:$H$1749, data!$A$1:$A$1749, 'Heron'!$A27,  data!$E$1:$E$1749, 'Heron'!X$5)</f>
        <v/>
      </c>
      <c r="Y27" s="2">
        <f>X27+SUMIFS(data!$H$1:$H$1749, data!$A$1:$A$1749, 'Heron'!$A27,  data!$E$1:$E$1749, 'Heron'!Y$5)</f>
        <v/>
      </c>
      <c r="Z27" s="2">
        <f>Y27+SUMIFS(data!$H$1:$H$1749, data!$A$1:$A$1749, 'Heron'!$A27,  data!$E$1:$E$1749, 'Heron'!Z$5)</f>
        <v/>
      </c>
      <c r="AA27" s="2">
        <f>Z27+SUMIFS(data!$H$1:$H$1749, data!$A$1:$A$1749, 'Heron'!$A27,  data!$E$1:$E$1749, 'Heron'!AA$5)</f>
        <v/>
      </c>
      <c r="AB27" s="2">
        <f>AA27+SUMIFS(data!$H$1:$H$1749, data!$A$1:$A$1749, 'Heron'!$A27,  data!$E$1:$E$1749, 'Heron'!AB$5)</f>
        <v/>
      </c>
      <c r="AC27" s="2">
        <f>AB27+SUMIFS(data!$H$1:$H$1749, data!$A$1:$A$1749, 'Heron'!$A27,  data!$E$1:$E$1749, 'Heron'!AC$5)</f>
        <v/>
      </c>
      <c r="AD27" s="2">
        <f>AC27+SUMIFS(data!$H$1:$H$1749, data!$A$1:$A$1749, 'Heron'!$A27,  data!$E$1:$E$1749, 'Heron'!AD$5)</f>
        <v/>
      </c>
      <c r="AE27" s="2">
        <f>AD27+SUMIFS(data!$H$1:$H$1749, data!$A$1:$A$1749, 'Heron'!$A27,  data!$E$1:$E$1749, 'Heron'!AE$5)</f>
        <v/>
      </c>
      <c r="AF27" s="2">
        <f>AE27+SUMIFS(data!$H$1:$H$1749, data!$A$1:$A$1749, 'Heron'!$A27,  data!$E$1:$E$1749, 'Heron'!AF$5)</f>
        <v/>
      </c>
      <c r="AG27" s="2">
        <f>AF27+SUMIFS(data!$H$1:$H$1749, data!$A$1:$A$1749, 'Heron'!$A27,  data!$E$1:$E$1749, 'Heron'!AG$5)+SUMIFS('NSST Print'!$C$43,'NSST Print'!$F$43,'Heron'!$A27)-SUMIFS('NSST Print'!$C$44:$C$50,'NSST Print'!$F$44:$F$50,'Heron'!$A27)</f>
        <v/>
      </c>
    </row>
    <row r="28">
      <c r="A28" t="inlineStr">
        <is>
          <t>COS - Electricity Cost Heron Field</t>
        </is>
      </c>
      <c r="C28" s="2">
        <f>SUMIFS(data!$H$1:$H$1749, data!$A$1:$A$1749, 'Heron'!$A28, data!$E$1:$E$1749, 'Heron'!C$5)</f>
        <v/>
      </c>
      <c r="D28" s="2">
        <f>C28+SUMIFS(data!$H$1:$H$1749, data!$A$1:$A$1749, 'Heron'!$A28,  data!$E$1:$E$1749, 'Heron'!D$5)</f>
        <v/>
      </c>
      <c r="E28" s="2">
        <f>D28+SUMIFS(data!$H$1:$H$1749, data!$A$1:$A$1749, 'Heron'!$A28,  data!$E$1:$E$1749, 'Heron'!E$5)</f>
        <v/>
      </c>
      <c r="F28" s="2">
        <f>E28+SUMIFS(data!$H$1:$H$1749, data!$A$1:$A$1749, 'Heron'!$A28,  data!$E$1:$E$1749, 'Heron'!F$5)</f>
        <v/>
      </c>
      <c r="G28" s="2">
        <f>F28+SUMIFS(data!$H$1:$H$1749, data!$A$1:$A$1749, 'Heron'!$A28,  data!$E$1:$E$1749, 'Heron'!G$5)</f>
        <v/>
      </c>
      <c r="H28" s="2">
        <f>G28+SUMIFS(data!$H$1:$H$1749, data!$A$1:$A$1749, 'Heron'!$A28,  data!$E$1:$E$1749, 'Heron'!H$5)</f>
        <v/>
      </c>
      <c r="I28" s="2">
        <f>H28+SUMIFS(data!$H$1:$H$1749, data!$A$1:$A$1749, 'Heron'!$A28,  data!$E$1:$E$1749, 'Heron'!I$5)</f>
        <v/>
      </c>
      <c r="J28" s="2">
        <f>I28+SUMIFS(data!$H$1:$H$1749, data!$A$1:$A$1749, 'Heron'!$A28,  data!$E$1:$E$1749, 'Heron'!J$5)</f>
        <v/>
      </c>
      <c r="K28" s="2">
        <f>J28+SUMIFS(data!$H$1:$H$1749, data!$A$1:$A$1749, 'Heron'!$A28,  data!$E$1:$E$1749, 'Heron'!K$5)</f>
        <v/>
      </c>
      <c r="L28" s="2">
        <f>K28+SUMIFS(data!$H$1:$H$1749, data!$A$1:$A$1749, 'Heron'!$A28,  data!$E$1:$E$1749, 'Heron'!L$5)</f>
        <v/>
      </c>
      <c r="M28" s="2">
        <f>L28+SUMIFS(data!$H$1:$H$1749, data!$A$1:$A$1749, 'Heron'!$A28,  data!$E$1:$E$1749, 'Heron'!M$5)</f>
        <v/>
      </c>
      <c r="N28" s="2">
        <f>M28+SUMIFS(data!$H$1:$H$1749, data!$A$1:$A$1749, 'Heron'!$A28,  data!$E$1:$E$1749, 'Heron'!N$5)</f>
        <v/>
      </c>
      <c r="O28" s="2">
        <f>N28+SUMIFS(data!$H$1:$H$1749, data!$A$1:$A$1749, 'Heron'!$A28,  data!$E$1:$E$1749, 'Heron'!O$5)</f>
        <v/>
      </c>
      <c r="P28" s="2">
        <f>O28+SUMIFS(data!$H$1:$H$1749, data!$A$1:$A$1749, 'Heron'!$A28,  data!$E$1:$E$1749, 'Heron'!P$5)</f>
        <v/>
      </c>
      <c r="Q28" s="2">
        <f>P28+SUMIFS(data!$H$1:$H$1749, data!$A$1:$A$1749, 'Heron'!$A28,  data!$E$1:$E$1749, 'Heron'!Q$5)</f>
        <v/>
      </c>
      <c r="R28" s="2">
        <f>Q28+SUMIFS(data!$H$1:$H$1749, data!$A$1:$A$1749, 'Heron'!$A28,  data!$E$1:$E$1749, 'Heron'!R$5)</f>
        <v/>
      </c>
      <c r="S28" s="2">
        <f>R28+SUMIFS(data!$H$1:$H$1749, data!$A$1:$A$1749, 'Heron'!$A28,  data!$E$1:$E$1749, 'Heron'!S$5)</f>
        <v/>
      </c>
      <c r="T28" s="2">
        <f>S28+SUMIFS(data!$H$1:$H$1749, data!$A$1:$A$1749, 'Heron'!$A28,  data!$E$1:$E$1749, 'Heron'!T$5)</f>
        <v/>
      </c>
      <c r="U28" s="2">
        <f>T28+SUMIFS(data!$H$1:$H$1749, data!$A$1:$A$1749, 'Heron'!$A28,  data!$E$1:$E$1749, 'Heron'!U$5)</f>
        <v/>
      </c>
      <c r="V28" s="2">
        <f>U28+SUMIFS(data!$H$1:$H$1749, data!$A$1:$A$1749, 'Heron'!$A28,  data!$E$1:$E$1749, 'Heron'!V$5)</f>
        <v/>
      </c>
      <c r="W28" s="2">
        <f>V28+SUMIFS(data!$H$1:$H$1749, data!$A$1:$A$1749, 'Heron'!$A28,  data!$E$1:$E$1749, 'Heron'!W$5)</f>
        <v/>
      </c>
      <c r="X28" s="2">
        <f>W28+SUMIFS(data!$H$1:$H$1749, data!$A$1:$A$1749, 'Heron'!$A28,  data!$E$1:$E$1749, 'Heron'!X$5)</f>
        <v/>
      </c>
      <c r="Y28" s="2">
        <f>X28+SUMIFS(data!$H$1:$H$1749, data!$A$1:$A$1749, 'Heron'!$A28,  data!$E$1:$E$1749, 'Heron'!Y$5)</f>
        <v/>
      </c>
      <c r="Z28" s="2">
        <f>Y28+SUMIFS(data!$H$1:$H$1749, data!$A$1:$A$1749, 'Heron'!$A28,  data!$E$1:$E$1749, 'Heron'!Z$5)</f>
        <v/>
      </c>
      <c r="AA28" s="2">
        <f>Z28+SUMIFS(data!$H$1:$H$1749, data!$A$1:$A$1749, 'Heron'!$A28,  data!$E$1:$E$1749, 'Heron'!AA$5)</f>
        <v/>
      </c>
      <c r="AB28" s="2">
        <f>AA28+SUMIFS(data!$H$1:$H$1749, data!$A$1:$A$1749, 'Heron'!$A28,  data!$E$1:$E$1749, 'Heron'!AB$5)</f>
        <v/>
      </c>
      <c r="AC28" s="2">
        <f>AB28+SUMIFS(data!$H$1:$H$1749, data!$A$1:$A$1749, 'Heron'!$A28,  data!$E$1:$E$1749, 'Heron'!AC$5)</f>
        <v/>
      </c>
      <c r="AD28" s="2">
        <f>AC28+SUMIFS(data!$H$1:$H$1749, data!$A$1:$A$1749, 'Heron'!$A28,  data!$E$1:$E$1749, 'Heron'!AD$5)</f>
        <v/>
      </c>
      <c r="AE28" s="2">
        <f>AD28+SUMIFS(data!$H$1:$H$1749, data!$A$1:$A$1749, 'Heron'!$A28,  data!$E$1:$E$1749, 'Heron'!AE$5)</f>
        <v/>
      </c>
      <c r="AF28" s="2">
        <f>AE28+SUMIFS(data!$H$1:$H$1749, data!$A$1:$A$1749, 'Heron'!$A28,  data!$E$1:$E$1749, 'Heron'!AF$5)</f>
        <v/>
      </c>
      <c r="AG28" s="2">
        <f>AF28+SUMIFS(data!$H$1:$H$1749, data!$A$1:$A$1749, 'Heron'!$A28,  data!$E$1:$E$1749, 'Heron'!AG$5)+SUMIFS('NSST Print'!$C$43,'NSST Print'!$F$43,'Heron'!$A28)-SUMIFS('NSST Print'!$C$44:$C$50,'NSST Print'!$F$44:$F$50,'Heron'!$A28)</f>
        <v/>
      </c>
    </row>
    <row r="29">
      <c r="A29" t="inlineStr">
        <is>
          <t>COS - HV COCT Rates clearance</t>
        </is>
      </c>
      <c r="C29" s="2">
        <f>SUMIFS(data!$H$1:$H$1749, data!$A$1:$A$1749, 'Heron'!$A29, data!$E$1:$E$1749, 'Heron'!C$5)</f>
        <v/>
      </c>
      <c r="D29" s="2">
        <f>C29+SUMIFS(data!$H$1:$H$1749, data!$A$1:$A$1749, 'Heron'!$A29,  data!$E$1:$E$1749, 'Heron'!D$5)</f>
        <v/>
      </c>
      <c r="E29" s="2">
        <f>D29+SUMIFS(data!$H$1:$H$1749, data!$A$1:$A$1749, 'Heron'!$A29,  data!$E$1:$E$1749, 'Heron'!E$5)</f>
        <v/>
      </c>
      <c r="F29" s="2">
        <f>E29+SUMIFS(data!$H$1:$H$1749, data!$A$1:$A$1749, 'Heron'!$A29,  data!$E$1:$E$1749, 'Heron'!F$5)</f>
        <v/>
      </c>
      <c r="G29" s="2">
        <f>F29+SUMIFS(data!$H$1:$H$1749, data!$A$1:$A$1749, 'Heron'!$A29,  data!$E$1:$E$1749, 'Heron'!G$5)</f>
        <v/>
      </c>
      <c r="H29" s="2">
        <f>G29+SUMIFS(data!$H$1:$H$1749, data!$A$1:$A$1749, 'Heron'!$A29,  data!$E$1:$E$1749, 'Heron'!H$5)</f>
        <v/>
      </c>
      <c r="I29" s="2">
        <f>H29+SUMIFS(data!$H$1:$H$1749, data!$A$1:$A$1749, 'Heron'!$A29,  data!$E$1:$E$1749, 'Heron'!I$5)</f>
        <v/>
      </c>
      <c r="J29" s="2">
        <f>I29+SUMIFS(data!$H$1:$H$1749, data!$A$1:$A$1749, 'Heron'!$A29,  data!$E$1:$E$1749, 'Heron'!J$5)</f>
        <v/>
      </c>
      <c r="K29" s="2">
        <f>J29+SUMIFS(data!$H$1:$H$1749, data!$A$1:$A$1749, 'Heron'!$A29,  data!$E$1:$E$1749, 'Heron'!K$5)</f>
        <v/>
      </c>
      <c r="L29" s="2">
        <f>K29+SUMIFS(data!$H$1:$H$1749, data!$A$1:$A$1749, 'Heron'!$A29,  data!$E$1:$E$1749, 'Heron'!L$5)</f>
        <v/>
      </c>
      <c r="M29" s="2">
        <f>L29+SUMIFS(data!$H$1:$H$1749, data!$A$1:$A$1749, 'Heron'!$A29,  data!$E$1:$E$1749, 'Heron'!M$5)</f>
        <v/>
      </c>
      <c r="N29" s="2">
        <f>M29+SUMIFS(data!$H$1:$H$1749, data!$A$1:$A$1749, 'Heron'!$A29,  data!$E$1:$E$1749, 'Heron'!N$5)</f>
        <v/>
      </c>
      <c r="O29" s="2">
        <f>N29+SUMIFS(data!$H$1:$H$1749, data!$A$1:$A$1749, 'Heron'!$A29,  data!$E$1:$E$1749, 'Heron'!O$5)</f>
        <v/>
      </c>
      <c r="P29" s="2">
        <f>O29+SUMIFS(data!$H$1:$H$1749, data!$A$1:$A$1749, 'Heron'!$A29,  data!$E$1:$E$1749, 'Heron'!P$5)</f>
        <v/>
      </c>
      <c r="Q29" s="2">
        <f>P29+SUMIFS(data!$H$1:$H$1749, data!$A$1:$A$1749, 'Heron'!$A29,  data!$E$1:$E$1749, 'Heron'!Q$5)</f>
        <v/>
      </c>
      <c r="R29" s="2">
        <f>Q29+SUMIFS(data!$H$1:$H$1749, data!$A$1:$A$1749, 'Heron'!$A29,  data!$E$1:$E$1749, 'Heron'!R$5)</f>
        <v/>
      </c>
      <c r="S29" s="2">
        <f>R29+SUMIFS(data!$H$1:$H$1749, data!$A$1:$A$1749, 'Heron'!$A29,  data!$E$1:$E$1749, 'Heron'!S$5)</f>
        <v/>
      </c>
      <c r="T29" s="2">
        <f>S29+SUMIFS(data!$H$1:$H$1749, data!$A$1:$A$1749, 'Heron'!$A29,  data!$E$1:$E$1749, 'Heron'!T$5)</f>
        <v/>
      </c>
      <c r="U29" s="2">
        <f>T29+SUMIFS(data!$H$1:$H$1749, data!$A$1:$A$1749, 'Heron'!$A29,  data!$E$1:$E$1749, 'Heron'!U$5)</f>
        <v/>
      </c>
      <c r="V29" s="2">
        <f>U29+SUMIFS(data!$H$1:$H$1749, data!$A$1:$A$1749, 'Heron'!$A29,  data!$E$1:$E$1749, 'Heron'!V$5)</f>
        <v/>
      </c>
      <c r="W29" s="2">
        <f>V29+SUMIFS(data!$H$1:$H$1749, data!$A$1:$A$1749, 'Heron'!$A29,  data!$E$1:$E$1749, 'Heron'!W$5)</f>
        <v/>
      </c>
      <c r="X29" s="2">
        <f>W29+SUMIFS(data!$H$1:$H$1749, data!$A$1:$A$1749, 'Heron'!$A29,  data!$E$1:$E$1749, 'Heron'!X$5)</f>
        <v/>
      </c>
      <c r="Y29" s="2">
        <f>X29+SUMIFS(data!$H$1:$H$1749, data!$A$1:$A$1749, 'Heron'!$A29,  data!$E$1:$E$1749, 'Heron'!Y$5)</f>
        <v/>
      </c>
      <c r="Z29" s="2">
        <f>Y29+SUMIFS(data!$H$1:$H$1749, data!$A$1:$A$1749, 'Heron'!$A29,  data!$E$1:$E$1749, 'Heron'!Z$5)</f>
        <v/>
      </c>
      <c r="AA29" s="2">
        <f>Z29+SUMIFS(data!$H$1:$H$1749, data!$A$1:$A$1749, 'Heron'!$A29,  data!$E$1:$E$1749, 'Heron'!AA$5)</f>
        <v/>
      </c>
      <c r="AB29" s="2">
        <f>AA29+SUMIFS(data!$H$1:$H$1749, data!$A$1:$A$1749, 'Heron'!$A29,  data!$E$1:$E$1749, 'Heron'!AB$5)</f>
        <v/>
      </c>
      <c r="AC29" s="2">
        <f>AB29+SUMIFS(data!$H$1:$H$1749, data!$A$1:$A$1749, 'Heron'!$A29,  data!$E$1:$E$1749, 'Heron'!AC$5)</f>
        <v/>
      </c>
      <c r="AD29" s="2">
        <f>AC29+SUMIFS(data!$H$1:$H$1749, data!$A$1:$A$1749, 'Heron'!$A29,  data!$E$1:$E$1749, 'Heron'!AD$5)</f>
        <v/>
      </c>
      <c r="AE29" s="2">
        <f>AD29+SUMIFS(data!$H$1:$H$1749, data!$A$1:$A$1749, 'Heron'!$A29,  data!$E$1:$E$1749, 'Heron'!AE$5)</f>
        <v/>
      </c>
      <c r="AF29" s="2">
        <f>AE29+SUMIFS(data!$H$1:$H$1749, data!$A$1:$A$1749, 'Heron'!$A29,  data!$E$1:$E$1749, 'Heron'!AF$5)</f>
        <v/>
      </c>
      <c r="AG29" s="2">
        <f>AF29+SUMIFS(data!$H$1:$H$1749, data!$A$1:$A$1749, 'Heron'!$A29,  data!$E$1:$E$1749, 'Heron'!AG$5)+SUMIFS('NSST Print'!$C$43,'NSST Print'!$F$43,'Heron'!$A29)-SUMIFS('NSST Print'!$C$44:$C$50,'NSST Print'!$F$44:$F$50,'Heron'!$A29)</f>
        <v/>
      </c>
    </row>
    <row r="30">
      <c r="A30" t="inlineStr">
        <is>
          <t>COS - Heron - Internet</t>
        </is>
      </c>
      <c r="C30" s="2">
        <f>SUMIFS(data!$H$1:$H$1749, data!$A$1:$A$1749, 'Heron'!$A30, data!$E$1:$E$1749, 'Heron'!C$5)</f>
        <v/>
      </c>
      <c r="D30" s="2">
        <f>C30+SUMIFS(data!$H$1:$H$1749, data!$A$1:$A$1749, 'Heron'!$A30,  data!$E$1:$E$1749, 'Heron'!D$5)</f>
        <v/>
      </c>
      <c r="E30" s="2">
        <f>D30+SUMIFS(data!$H$1:$H$1749, data!$A$1:$A$1749, 'Heron'!$A30,  data!$E$1:$E$1749, 'Heron'!E$5)</f>
        <v/>
      </c>
      <c r="F30" s="2">
        <f>E30+SUMIFS(data!$H$1:$H$1749, data!$A$1:$A$1749, 'Heron'!$A30,  data!$E$1:$E$1749, 'Heron'!F$5)</f>
        <v/>
      </c>
      <c r="G30" s="2">
        <f>F30+SUMIFS(data!$H$1:$H$1749, data!$A$1:$A$1749, 'Heron'!$A30,  data!$E$1:$E$1749, 'Heron'!G$5)</f>
        <v/>
      </c>
      <c r="H30" s="2">
        <f>G30+SUMIFS(data!$H$1:$H$1749, data!$A$1:$A$1749, 'Heron'!$A30,  data!$E$1:$E$1749, 'Heron'!H$5)</f>
        <v/>
      </c>
      <c r="I30" s="2">
        <f>H30+SUMIFS(data!$H$1:$H$1749, data!$A$1:$A$1749, 'Heron'!$A30,  data!$E$1:$E$1749, 'Heron'!I$5)</f>
        <v/>
      </c>
      <c r="J30" s="2">
        <f>I30+SUMIFS(data!$H$1:$H$1749, data!$A$1:$A$1749, 'Heron'!$A30,  data!$E$1:$E$1749, 'Heron'!J$5)</f>
        <v/>
      </c>
      <c r="K30" s="2">
        <f>J30+SUMIFS(data!$H$1:$H$1749, data!$A$1:$A$1749, 'Heron'!$A30,  data!$E$1:$E$1749, 'Heron'!K$5)</f>
        <v/>
      </c>
      <c r="L30" s="2">
        <f>K30+SUMIFS(data!$H$1:$H$1749, data!$A$1:$A$1749, 'Heron'!$A30,  data!$E$1:$E$1749, 'Heron'!L$5)</f>
        <v/>
      </c>
      <c r="M30" s="2">
        <f>L30+SUMIFS(data!$H$1:$H$1749, data!$A$1:$A$1749, 'Heron'!$A30,  data!$E$1:$E$1749, 'Heron'!M$5)</f>
        <v/>
      </c>
      <c r="N30" s="2">
        <f>M30+SUMIFS(data!$H$1:$H$1749, data!$A$1:$A$1749, 'Heron'!$A30,  data!$E$1:$E$1749, 'Heron'!N$5)</f>
        <v/>
      </c>
      <c r="O30" s="2">
        <f>N30+SUMIFS(data!$H$1:$H$1749, data!$A$1:$A$1749, 'Heron'!$A30,  data!$E$1:$E$1749, 'Heron'!O$5)</f>
        <v/>
      </c>
      <c r="P30" s="2">
        <f>O30+SUMIFS(data!$H$1:$H$1749, data!$A$1:$A$1749, 'Heron'!$A30,  data!$E$1:$E$1749, 'Heron'!P$5)</f>
        <v/>
      </c>
      <c r="Q30" s="2">
        <f>P30+SUMIFS(data!$H$1:$H$1749, data!$A$1:$A$1749, 'Heron'!$A30,  data!$E$1:$E$1749, 'Heron'!Q$5)</f>
        <v/>
      </c>
      <c r="R30" s="2">
        <f>Q30+SUMIFS(data!$H$1:$H$1749, data!$A$1:$A$1749, 'Heron'!$A30,  data!$E$1:$E$1749, 'Heron'!R$5)</f>
        <v/>
      </c>
      <c r="S30" s="2">
        <f>R30+SUMIFS(data!$H$1:$H$1749, data!$A$1:$A$1749, 'Heron'!$A30,  data!$E$1:$E$1749, 'Heron'!S$5)</f>
        <v/>
      </c>
      <c r="T30" s="2">
        <f>S30+SUMIFS(data!$H$1:$H$1749, data!$A$1:$A$1749, 'Heron'!$A30,  data!$E$1:$E$1749, 'Heron'!T$5)</f>
        <v/>
      </c>
      <c r="U30" s="2">
        <f>T30+SUMIFS(data!$H$1:$H$1749, data!$A$1:$A$1749, 'Heron'!$A30,  data!$E$1:$E$1749, 'Heron'!U$5)</f>
        <v/>
      </c>
      <c r="V30" s="2">
        <f>U30+SUMIFS(data!$H$1:$H$1749, data!$A$1:$A$1749, 'Heron'!$A30,  data!$E$1:$E$1749, 'Heron'!V$5)</f>
        <v/>
      </c>
      <c r="W30" s="2">
        <f>V30+SUMIFS(data!$H$1:$H$1749, data!$A$1:$A$1749, 'Heron'!$A30,  data!$E$1:$E$1749, 'Heron'!W$5)</f>
        <v/>
      </c>
      <c r="X30" s="2">
        <f>W30+SUMIFS(data!$H$1:$H$1749, data!$A$1:$A$1749, 'Heron'!$A30,  data!$E$1:$E$1749, 'Heron'!X$5)</f>
        <v/>
      </c>
      <c r="Y30" s="2">
        <f>X30+SUMIFS(data!$H$1:$H$1749, data!$A$1:$A$1749, 'Heron'!$A30,  data!$E$1:$E$1749, 'Heron'!Y$5)</f>
        <v/>
      </c>
      <c r="Z30" s="2">
        <f>Y30+SUMIFS(data!$H$1:$H$1749, data!$A$1:$A$1749, 'Heron'!$A30,  data!$E$1:$E$1749, 'Heron'!Z$5)</f>
        <v/>
      </c>
      <c r="AA30" s="2">
        <f>Z30+SUMIFS(data!$H$1:$H$1749, data!$A$1:$A$1749, 'Heron'!$A30,  data!$E$1:$E$1749, 'Heron'!AA$5)</f>
        <v/>
      </c>
      <c r="AB30" s="2">
        <f>AA30+SUMIFS(data!$H$1:$H$1749, data!$A$1:$A$1749, 'Heron'!$A30,  data!$E$1:$E$1749, 'Heron'!AB$5)</f>
        <v/>
      </c>
      <c r="AC30" s="2">
        <f>AB30+SUMIFS(data!$H$1:$H$1749, data!$A$1:$A$1749, 'Heron'!$A30,  data!$E$1:$E$1749, 'Heron'!AC$5)</f>
        <v/>
      </c>
      <c r="AD30" s="2">
        <f>AC30+SUMIFS(data!$H$1:$H$1749, data!$A$1:$A$1749, 'Heron'!$A30,  data!$E$1:$E$1749, 'Heron'!AD$5)</f>
        <v/>
      </c>
      <c r="AE30" s="2">
        <f>AD30+SUMIFS(data!$H$1:$H$1749, data!$A$1:$A$1749, 'Heron'!$A30,  data!$E$1:$E$1749, 'Heron'!AE$5)</f>
        <v/>
      </c>
      <c r="AF30" s="2">
        <f>AE30+SUMIFS(data!$H$1:$H$1749, data!$A$1:$A$1749, 'Heron'!$A30,  data!$E$1:$E$1749, 'Heron'!AF$5)</f>
        <v/>
      </c>
      <c r="AG30" s="2">
        <f>AF30+SUMIFS(data!$H$1:$H$1749, data!$A$1:$A$1749, 'Heron'!$A30,  data!$E$1:$E$1749, 'Heron'!AG$5)+SUMIFS('NSST Print'!$C$43,'NSST Print'!$F$43,'Heron'!$A30)-SUMIFS('NSST Print'!$C$44:$C$50,'NSST Print'!$F$44:$F$50,'Heron'!$A30)</f>
        <v/>
      </c>
    </row>
    <row r="31">
      <c r="A31" t="inlineStr">
        <is>
          <t>COS - Heron Fields - Construction</t>
        </is>
      </c>
      <c r="C31" s="2">
        <f>SUMIFS(data!$H$1:$H$1749, data!$A$1:$A$1749, 'Heron'!$A31, data!$E$1:$E$1749, 'Heron'!C$5)</f>
        <v/>
      </c>
      <c r="D31" s="2">
        <f>C31+SUMIFS(data!$H$1:$H$1749, data!$A$1:$A$1749, 'Heron'!$A31,  data!$E$1:$E$1749, 'Heron'!D$5)</f>
        <v/>
      </c>
      <c r="E31" s="2">
        <f>D31+SUMIFS(data!$H$1:$H$1749, data!$A$1:$A$1749, 'Heron'!$A31,  data!$E$1:$E$1749, 'Heron'!E$5)</f>
        <v/>
      </c>
      <c r="F31" s="2">
        <f>E31+SUMIFS(data!$H$1:$H$1749, data!$A$1:$A$1749, 'Heron'!$A31,  data!$E$1:$E$1749, 'Heron'!F$5)</f>
        <v/>
      </c>
      <c r="G31" s="2">
        <f>F31+SUMIFS(data!$H$1:$H$1749, data!$A$1:$A$1749, 'Heron'!$A31,  data!$E$1:$E$1749, 'Heron'!G$5)</f>
        <v/>
      </c>
      <c r="H31" s="2">
        <f>G31+SUMIFS(data!$H$1:$H$1749, data!$A$1:$A$1749, 'Heron'!$A31,  data!$E$1:$E$1749, 'Heron'!H$5)</f>
        <v/>
      </c>
      <c r="I31" s="2">
        <f>H31+SUMIFS(data!$H$1:$H$1749, data!$A$1:$A$1749, 'Heron'!$A31,  data!$E$1:$E$1749, 'Heron'!I$5)</f>
        <v/>
      </c>
      <c r="J31" s="2">
        <f>I31+SUMIFS(data!$H$1:$H$1749, data!$A$1:$A$1749, 'Heron'!$A31,  data!$E$1:$E$1749, 'Heron'!J$5)</f>
        <v/>
      </c>
      <c r="K31" s="2">
        <f>J31+SUMIFS(data!$H$1:$H$1749, data!$A$1:$A$1749, 'Heron'!$A31,  data!$E$1:$E$1749, 'Heron'!K$5)</f>
        <v/>
      </c>
      <c r="L31" s="2">
        <f>K31+SUMIFS(data!$H$1:$H$1749, data!$A$1:$A$1749, 'Heron'!$A31,  data!$E$1:$E$1749, 'Heron'!L$5)</f>
        <v/>
      </c>
      <c r="M31" s="2">
        <f>L31+SUMIFS(data!$H$1:$H$1749, data!$A$1:$A$1749, 'Heron'!$A31,  data!$E$1:$E$1749, 'Heron'!M$5)</f>
        <v/>
      </c>
      <c r="N31" s="2">
        <f>M31+SUMIFS(data!$H$1:$H$1749, data!$A$1:$A$1749, 'Heron'!$A31,  data!$E$1:$E$1749, 'Heron'!N$5)</f>
        <v/>
      </c>
      <c r="O31" s="2">
        <f>N31+SUMIFS(data!$H$1:$H$1749, data!$A$1:$A$1749, 'Heron'!$A31,  data!$E$1:$E$1749, 'Heron'!O$5)</f>
        <v/>
      </c>
      <c r="P31" s="2">
        <f>O31+SUMIFS(data!$H$1:$H$1749, data!$A$1:$A$1749, 'Heron'!$A31,  data!$E$1:$E$1749, 'Heron'!P$5)</f>
        <v/>
      </c>
      <c r="Q31" s="2">
        <f>P31+SUMIFS(data!$H$1:$H$1749, data!$A$1:$A$1749, 'Heron'!$A31,  data!$E$1:$E$1749, 'Heron'!Q$5)</f>
        <v/>
      </c>
      <c r="R31" s="2">
        <f>Q31+SUMIFS(data!$H$1:$H$1749, data!$A$1:$A$1749, 'Heron'!$A31,  data!$E$1:$E$1749, 'Heron'!R$5)</f>
        <v/>
      </c>
      <c r="S31" s="2">
        <f>R31+SUMIFS(data!$H$1:$H$1749, data!$A$1:$A$1749, 'Heron'!$A31,  data!$E$1:$E$1749, 'Heron'!S$5)</f>
        <v/>
      </c>
      <c r="T31" s="2">
        <f>S31+SUMIFS(data!$H$1:$H$1749, data!$A$1:$A$1749, 'Heron'!$A31,  data!$E$1:$E$1749, 'Heron'!T$5)</f>
        <v/>
      </c>
      <c r="U31" s="2">
        <f>T31+SUMIFS(data!$H$1:$H$1749, data!$A$1:$A$1749, 'Heron'!$A31,  data!$E$1:$E$1749, 'Heron'!U$5)</f>
        <v/>
      </c>
      <c r="V31" s="2">
        <f>U31+SUMIFS(data!$H$1:$H$1749, data!$A$1:$A$1749, 'Heron'!$A31,  data!$E$1:$E$1749, 'Heron'!V$5)</f>
        <v/>
      </c>
      <c r="W31" s="2">
        <f>V31+SUMIFS(data!$H$1:$H$1749, data!$A$1:$A$1749, 'Heron'!$A31,  data!$E$1:$E$1749, 'Heron'!W$5)</f>
        <v/>
      </c>
      <c r="X31" s="2">
        <f>W31+SUMIFS(data!$H$1:$H$1749, data!$A$1:$A$1749, 'Heron'!$A31,  data!$E$1:$E$1749, 'Heron'!X$5)</f>
        <v/>
      </c>
      <c r="Y31" s="2">
        <f>X31+SUMIFS(data!$H$1:$H$1749, data!$A$1:$A$1749, 'Heron'!$A31,  data!$E$1:$E$1749, 'Heron'!Y$5)</f>
        <v/>
      </c>
      <c r="Z31" s="2">
        <f>Y31+SUMIFS(data!$H$1:$H$1749, data!$A$1:$A$1749, 'Heron'!$A31,  data!$E$1:$E$1749, 'Heron'!Z$5)</f>
        <v/>
      </c>
      <c r="AA31" s="2">
        <f>Z31+SUMIFS(data!$H$1:$H$1749, data!$A$1:$A$1749, 'Heron'!$A31,  data!$E$1:$E$1749, 'Heron'!AA$5)</f>
        <v/>
      </c>
      <c r="AB31" s="2">
        <f>AA31+SUMIFS(data!$H$1:$H$1749, data!$A$1:$A$1749, 'Heron'!$A31,  data!$E$1:$E$1749, 'Heron'!AB$5)</f>
        <v/>
      </c>
      <c r="AC31" s="2">
        <f>AB31+SUMIFS(data!$H$1:$H$1749, data!$A$1:$A$1749, 'Heron'!$A31,  data!$E$1:$E$1749, 'Heron'!AC$5)</f>
        <v/>
      </c>
      <c r="AD31" s="2">
        <f>AC31+SUMIFS(data!$H$1:$H$1749, data!$A$1:$A$1749, 'Heron'!$A31,  data!$E$1:$E$1749, 'Heron'!AD$5)</f>
        <v/>
      </c>
      <c r="AE31" s="2">
        <f>AD31+SUMIFS(data!$H$1:$H$1749, data!$A$1:$A$1749, 'Heron'!$A31,  data!$E$1:$E$1749, 'Heron'!AE$5)</f>
        <v/>
      </c>
      <c r="AF31" s="2">
        <f>AE31+SUMIFS(data!$H$1:$H$1749, data!$A$1:$A$1749, 'Heron'!$A31,  data!$E$1:$E$1749, 'Heron'!AF$5)</f>
        <v/>
      </c>
      <c r="AG31" s="2">
        <f>AF31+SUMIFS(data!$H$1:$H$1749, data!$A$1:$A$1749, 'Heron'!$A31,  data!$E$1:$E$1749, 'Heron'!AG$5)+SUMIFS('NSST Print'!$C$43,'NSST Print'!$F$43,'Heron'!$A31)-SUMIFS('NSST Print'!$C$44:$C$50,'NSST Print'!$F$44:$F$50,'Heron'!$A31)</f>
        <v/>
      </c>
    </row>
    <row r="32">
      <c r="A32" t="inlineStr">
        <is>
          <t>COS - Heron Fields - Health &amp; Safety</t>
        </is>
      </c>
      <c r="C32" s="2">
        <f>SUMIFS(data!$H$1:$H$1749, data!$A$1:$A$1749, 'Heron'!$A32, data!$E$1:$E$1749, 'Heron'!C$5)</f>
        <v/>
      </c>
      <c r="D32" s="2">
        <f>C32+SUMIFS(data!$H$1:$H$1749, data!$A$1:$A$1749, 'Heron'!$A32,  data!$E$1:$E$1749, 'Heron'!D$5)</f>
        <v/>
      </c>
      <c r="E32" s="2">
        <f>D32+SUMIFS(data!$H$1:$H$1749, data!$A$1:$A$1749, 'Heron'!$A32,  data!$E$1:$E$1749, 'Heron'!E$5)</f>
        <v/>
      </c>
      <c r="F32" s="2">
        <f>E32+SUMIFS(data!$H$1:$H$1749, data!$A$1:$A$1749, 'Heron'!$A32,  data!$E$1:$E$1749, 'Heron'!F$5)</f>
        <v/>
      </c>
      <c r="G32" s="2">
        <f>F32+SUMIFS(data!$H$1:$H$1749, data!$A$1:$A$1749, 'Heron'!$A32,  data!$E$1:$E$1749, 'Heron'!G$5)</f>
        <v/>
      </c>
      <c r="H32" s="2">
        <f>G32+SUMIFS(data!$H$1:$H$1749, data!$A$1:$A$1749, 'Heron'!$A32,  data!$E$1:$E$1749, 'Heron'!H$5)</f>
        <v/>
      </c>
      <c r="I32" s="2">
        <f>H32+SUMIFS(data!$H$1:$H$1749, data!$A$1:$A$1749, 'Heron'!$A32,  data!$E$1:$E$1749, 'Heron'!I$5)</f>
        <v/>
      </c>
      <c r="J32" s="2">
        <f>I32+SUMIFS(data!$H$1:$H$1749, data!$A$1:$A$1749, 'Heron'!$A32,  data!$E$1:$E$1749, 'Heron'!J$5)</f>
        <v/>
      </c>
      <c r="K32" s="2">
        <f>J32+SUMIFS(data!$H$1:$H$1749, data!$A$1:$A$1749, 'Heron'!$A32,  data!$E$1:$E$1749, 'Heron'!K$5)</f>
        <v/>
      </c>
      <c r="L32" s="2">
        <f>K32+SUMIFS(data!$H$1:$H$1749, data!$A$1:$A$1749, 'Heron'!$A32,  data!$E$1:$E$1749, 'Heron'!L$5)</f>
        <v/>
      </c>
      <c r="M32" s="2">
        <f>L32+SUMIFS(data!$H$1:$H$1749, data!$A$1:$A$1749, 'Heron'!$A32,  data!$E$1:$E$1749, 'Heron'!M$5)</f>
        <v/>
      </c>
      <c r="N32" s="2">
        <f>M32+SUMIFS(data!$H$1:$H$1749, data!$A$1:$A$1749, 'Heron'!$A32,  data!$E$1:$E$1749, 'Heron'!N$5)</f>
        <v/>
      </c>
      <c r="O32" s="2">
        <f>N32+SUMIFS(data!$H$1:$H$1749, data!$A$1:$A$1749, 'Heron'!$A32,  data!$E$1:$E$1749, 'Heron'!O$5)</f>
        <v/>
      </c>
      <c r="P32" s="2">
        <f>O32+SUMIFS(data!$H$1:$H$1749, data!$A$1:$A$1749, 'Heron'!$A32,  data!$E$1:$E$1749, 'Heron'!P$5)</f>
        <v/>
      </c>
      <c r="Q32" s="2">
        <f>P32+SUMIFS(data!$H$1:$H$1749, data!$A$1:$A$1749, 'Heron'!$A32,  data!$E$1:$E$1749, 'Heron'!Q$5)</f>
        <v/>
      </c>
      <c r="R32" s="2">
        <f>Q32+SUMIFS(data!$H$1:$H$1749, data!$A$1:$A$1749, 'Heron'!$A32,  data!$E$1:$E$1749, 'Heron'!R$5)</f>
        <v/>
      </c>
      <c r="S32" s="2">
        <f>R32+SUMIFS(data!$H$1:$H$1749, data!$A$1:$A$1749, 'Heron'!$A32,  data!$E$1:$E$1749, 'Heron'!S$5)</f>
        <v/>
      </c>
      <c r="T32" s="2">
        <f>S32+SUMIFS(data!$H$1:$H$1749, data!$A$1:$A$1749, 'Heron'!$A32,  data!$E$1:$E$1749, 'Heron'!T$5)</f>
        <v/>
      </c>
      <c r="U32" s="2">
        <f>T32+SUMIFS(data!$H$1:$H$1749, data!$A$1:$A$1749, 'Heron'!$A32,  data!$E$1:$E$1749, 'Heron'!U$5)</f>
        <v/>
      </c>
      <c r="V32" s="2">
        <f>U32+SUMIFS(data!$H$1:$H$1749, data!$A$1:$A$1749, 'Heron'!$A32,  data!$E$1:$E$1749, 'Heron'!V$5)</f>
        <v/>
      </c>
      <c r="W32" s="2">
        <f>V32+SUMIFS(data!$H$1:$H$1749, data!$A$1:$A$1749, 'Heron'!$A32,  data!$E$1:$E$1749, 'Heron'!W$5)</f>
        <v/>
      </c>
      <c r="X32" s="2">
        <f>W32+SUMIFS(data!$H$1:$H$1749, data!$A$1:$A$1749, 'Heron'!$A32,  data!$E$1:$E$1749, 'Heron'!X$5)</f>
        <v/>
      </c>
      <c r="Y32" s="2">
        <f>X32+SUMIFS(data!$H$1:$H$1749, data!$A$1:$A$1749, 'Heron'!$A32,  data!$E$1:$E$1749, 'Heron'!Y$5)</f>
        <v/>
      </c>
      <c r="Z32" s="2">
        <f>Y32+SUMIFS(data!$H$1:$H$1749, data!$A$1:$A$1749, 'Heron'!$A32,  data!$E$1:$E$1749, 'Heron'!Z$5)</f>
        <v/>
      </c>
      <c r="AA32" s="2">
        <f>Z32+SUMIFS(data!$H$1:$H$1749, data!$A$1:$A$1749, 'Heron'!$A32,  data!$E$1:$E$1749, 'Heron'!AA$5)</f>
        <v/>
      </c>
      <c r="AB32" s="2">
        <f>AA32+SUMIFS(data!$H$1:$H$1749, data!$A$1:$A$1749, 'Heron'!$A32,  data!$E$1:$E$1749, 'Heron'!AB$5)</f>
        <v/>
      </c>
      <c r="AC32" s="2">
        <f>AB32+SUMIFS(data!$H$1:$H$1749, data!$A$1:$A$1749, 'Heron'!$A32,  data!$E$1:$E$1749, 'Heron'!AC$5)</f>
        <v/>
      </c>
      <c r="AD32" s="2">
        <f>AC32+SUMIFS(data!$H$1:$H$1749, data!$A$1:$A$1749, 'Heron'!$A32,  data!$E$1:$E$1749, 'Heron'!AD$5)</f>
        <v/>
      </c>
      <c r="AE32" s="2">
        <f>AD32+SUMIFS(data!$H$1:$H$1749, data!$A$1:$A$1749, 'Heron'!$A32,  data!$E$1:$E$1749, 'Heron'!AE$5)</f>
        <v/>
      </c>
      <c r="AF32" s="2">
        <f>AE32+SUMIFS(data!$H$1:$H$1749, data!$A$1:$A$1749, 'Heron'!$A32,  data!$E$1:$E$1749, 'Heron'!AF$5)</f>
        <v/>
      </c>
      <c r="AG32" s="2">
        <f>AF32+SUMIFS(data!$H$1:$H$1749, data!$A$1:$A$1749, 'Heron'!$A32,  data!$E$1:$E$1749, 'Heron'!AG$5)+SUMIFS('NSST Print'!$C$43,'NSST Print'!$F$43,'Heron'!$A32)-SUMIFS('NSST Print'!$C$44:$C$50,'NSST Print'!$F$44:$F$50,'Heron'!$A32)</f>
        <v/>
      </c>
    </row>
    <row r="33">
      <c r="A33" t="inlineStr">
        <is>
          <t>COS - Heron Fields - P &amp; G</t>
        </is>
      </c>
      <c r="C33" s="2">
        <f>SUMIFS(data!$H$1:$H$1749, data!$A$1:$A$1749, 'Heron'!$A33, data!$E$1:$E$1749, 'Heron'!C$5)</f>
        <v/>
      </c>
      <c r="D33" s="2">
        <f>C33+SUMIFS(data!$H$1:$H$1749, data!$A$1:$A$1749, 'Heron'!$A33,  data!$E$1:$E$1749, 'Heron'!D$5)</f>
        <v/>
      </c>
      <c r="E33" s="2">
        <f>D33+SUMIFS(data!$H$1:$H$1749, data!$A$1:$A$1749, 'Heron'!$A33,  data!$E$1:$E$1749, 'Heron'!E$5)</f>
        <v/>
      </c>
      <c r="F33" s="2">
        <f>E33+SUMIFS(data!$H$1:$H$1749, data!$A$1:$A$1749, 'Heron'!$A33,  data!$E$1:$E$1749, 'Heron'!F$5)</f>
        <v/>
      </c>
      <c r="G33" s="2">
        <f>F33+SUMIFS(data!$H$1:$H$1749, data!$A$1:$A$1749, 'Heron'!$A33,  data!$E$1:$E$1749, 'Heron'!G$5)</f>
        <v/>
      </c>
      <c r="H33" s="2">
        <f>G33+SUMIFS(data!$H$1:$H$1749, data!$A$1:$A$1749, 'Heron'!$A33,  data!$E$1:$E$1749, 'Heron'!H$5)</f>
        <v/>
      </c>
      <c r="I33" s="2">
        <f>H33+SUMIFS(data!$H$1:$H$1749, data!$A$1:$A$1749, 'Heron'!$A33,  data!$E$1:$E$1749, 'Heron'!I$5)</f>
        <v/>
      </c>
      <c r="J33" s="2">
        <f>I33+SUMIFS(data!$H$1:$H$1749, data!$A$1:$A$1749, 'Heron'!$A33,  data!$E$1:$E$1749, 'Heron'!J$5)</f>
        <v/>
      </c>
      <c r="K33" s="2">
        <f>J33+SUMIFS(data!$H$1:$H$1749, data!$A$1:$A$1749, 'Heron'!$A33,  data!$E$1:$E$1749, 'Heron'!K$5)</f>
        <v/>
      </c>
      <c r="L33" s="2">
        <f>K33+SUMIFS(data!$H$1:$H$1749, data!$A$1:$A$1749, 'Heron'!$A33,  data!$E$1:$E$1749, 'Heron'!L$5)</f>
        <v/>
      </c>
      <c r="M33" s="2">
        <f>L33+SUMIFS(data!$H$1:$H$1749, data!$A$1:$A$1749, 'Heron'!$A33,  data!$E$1:$E$1749, 'Heron'!M$5)</f>
        <v/>
      </c>
      <c r="N33" s="2">
        <f>M33+SUMIFS(data!$H$1:$H$1749, data!$A$1:$A$1749, 'Heron'!$A33,  data!$E$1:$E$1749, 'Heron'!N$5)</f>
        <v/>
      </c>
      <c r="O33" s="2">
        <f>N33+SUMIFS(data!$H$1:$H$1749, data!$A$1:$A$1749, 'Heron'!$A33,  data!$E$1:$E$1749, 'Heron'!O$5)</f>
        <v/>
      </c>
      <c r="P33" s="2">
        <f>O33+SUMIFS(data!$H$1:$H$1749, data!$A$1:$A$1749, 'Heron'!$A33,  data!$E$1:$E$1749, 'Heron'!P$5)</f>
        <v/>
      </c>
      <c r="Q33" s="2">
        <f>P33+SUMIFS(data!$H$1:$H$1749, data!$A$1:$A$1749, 'Heron'!$A33,  data!$E$1:$E$1749, 'Heron'!Q$5)</f>
        <v/>
      </c>
      <c r="R33" s="2">
        <f>Q33+SUMIFS(data!$H$1:$H$1749, data!$A$1:$A$1749, 'Heron'!$A33,  data!$E$1:$E$1749, 'Heron'!R$5)</f>
        <v/>
      </c>
      <c r="S33" s="2">
        <f>R33+SUMIFS(data!$H$1:$H$1749, data!$A$1:$A$1749, 'Heron'!$A33,  data!$E$1:$E$1749, 'Heron'!S$5)</f>
        <v/>
      </c>
      <c r="T33" s="2">
        <f>S33+SUMIFS(data!$H$1:$H$1749, data!$A$1:$A$1749, 'Heron'!$A33,  data!$E$1:$E$1749, 'Heron'!T$5)</f>
        <v/>
      </c>
      <c r="U33" s="2">
        <f>T33+SUMIFS(data!$H$1:$H$1749, data!$A$1:$A$1749, 'Heron'!$A33,  data!$E$1:$E$1749, 'Heron'!U$5)</f>
        <v/>
      </c>
      <c r="V33" s="2">
        <f>U33+SUMIFS(data!$H$1:$H$1749, data!$A$1:$A$1749, 'Heron'!$A33,  data!$E$1:$E$1749, 'Heron'!V$5)</f>
        <v/>
      </c>
      <c r="W33" s="2">
        <f>V33+SUMIFS(data!$H$1:$H$1749, data!$A$1:$A$1749, 'Heron'!$A33,  data!$E$1:$E$1749, 'Heron'!W$5)</f>
        <v/>
      </c>
      <c r="X33" s="2">
        <f>W33+SUMIFS(data!$H$1:$H$1749, data!$A$1:$A$1749, 'Heron'!$A33,  data!$E$1:$E$1749, 'Heron'!X$5)</f>
        <v/>
      </c>
      <c r="Y33" s="2">
        <f>X33+SUMIFS(data!$H$1:$H$1749, data!$A$1:$A$1749, 'Heron'!$A33,  data!$E$1:$E$1749, 'Heron'!Y$5)</f>
        <v/>
      </c>
      <c r="Z33" s="2">
        <f>Y33+SUMIFS(data!$H$1:$H$1749, data!$A$1:$A$1749, 'Heron'!$A33,  data!$E$1:$E$1749, 'Heron'!Z$5)</f>
        <v/>
      </c>
      <c r="AA33" s="2">
        <f>Z33+SUMIFS(data!$H$1:$H$1749, data!$A$1:$A$1749, 'Heron'!$A33,  data!$E$1:$E$1749, 'Heron'!AA$5)</f>
        <v/>
      </c>
      <c r="AB33" s="2">
        <f>AA33+SUMIFS(data!$H$1:$H$1749, data!$A$1:$A$1749, 'Heron'!$A33,  data!$E$1:$E$1749, 'Heron'!AB$5)</f>
        <v/>
      </c>
      <c r="AC33" s="2">
        <f>AB33+SUMIFS(data!$H$1:$H$1749, data!$A$1:$A$1749, 'Heron'!$A33,  data!$E$1:$E$1749, 'Heron'!AC$5)</f>
        <v/>
      </c>
      <c r="AD33" s="2">
        <f>AC33+SUMIFS(data!$H$1:$H$1749, data!$A$1:$A$1749, 'Heron'!$A33,  data!$E$1:$E$1749, 'Heron'!AD$5)</f>
        <v/>
      </c>
      <c r="AE33" s="2">
        <f>AD33+SUMIFS(data!$H$1:$H$1749, data!$A$1:$A$1749, 'Heron'!$A33,  data!$E$1:$E$1749, 'Heron'!AE$5)</f>
        <v/>
      </c>
      <c r="AF33" s="2">
        <f>AE33+SUMIFS(data!$H$1:$H$1749, data!$A$1:$A$1749, 'Heron'!$A33,  data!$E$1:$E$1749, 'Heron'!AF$5)</f>
        <v/>
      </c>
      <c r="AG33" s="2">
        <f>AF33+SUMIFS(data!$H$1:$H$1749, data!$A$1:$A$1749, 'Heron'!$A33,  data!$E$1:$E$1749, 'Heron'!AG$5)+SUMIFS('NSST Print'!$C$43,'NSST Print'!$F$43,'Heron'!$A33)-SUMIFS('NSST Print'!$C$44:$C$50,'NSST Print'!$F$44:$F$50,'Heron'!$A33)</f>
        <v/>
      </c>
    </row>
    <row r="34">
      <c r="A34" t="inlineStr">
        <is>
          <t>COS - Heron Fields - Printing &amp; Stationary</t>
        </is>
      </c>
      <c r="C34" s="2">
        <f>SUMIFS(data!$H$1:$H$1749, data!$A$1:$A$1749, 'Heron'!$A34, data!$E$1:$E$1749, 'Heron'!C$5)</f>
        <v/>
      </c>
      <c r="D34" s="2">
        <f>C34+SUMIFS(data!$H$1:$H$1749, data!$A$1:$A$1749, 'Heron'!$A34,  data!$E$1:$E$1749, 'Heron'!D$5)</f>
        <v/>
      </c>
      <c r="E34" s="2">
        <f>D34+SUMIFS(data!$H$1:$H$1749, data!$A$1:$A$1749, 'Heron'!$A34,  data!$E$1:$E$1749, 'Heron'!E$5)</f>
        <v/>
      </c>
      <c r="F34" s="2">
        <f>E34+SUMIFS(data!$H$1:$H$1749, data!$A$1:$A$1749, 'Heron'!$A34,  data!$E$1:$E$1749, 'Heron'!F$5)</f>
        <v/>
      </c>
      <c r="G34" s="2">
        <f>F34+SUMIFS(data!$H$1:$H$1749, data!$A$1:$A$1749, 'Heron'!$A34,  data!$E$1:$E$1749, 'Heron'!G$5)</f>
        <v/>
      </c>
      <c r="H34" s="2">
        <f>G34+SUMIFS(data!$H$1:$H$1749, data!$A$1:$A$1749, 'Heron'!$A34,  data!$E$1:$E$1749, 'Heron'!H$5)</f>
        <v/>
      </c>
      <c r="I34" s="2">
        <f>H34+SUMIFS(data!$H$1:$H$1749, data!$A$1:$A$1749, 'Heron'!$A34,  data!$E$1:$E$1749, 'Heron'!I$5)</f>
        <v/>
      </c>
      <c r="J34" s="2">
        <f>I34+SUMIFS(data!$H$1:$H$1749, data!$A$1:$A$1749, 'Heron'!$A34,  data!$E$1:$E$1749, 'Heron'!J$5)</f>
        <v/>
      </c>
      <c r="K34" s="2">
        <f>J34+SUMIFS(data!$H$1:$H$1749, data!$A$1:$A$1749, 'Heron'!$A34,  data!$E$1:$E$1749, 'Heron'!K$5)</f>
        <v/>
      </c>
      <c r="L34" s="2">
        <f>K34+SUMIFS(data!$H$1:$H$1749, data!$A$1:$A$1749, 'Heron'!$A34,  data!$E$1:$E$1749, 'Heron'!L$5)</f>
        <v/>
      </c>
      <c r="M34" s="2">
        <f>L34+SUMIFS(data!$H$1:$H$1749, data!$A$1:$A$1749, 'Heron'!$A34,  data!$E$1:$E$1749, 'Heron'!M$5)</f>
        <v/>
      </c>
      <c r="N34" s="2">
        <f>M34+SUMIFS(data!$H$1:$H$1749, data!$A$1:$A$1749, 'Heron'!$A34,  data!$E$1:$E$1749, 'Heron'!N$5)</f>
        <v/>
      </c>
      <c r="O34" s="2">
        <f>N34+SUMIFS(data!$H$1:$H$1749, data!$A$1:$A$1749, 'Heron'!$A34,  data!$E$1:$E$1749, 'Heron'!O$5)</f>
        <v/>
      </c>
      <c r="P34" s="2">
        <f>O34+SUMIFS(data!$H$1:$H$1749, data!$A$1:$A$1749, 'Heron'!$A34,  data!$E$1:$E$1749, 'Heron'!P$5)</f>
        <v/>
      </c>
      <c r="Q34" s="2">
        <f>P34+SUMIFS(data!$H$1:$H$1749, data!$A$1:$A$1749, 'Heron'!$A34,  data!$E$1:$E$1749, 'Heron'!Q$5)</f>
        <v/>
      </c>
      <c r="R34" s="2">
        <f>Q34+SUMIFS(data!$H$1:$H$1749, data!$A$1:$A$1749, 'Heron'!$A34,  data!$E$1:$E$1749, 'Heron'!R$5)</f>
        <v/>
      </c>
      <c r="S34" s="2">
        <f>R34+SUMIFS(data!$H$1:$H$1749, data!$A$1:$A$1749, 'Heron'!$A34,  data!$E$1:$E$1749, 'Heron'!S$5)</f>
        <v/>
      </c>
      <c r="T34" s="2">
        <f>S34+SUMIFS(data!$H$1:$H$1749, data!$A$1:$A$1749, 'Heron'!$A34,  data!$E$1:$E$1749, 'Heron'!T$5)</f>
        <v/>
      </c>
      <c r="U34" s="2">
        <f>T34+SUMIFS(data!$H$1:$H$1749, data!$A$1:$A$1749, 'Heron'!$A34,  data!$E$1:$E$1749, 'Heron'!U$5)</f>
        <v/>
      </c>
      <c r="V34" s="2">
        <f>U34+SUMIFS(data!$H$1:$H$1749, data!$A$1:$A$1749, 'Heron'!$A34,  data!$E$1:$E$1749, 'Heron'!V$5)</f>
        <v/>
      </c>
      <c r="W34" s="2">
        <f>V34+SUMIFS(data!$H$1:$H$1749, data!$A$1:$A$1749, 'Heron'!$A34,  data!$E$1:$E$1749, 'Heron'!W$5)</f>
        <v/>
      </c>
      <c r="X34" s="2">
        <f>W34+SUMIFS(data!$H$1:$H$1749, data!$A$1:$A$1749, 'Heron'!$A34,  data!$E$1:$E$1749, 'Heron'!X$5)</f>
        <v/>
      </c>
      <c r="Y34" s="2">
        <f>X34+SUMIFS(data!$H$1:$H$1749, data!$A$1:$A$1749, 'Heron'!$A34,  data!$E$1:$E$1749, 'Heron'!Y$5)</f>
        <v/>
      </c>
      <c r="Z34" s="2">
        <f>Y34+SUMIFS(data!$H$1:$H$1749, data!$A$1:$A$1749, 'Heron'!$A34,  data!$E$1:$E$1749, 'Heron'!Z$5)</f>
        <v/>
      </c>
      <c r="AA34" s="2">
        <f>Z34+SUMIFS(data!$H$1:$H$1749, data!$A$1:$A$1749, 'Heron'!$A34,  data!$E$1:$E$1749, 'Heron'!AA$5)</f>
        <v/>
      </c>
      <c r="AB34" s="2">
        <f>AA34+SUMIFS(data!$H$1:$H$1749, data!$A$1:$A$1749, 'Heron'!$A34,  data!$E$1:$E$1749, 'Heron'!AB$5)</f>
        <v/>
      </c>
      <c r="AC34" s="2">
        <f>AB34+SUMIFS(data!$H$1:$H$1749, data!$A$1:$A$1749, 'Heron'!$A34,  data!$E$1:$E$1749, 'Heron'!AC$5)</f>
        <v/>
      </c>
      <c r="AD34" s="2">
        <f>AC34+SUMIFS(data!$H$1:$H$1749, data!$A$1:$A$1749, 'Heron'!$A34,  data!$E$1:$E$1749, 'Heron'!AD$5)</f>
        <v/>
      </c>
      <c r="AE34" s="2">
        <f>AD34+SUMIFS(data!$H$1:$H$1749, data!$A$1:$A$1749, 'Heron'!$A34,  data!$E$1:$E$1749, 'Heron'!AE$5)</f>
        <v/>
      </c>
      <c r="AF34" s="2">
        <f>AE34+SUMIFS(data!$H$1:$H$1749, data!$A$1:$A$1749, 'Heron'!$A34,  data!$E$1:$E$1749, 'Heron'!AF$5)</f>
        <v/>
      </c>
      <c r="AG34" s="2">
        <f>AF34+SUMIFS(data!$H$1:$H$1749, data!$A$1:$A$1749, 'Heron'!$A34,  data!$E$1:$E$1749, 'Heron'!AG$5)+SUMIFS('NSST Print'!$C$43,'NSST Print'!$F$43,'Heron'!$A34)-SUMIFS('NSST Print'!$C$44:$C$50,'NSST Print'!$F$44:$F$50,'Heron'!$A34)</f>
        <v/>
      </c>
    </row>
    <row r="35">
      <c r="A35" t="inlineStr">
        <is>
          <t>COS - Heron Fields - Security</t>
        </is>
      </c>
      <c r="C35" s="2">
        <f>SUMIFS(data!$H$1:$H$1749, data!$A$1:$A$1749, 'Heron'!$A35, data!$E$1:$E$1749, 'Heron'!C$5)</f>
        <v/>
      </c>
      <c r="D35" s="2">
        <f>C35+SUMIFS(data!$H$1:$H$1749, data!$A$1:$A$1749, 'Heron'!$A35,  data!$E$1:$E$1749, 'Heron'!D$5)</f>
        <v/>
      </c>
      <c r="E35" s="2">
        <f>D35+SUMIFS(data!$H$1:$H$1749, data!$A$1:$A$1749, 'Heron'!$A35,  data!$E$1:$E$1749, 'Heron'!E$5)</f>
        <v/>
      </c>
      <c r="F35" s="2">
        <f>E35+SUMIFS(data!$H$1:$H$1749, data!$A$1:$A$1749, 'Heron'!$A35,  data!$E$1:$E$1749, 'Heron'!F$5)</f>
        <v/>
      </c>
      <c r="G35" s="2">
        <f>F35+SUMIFS(data!$H$1:$H$1749, data!$A$1:$A$1749, 'Heron'!$A35,  data!$E$1:$E$1749, 'Heron'!G$5)</f>
        <v/>
      </c>
      <c r="H35" s="2">
        <f>G35+SUMIFS(data!$H$1:$H$1749, data!$A$1:$A$1749, 'Heron'!$A35,  data!$E$1:$E$1749, 'Heron'!H$5)</f>
        <v/>
      </c>
      <c r="I35" s="2">
        <f>H35+SUMIFS(data!$H$1:$H$1749, data!$A$1:$A$1749, 'Heron'!$A35,  data!$E$1:$E$1749, 'Heron'!I$5)</f>
        <v/>
      </c>
      <c r="J35" s="2">
        <f>I35+SUMIFS(data!$H$1:$H$1749, data!$A$1:$A$1749, 'Heron'!$A35,  data!$E$1:$E$1749, 'Heron'!J$5)</f>
        <v/>
      </c>
      <c r="K35" s="2">
        <f>J35+SUMIFS(data!$H$1:$H$1749, data!$A$1:$A$1749, 'Heron'!$A35,  data!$E$1:$E$1749, 'Heron'!K$5)</f>
        <v/>
      </c>
      <c r="L35" s="2">
        <f>K35+SUMIFS(data!$H$1:$H$1749, data!$A$1:$A$1749, 'Heron'!$A35,  data!$E$1:$E$1749, 'Heron'!L$5)</f>
        <v/>
      </c>
      <c r="M35" s="2">
        <f>L35+SUMIFS(data!$H$1:$H$1749, data!$A$1:$A$1749, 'Heron'!$A35,  data!$E$1:$E$1749, 'Heron'!M$5)</f>
        <v/>
      </c>
      <c r="N35" s="2">
        <f>M35+SUMIFS(data!$H$1:$H$1749, data!$A$1:$A$1749, 'Heron'!$A35,  data!$E$1:$E$1749, 'Heron'!N$5)</f>
        <v/>
      </c>
      <c r="O35" s="2">
        <f>N35+SUMIFS(data!$H$1:$H$1749, data!$A$1:$A$1749, 'Heron'!$A35,  data!$E$1:$E$1749, 'Heron'!O$5)</f>
        <v/>
      </c>
      <c r="P35" s="2">
        <f>O35+SUMIFS(data!$H$1:$H$1749, data!$A$1:$A$1749, 'Heron'!$A35,  data!$E$1:$E$1749, 'Heron'!P$5)</f>
        <v/>
      </c>
      <c r="Q35" s="2">
        <f>P35+SUMIFS(data!$H$1:$H$1749, data!$A$1:$A$1749, 'Heron'!$A35,  data!$E$1:$E$1749, 'Heron'!Q$5)</f>
        <v/>
      </c>
      <c r="R35" s="2">
        <f>Q35+SUMIFS(data!$H$1:$H$1749, data!$A$1:$A$1749, 'Heron'!$A35,  data!$E$1:$E$1749, 'Heron'!R$5)</f>
        <v/>
      </c>
      <c r="S35" s="2">
        <f>R35+SUMIFS(data!$H$1:$H$1749, data!$A$1:$A$1749, 'Heron'!$A35,  data!$E$1:$E$1749, 'Heron'!S$5)</f>
        <v/>
      </c>
      <c r="T35" s="2">
        <f>S35+SUMIFS(data!$H$1:$H$1749, data!$A$1:$A$1749, 'Heron'!$A35,  data!$E$1:$E$1749, 'Heron'!T$5)</f>
        <v/>
      </c>
      <c r="U35" s="2">
        <f>T35+SUMIFS(data!$H$1:$H$1749, data!$A$1:$A$1749, 'Heron'!$A35,  data!$E$1:$E$1749, 'Heron'!U$5)</f>
        <v/>
      </c>
      <c r="V35" s="2">
        <f>U35+SUMIFS(data!$H$1:$H$1749, data!$A$1:$A$1749, 'Heron'!$A35,  data!$E$1:$E$1749, 'Heron'!V$5)</f>
        <v/>
      </c>
      <c r="W35" s="2">
        <f>V35+SUMIFS(data!$H$1:$H$1749, data!$A$1:$A$1749, 'Heron'!$A35,  data!$E$1:$E$1749, 'Heron'!W$5)</f>
        <v/>
      </c>
      <c r="X35" s="2">
        <f>W35+SUMIFS(data!$H$1:$H$1749, data!$A$1:$A$1749, 'Heron'!$A35,  data!$E$1:$E$1749, 'Heron'!X$5)</f>
        <v/>
      </c>
      <c r="Y35" s="2">
        <f>X35+SUMIFS(data!$H$1:$H$1749, data!$A$1:$A$1749, 'Heron'!$A35,  data!$E$1:$E$1749, 'Heron'!Y$5)</f>
        <v/>
      </c>
      <c r="Z35" s="2">
        <f>Y35+SUMIFS(data!$H$1:$H$1749, data!$A$1:$A$1749, 'Heron'!$A35,  data!$E$1:$E$1749, 'Heron'!Z$5)</f>
        <v/>
      </c>
      <c r="AA35" s="2">
        <f>Z35+SUMIFS(data!$H$1:$H$1749, data!$A$1:$A$1749, 'Heron'!$A35,  data!$E$1:$E$1749, 'Heron'!AA$5)</f>
        <v/>
      </c>
      <c r="AB35" s="2">
        <f>AA35+SUMIFS(data!$H$1:$H$1749, data!$A$1:$A$1749, 'Heron'!$A35,  data!$E$1:$E$1749, 'Heron'!AB$5)</f>
        <v/>
      </c>
      <c r="AC35" s="2">
        <f>AB35+SUMIFS(data!$H$1:$H$1749, data!$A$1:$A$1749, 'Heron'!$A35,  data!$E$1:$E$1749, 'Heron'!AC$5)</f>
        <v/>
      </c>
      <c r="AD35" s="2">
        <f>AC35+SUMIFS(data!$H$1:$H$1749, data!$A$1:$A$1749, 'Heron'!$A35,  data!$E$1:$E$1749, 'Heron'!AD$5)</f>
        <v/>
      </c>
      <c r="AE35" s="2">
        <f>AD35+SUMIFS(data!$H$1:$H$1749, data!$A$1:$A$1749, 'Heron'!$A35,  data!$E$1:$E$1749, 'Heron'!AE$5)</f>
        <v/>
      </c>
      <c r="AF35" s="2">
        <f>AE35+SUMIFS(data!$H$1:$H$1749, data!$A$1:$A$1749, 'Heron'!$A35,  data!$E$1:$E$1749, 'Heron'!AF$5)</f>
        <v/>
      </c>
      <c r="AG35" s="2">
        <f>AF35+SUMIFS(data!$H$1:$H$1749, data!$A$1:$A$1749, 'Heron'!$A35,  data!$E$1:$E$1749, 'Heron'!AG$5)+SUMIFS('NSST Print'!$C$43,'NSST Print'!$F$43,'Heron'!$A35)-SUMIFS('NSST Print'!$C$44:$C$50,'NSST Print'!$F$44:$F$50,'Heron'!$A35)</f>
        <v/>
      </c>
    </row>
    <row r="36">
      <c r="A36" t="inlineStr">
        <is>
          <t>COS - Heron Projects insurance</t>
        </is>
      </c>
      <c r="C36" s="2">
        <f>SUMIFS(data!$H$1:$H$1749, data!$A$1:$A$1749, 'Heron'!$A36, data!$E$1:$E$1749, 'Heron'!C$5)</f>
        <v/>
      </c>
      <c r="D36" s="2">
        <f>C36+SUMIFS(data!$H$1:$H$1749, data!$A$1:$A$1749, 'Heron'!$A36,  data!$E$1:$E$1749, 'Heron'!D$5)</f>
        <v/>
      </c>
      <c r="E36" s="2">
        <f>D36+SUMIFS(data!$H$1:$H$1749, data!$A$1:$A$1749, 'Heron'!$A36,  data!$E$1:$E$1749, 'Heron'!E$5)</f>
        <v/>
      </c>
      <c r="F36" s="2">
        <f>E36+SUMIFS(data!$H$1:$H$1749, data!$A$1:$A$1749, 'Heron'!$A36,  data!$E$1:$E$1749, 'Heron'!F$5)</f>
        <v/>
      </c>
      <c r="G36" s="2">
        <f>F36+SUMIFS(data!$H$1:$H$1749, data!$A$1:$A$1749, 'Heron'!$A36,  data!$E$1:$E$1749, 'Heron'!G$5)</f>
        <v/>
      </c>
      <c r="H36" s="2">
        <f>G36+SUMIFS(data!$H$1:$H$1749, data!$A$1:$A$1749, 'Heron'!$A36,  data!$E$1:$E$1749, 'Heron'!H$5)</f>
        <v/>
      </c>
      <c r="I36" s="2">
        <f>H36+SUMIFS(data!$H$1:$H$1749, data!$A$1:$A$1749, 'Heron'!$A36,  data!$E$1:$E$1749, 'Heron'!I$5)</f>
        <v/>
      </c>
      <c r="J36" s="2">
        <f>I36+SUMIFS(data!$H$1:$H$1749, data!$A$1:$A$1749, 'Heron'!$A36,  data!$E$1:$E$1749, 'Heron'!J$5)</f>
        <v/>
      </c>
      <c r="K36" s="2">
        <f>J36+SUMIFS(data!$H$1:$H$1749, data!$A$1:$A$1749, 'Heron'!$A36,  data!$E$1:$E$1749, 'Heron'!K$5)</f>
        <v/>
      </c>
      <c r="L36" s="2">
        <f>K36+SUMIFS(data!$H$1:$H$1749, data!$A$1:$A$1749, 'Heron'!$A36,  data!$E$1:$E$1749, 'Heron'!L$5)</f>
        <v/>
      </c>
      <c r="M36" s="2">
        <f>L36+SUMIFS(data!$H$1:$H$1749, data!$A$1:$A$1749, 'Heron'!$A36,  data!$E$1:$E$1749, 'Heron'!M$5)</f>
        <v/>
      </c>
      <c r="N36" s="2">
        <f>M36+SUMIFS(data!$H$1:$H$1749, data!$A$1:$A$1749, 'Heron'!$A36,  data!$E$1:$E$1749, 'Heron'!N$5)</f>
        <v/>
      </c>
      <c r="O36" s="2">
        <f>N36+SUMIFS(data!$H$1:$H$1749, data!$A$1:$A$1749, 'Heron'!$A36,  data!$E$1:$E$1749, 'Heron'!O$5)</f>
        <v/>
      </c>
      <c r="P36" s="2">
        <f>O36+SUMIFS(data!$H$1:$H$1749, data!$A$1:$A$1749, 'Heron'!$A36,  data!$E$1:$E$1749, 'Heron'!P$5)</f>
        <v/>
      </c>
      <c r="Q36" s="2">
        <f>P36+SUMIFS(data!$H$1:$H$1749, data!$A$1:$A$1749, 'Heron'!$A36,  data!$E$1:$E$1749, 'Heron'!Q$5)</f>
        <v/>
      </c>
      <c r="R36" s="2">
        <f>Q36+SUMIFS(data!$H$1:$H$1749, data!$A$1:$A$1749, 'Heron'!$A36,  data!$E$1:$E$1749, 'Heron'!R$5)</f>
        <v/>
      </c>
      <c r="S36" s="2">
        <f>R36+SUMIFS(data!$H$1:$H$1749, data!$A$1:$A$1749, 'Heron'!$A36,  data!$E$1:$E$1749, 'Heron'!S$5)</f>
        <v/>
      </c>
      <c r="T36" s="2">
        <f>S36+SUMIFS(data!$H$1:$H$1749, data!$A$1:$A$1749, 'Heron'!$A36,  data!$E$1:$E$1749, 'Heron'!T$5)</f>
        <v/>
      </c>
      <c r="U36" s="2">
        <f>T36+SUMIFS(data!$H$1:$H$1749, data!$A$1:$A$1749, 'Heron'!$A36,  data!$E$1:$E$1749, 'Heron'!U$5)</f>
        <v/>
      </c>
      <c r="V36" s="2">
        <f>U36+SUMIFS(data!$H$1:$H$1749, data!$A$1:$A$1749, 'Heron'!$A36,  data!$E$1:$E$1749, 'Heron'!V$5)</f>
        <v/>
      </c>
      <c r="W36" s="2">
        <f>V36+SUMIFS(data!$H$1:$H$1749, data!$A$1:$A$1749, 'Heron'!$A36,  data!$E$1:$E$1749, 'Heron'!W$5)</f>
        <v/>
      </c>
      <c r="X36" s="2">
        <f>W36+SUMIFS(data!$H$1:$H$1749, data!$A$1:$A$1749, 'Heron'!$A36,  data!$E$1:$E$1749, 'Heron'!X$5)</f>
        <v/>
      </c>
      <c r="Y36" s="2">
        <f>X36+SUMIFS(data!$H$1:$H$1749, data!$A$1:$A$1749, 'Heron'!$A36,  data!$E$1:$E$1749, 'Heron'!Y$5)</f>
        <v/>
      </c>
      <c r="Z36" s="2">
        <f>Y36+SUMIFS(data!$H$1:$H$1749, data!$A$1:$A$1749, 'Heron'!$A36,  data!$E$1:$E$1749, 'Heron'!Z$5)</f>
        <v/>
      </c>
      <c r="AA36" s="2">
        <f>Z36+SUMIFS(data!$H$1:$H$1749, data!$A$1:$A$1749, 'Heron'!$A36,  data!$E$1:$E$1749, 'Heron'!AA$5)</f>
        <v/>
      </c>
      <c r="AB36" s="2">
        <f>AA36+SUMIFS(data!$H$1:$H$1749, data!$A$1:$A$1749, 'Heron'!$A36,  data!$E$1:$E$1749, 'Heron'!AB$5)</f>
        <v/>
      </c>
      <c r="AC36" s="2">
        <f>AB36+SUMIFS(data!$H$1:$H$1749, data!$A$1:$A$1749, 'Heron'!$A36,  data!$E$1:$E$1749, 'Heron'!AC$5)</f>
        <v/>
      </c>
      <c r="AD36" s="2">
        <f>AC36+SUMIFS(data!$H$1:$H$1749, data!$A$1:$A$1749, 'Heron'!$A36,  data!$E$1:$E$1749, 'Heron'!AD$5)</f>
        <v/>
      </c>
      <c r="AE36" s="2">
        <f>AD36+SUMIFS(data!$H$1:$H$1749, data!$A$1:$A$1749, 'Heron'!$A36,  data!$E$1:$E$1749, 'Heron'!AE$5)</f>
        <v/>
      </c>
      <c r="AF36" s="2">
        <f>AE36+SUMIFS(data!$H$1:$H$1749, data!$A$1:$A$1749, 'Heron'!$A36,  data!$E$1:$E$1749, 'Heron'!AF$5)</f>
        <v/>
      </c>
      <c r="AG36" s="2">
        <f>AF36+SUMIFS(data!$H$1:$H$1749, data!$A$1:$A$1749, 'Heron'!$A36,  data!$E$1:$E$1749, 'Heron'!AG$5)+SUMIFS('NSST Print'!$C$43,'NSST Print'!$F$43,'Heron'!$A36)-SUMIFS('NSST Print'!$C$44:$C$50,'NSST Print'!$F$44:$F$50,'Heron'!$A36)</f>
        <v/>
      </c>
    </row>
    <row r="37">
      <c r="A37" t="inlineStr">
        <is>
          <t>COS - Heron View</t>
        </is>
      </c>
      <c r="C37" s="2">
        <f>SUMIFS(data!$H$1:$H$1749, data!$A$1:$A$1749, 'Heron'!$A37, data!$E$1:$E$1749, 'Heron'!C$5)</f>
        <v/>
      </c>
      <c r="D37" s="2">
        <f>C37+SUMIFS(data!$H$1:$H$1749, data!$A$1:$A$1749, 'Heron'!$A37,  data!$E$1:$E$1749, 'Heron'!D$5)</f>
        <v/>
      </c>
      <c r="E37" s="2">
        <f>D37+SUMIFS(data!$H$1:$H$1749, data!$A$1:$A$1749, 'Heron'!$A37,  data!$E$1:$E$1749, 'Heron'!E$5)</f>
        <v/>
      </c>
      <c r="F37" s="2">
        <f>E37+SUMIFS(data!$H$1:$H$1749, data!$A$1:$A$1749, 'Heron'!$A37,  data!$E$1:$E$1749, 'Heron'!F$5)</f>
        <v/>
      </c>
      <c r="G37" s="2">
        <f>F37+SUMIFS(data!$H$1:$H$1749, data!$A$1:$A$1749, 'Heron'!$A37,  data!$E$1:$E$1749, 'Heron'!G$5)</f>
        <v/>
      </c>
      <c r="H37" s="2">
        <f>G37+SUMIFS(data!$H$1:$H$1749, data!$A$1:$A$1749, 'Heron'!$A37,  data!$E$1:$E$1749, 'Heron'!H$5)</f>
        <v/>
      </c>
      <c r="I37" s="2">
        <f>H37+SUMIFS(data!$H$1:$H$1749, data!$A$1:$A$1749, 'Heron'!$A37,  data!$E$1:$E$1749, 'Heron'!I$5)</f>
        <v/>
      </c>
      <c r="J37" s="2">
        <f>I37+SUMIFS(data!$H$1:$H$1749, data!$A$1:$A$1749, 'Heron'!$A37,  data!$E$1:$E$1749, 'Heron'!J$5)</f>
        <v/>
      </c>
      <c r="K37" s="2">
        <f>J37+SUMIFS(data!$H$1:$H$1749, data!$A$1:$A$1749, 'Heron'!$A37,  data!$E$1:$E$1749, 'Heron'!K$5)</f>
        <v/>
      </c>
      <c r="L37" s="2">
        <f>K37+SUMIFS(data!$H$1:$H$1749, data!$A$1:$A$1749, 'Heron'!$A37,  data!$E$1:$E$1749, 'Heron'!L$5)</f>
        <v/>
      </c>
      <c r="M37" s="2">
        <f>L37+SUMIFS(data!$H$1:$H$1749, data!$A$1:$A$1749, 'Heron'!$A37,  data!$E$1:$E$1749, 'Heron'!M$5)</f>
        <v/>
      </c>
      <c r="N37" s="2">
        <f>M37+SUMIFS(data!$H$1:$H$1749, data!$A$1:$A$1749, 'Heron'!$A37,  data!$E$1:$E$1749, 'Heron'!N$5)</f>
        <v/>
      </c>
      <c r="O37" s="2">
        <f>N37+SUMIFS(data!$H$1:$H$1749, data!$A$1:$A$1749, 'Heron'!$A37,  data!$E$1:$E$1749, 'Heron'!O$5)</f>
        <v/>
      </c>
      <c r="P37" s="2">
        <f>O37+SUMIFS(data!$H$1:$H$1749, data!$A$1:$A$1749, 'Heron'!$A37,  data!$E$1:$E$1749, 'Heron'!P$5)</f>
        <v/>
      </c>
      <c r="Q37" s="2">
        <f>P37+SUMIFS(data!$H$1:$H$1749, data!$A$1:$A$1749, 'Heron'!$A37,  data!$E$1:$E$1749, 'Heron'!Q$5)</f>
        <v/>
      </c>
      <c r="R37" s="2">
        <f>Q37+SUMIFS(data!$H$1:$H$1749, data!$A$1:$A$1749, 'Heron'!$A37,  data!$E$1:$E$1749, 'Heron'!R$5)</f>
        <v/>
      </c>
      <c r="S37" s="2">
        <f>R37+SUMIFS(data!$H$1:$H$1749, data!$A$1:$A$1749, 'Heron'!$A37,  data!$E$1:$E$1749, 'Heron'!S$5)</f>
        <v/>
      </c>
      <c r="T37" s="2">
        <f>S37+SUMIFS(data!$H$1:$H$1749, data!$A$1:$A$1749, 'Heron'!$A37,  data!$E$1:$E$1749, 'Heron'!T$5)</f>
        <v/>
      </c>
      <c r="U37" s="2">
        <f>T37+SUMIFS(data!$H$1:$H$1749, data!$A$1:$A$1749, 'Heron'!$A37,  data!$E$1:$E$1749, 'Heron'!U$5)</f>
        <v/>
      </c>
      <c r="V37" s="2">
        <f>U37+SUMIFS(data!$H$1:$H$1749, data!$A$1:$A$1749, 'Heron'!$A37,  data!$E$1:$E$1749, 'Heron'!V$5)</f>
        <v/>
      </c>
      <c r="W37" s="2">
        <f>V37+SUMIFS(data!$H$1:$H$1749, data!$A$1:$A$1749, 'Heron'!$A37,  data!$E$1:$E$1749, 'Heron'!W$5)</f>
        <v/>
      </c>
      <c r="X37" s="2">
        <f>W37+SUMIFS(data!$H$1:$H$1749, data!$A$1:$A$1749, 'Heron'!$A37,  data!$E$1:$E$1749, 'Heron'!X$5)</f>
        <v/>
      </c>
      <c r="Y37" s="2">
        <f>X37+SUMIFS(data!$H$1:$H$1749, data!$A$1:$A$1749, 'Heron'!$A37,  data!$E$1:$E$1749, 'Heron'!Y$5)</f>
        <v/>
      </c>
      <c r="Z37" s="2">
        <f>Y37+SUMIFS(data!$H$1:$H$1749, data!$A$1:$A$1749, 'Heron'!$A37,  data!$E$1:$E$1749, 'Heron'!Z$5)</f>
        <v/>
      </c>
      <c r="AA37" s="2">
        <f>Z37+SUMIFS(data!$H$1:$H$1749, data!$A$1:$A$1749, 'Heron'!$A37,  data!$E$1:$E$1749, 'Heron'!AA$5)</f>
        <v/>
      </c>
      <c r="AB37" s="2">
        <f>AA37+SUMIFS(data!$H$1:$H$1749, data!$A$1:$A$1749, 'Heron'!$A37,  data!$E$1:$E$1749, 'Heron'!AB$5)</f>
        <v/>
      </c>
      <c r="AC37" s="2">
        <f>AB37+SUMIFS(data!$H$1:$H$1749, data!$A$1:$A$1749, 'Heron'!$A37,  data!$E$1:$E$1749, 'Heron'!AC$5)</f>
        <v/>
      </c>
      <c r="AD37" s="2">
        <f>AC37+SUMIFS(data!$H$1:$H$1749, data!$A$1:$A$1749, 'Heron'!$A37,  data!$E$1:$E$1749, 'Heron'!AD$5)</f>
        <v/>
      </c>
      <c r="AE37" s="2">
        <f>AD37+SUMIFS(data!$H$1:$H$1749, data!$A$1:$A$1749, 'Heron'!$A37,  data!$E$1:$E$1749, 'Heron'!AE$5)</f>
        <v/>
      </c>
      <c r="AF37" s="2">
        <f>AE37+SUMIFS(data!$H$1:$H$1749, data!$A$1:$A$1749, 'Heron'!$A37,  data!$E$1:$E$1749, 'Heron'!AF$5)</f>
        <v/>
      </c>
      <c r="AG37" s="2">
        <f>AF37+SUMIFS(data!$H$1:$H$1749, data!$A$1:$A$1749, 'Heron'!$A37,  data!$E$1:$E$1749, 'Heron'!AG$5)+SUMIFS('NSST Print'!$C$43,'NSST Print'!$F$43,'Heron'!$A37)-SUMIFS('NSST Print'!$C$44:$C$50,'NSST Print'!$F$44:$F$50,'Heron'!$A37)</f>
        <v/>
      </c>
    </row>
    <row r="38">
      <c r="A38" t="inlineStr">
        <is>
          <t>COS - Heron View - Construction</t>
        </is>
      </c>
      <c r="C38" s="2">
        <f>SUMIFS(data!$H$1:$H$1749, data!$A$1:$A$1749, 'Heron'!$A38, data!$E$1:$E$1749, 'Heron'!C$5)</f>
        <v/>
      </c>
      <c r="D38" s="2">
        <f>C38+SUMIFS(data!$H$1:$H$1749, data!$A$1:$A$1749, 'Heron'!$A38,  data!$E$1:$E$1749, 'Heron'!D$5)</f>
        <v/>
      </c>
      <c r="E38" s="2">
        <f>D38+SUMIFS(data!$H$1:$H$1749, data!$A$1:$A$1749, 'Heron'!$A38,  data!$E$1:$E$1749, 'Heron'!E$5)</f>
        <v/>
      </c>
      <c r="F38" s="2">
        <f>E38+SUMIFS(data!$H$1:$H$1749, data!$A$1:$A$1749, 'Heron'!$A38,  data!$E$1:$E$1749, 'Heron'!F$5)</f>
        <v/>
      </c>
      <c r="G38" s="2">
        <f>F38+SUMIFS(data!$H$1:$H$1749, data!$A$1:$A$1749, 'Heron'!$A38,  data!$E$1:$E$1749, 'Heron'!G$5)</f>
        <v/>
      </c>
      <c r="H38" s="2">
        <f>G38+SUMIFS(data!$H$1:$H$1749, data!$A$1:$A$1749, 'Heron'!$A38,  data!$E$1:$E$1749, 'Heron'!H$5)</f>
        <v/>
      </c>
      <c r="I38" s="2">
        <f>H38+SUMIFS(data!$H$1:$H$1749, data!$A$1:$A$1749, 'Heron'!$A38,  data!$E$1:$E$1749, 'Heron'!I$5)</f>
        <v/>
      </c>
      <c r="J38" s="2">
        <f>I38+SUMIFS(data!$H$1:$H$1749, data!$A$1:$A$1749, 'Heron'!$A38,  data!$E$1:$E$1749, 'Heron'!J$5)</f>
        <v/>
      </c>
      <c r="K38" s="2">
        <f>J38+SUMIFS(data!$H$1:$H$1749, data!$A$1:$A$1749, 'Heron'!$A38,  data!$E$1:$E$1749, 'Heron'!K$5)</f>
        <v/>
      </c>
      <c r="L38" s="2">
        <f>K38+SUMIFS(data!$H$1:$H$1749, data!$A$1:$A$1749, 'Heron'!$A38,  data!$E$1:$E$1749, 'Heron'!L$5)</f>
        <v/>
      </c>
      <c r="M38" s="2">
        <f>L38+SUMIFS(data!$H$1:$H$1749, data!$A$1:$A$1749, 'Heron'!$A38,  data!$E$1:$E$1749, 'Heron'!M$5)</f>
        <v/>
      </c>
      <c r="N38" s="2">
        <f>M38+SUMIFS(data!$H$1:$H$1749, data!$A$1:$A$1749, 'Heron'!$A38,  data!$E$1:$E$1749, 'Heron'!N$5)</f>
        <v/>
      </c>
      <c r="O38" s="2">
        <f>N38+SUMIFS(data!$H$1:$H$1749, data!$A$1:$A$1749, 'Heron'!$A38,  data!$E$1:$E$1749, 'Heron'!O$5)</f>
        <v/>
      </c>
      <c r="P38" s="2">
        <f>O38+SUMIFS(data!$H$1:$H$1749, data!$A$1:$A$1749, 'Heron'!$A38,  data!$E$1:$E$1749, 'Heron'!P$5)</f>
        <v/>
      </c>
      <c r="Q38" s="2">
        <f>P38+SUMIFS(data!$H$1:$H$1749, data!$A$1:$A$1749, 'Heron'!$A38,  data!$E$1:$E$1749, 'Heron'!Q$5)</f>
        <v/>
      </c>
      <c r="R38" s="2">
        <f>Q38+SUMIFS(data!$H$1:$H$1749, data!$A$1:$A$1749, 'Heron'!$A38,  data!$E$1:$E$1749, 'Heron'!R$5)</f>
        <v/>
      </c>
      <c r="S38" s="2">
        <f>R38+SUMIFS(data!$H$1:$H$1749, data!$A$1:$A$1749, 'Heron'!$A38,  data!$E$1:$E$1749, 'Heron'!S$5)</f>
        <v/>
      </c>
      <c r="T38" s="2">
        <f>S38+SUMIFS(data!$H$1:$H$1749, data!$A$1:$A$1749, 'Heron'!$A38,  data!$E$1:$E$1749, 'Heron'!T$5)</f>
        <v/>
      </c>
      <c r="U38" s="2">
        <f>T38+SUMIFS(data!$H$1:$H$1749, data!$A$1:$A$1749, 'Heron'!$A38,  data!$E$1:$E$1749, 'Heron'!U$5)</f>
        <v/>
      </c>
      <c r="V38" s="2">
        <f>U38+SUMIFS(data!$H$1:$H$1749, data!$A$1:$A$1749, 'Heron'!$A38,  data!$E$1:$E$1749, 'Heron'!V$5)</f>
        <v/>
      </c>
      <c r="W38" s="2">
        <f>V38+SUMIFS(data!$H$1:$H$1749, data!$A$1:$A$1749, 'Heron'!$A38,  data!$E$1:$E$1749, 'Heron'!W$5)</f>
        <v/>
      </c>
      <c r="X38" s="2">
        <f>W38+SUMIFS(data!$H$1:$H$1749, data!$A$1:$A$1749, 'Heron'!$A38,  data!$E$1:$E$1749, 'Heron'!X$5)</f>
        <v/>
      </c>
      <c r="Y38" s="2">
        <f>X38+SUMIFS(data!$H$1:$H$1749, data!$A$1:$A$1749, 'Heron'!$A38,  data!$E$1:$E$1749, 'Heron'!Y$5)</f>
        <v/>
      </c>
      <c r="Z38" s="2">
        <f>Y38+SUMIFS(data!$H$1:$H$1749, data!$A$1:$A$1749, 'Heron'!$A38,  data!$E$1:$E$1749, 'Heron'!Z$5)</f>
        <v/>
      </c>
      <c r="AA38" s="2">
        <f>Z38+SUMIFS(data!$H$1:$H$1749, data!$A$1:$A$1749, 'Heron'!$A38,  data!$E$1:$E$1749, 'Heron'!AA$5)</f>
        <v/>
      </c>
      <c r="AB38" s="2">
        <f>AA38+SUMIFS(data!$H$1:$H$1749, data!$A$1:$A$1749, 'Heron'!$A38,  data!$E$1:$E$1749, 'Heron'!AB$5)</f>
        <v/>
      </c>
      <c r="AC38" s="2">
        <f>AB38+SUMIFS(data!$H$1:$H$1749, data!$A$1:$A$1749, 'Heron'!$A38,  data!$E$1:$E$1749, 'Heron'!AC$5)</f>
        <v/>
      </c>
      <c r="AD38" s="2">
        <f>AC38+SUMIFS(data!$H$1:$H$1749, data!$A$1:$A$1749, 'Heron'!$A38,  data!$E$1:$E$1749, 'Heron'!AD$5)</f>
        <v/>
      </c>
      <c r="AE38" s="2">
        <f>AD38+SUMIFS(data!$H$1:$H$1749, data!$A$1:$A$1749, 'Heron'!$A38,  data!$E$1:$E$1749, 'Heron'!AE$5)</f>
        <v/>
      </c>
      <c r="AF38" s="2">
        <f>AE38+SUMIFS(data!$H$1:$H$1749, data!$A$1:$A$1749, 'Heron'!$A38,  data!$E$1:$E$1749, 'Heron'!AF$5)</f>
        <v/>
      </c>
      <c r="AG38" s="2">
        <f>AF38+SUMIFS(data!$H$1:$H$1749, data!$A$1:$A$1749, 'Heron'!$A38,  data!$E$1:$E$1749, 'Heron'!AG$5)+SUMIFS('NSST Print'!$C$43,'NSST Print'!$F$43,'Heron'!$A38)-SUMIFS('NSST Print'!$C$44:$C$50,'NSST Print'!$F$44:$F$50,'Heron'!$A38)</f>
        <v/>
      </c>
    </row>
    <row r="39">
      <c r="A39" t="inlineStr">
        <is>
          <t>COS - Heron View - P&amp;G</t>
        </is>
      </c>
      <c r="C39" s="2">
        <f>SUMIFS(data!$H$1:$H$1749, data!$A$1:$A$1749, 'Heron'!$A39, data!$E$1:$E$1749, 'Heron'!C$5)</f>
        <v/>
      </c>
      <c r="D39" s="2">
        <f>C39+SUMIFS(data!$H$1:$H$1749, data!$A$1:$A$1749, 'Heron'!$A39,  data!$E$1:$E$1749, 'Heron'!D$5)</f>
        <v/>
      </c>
      <c r="E39" s="2">
        <f>D39+SUMIFS(data!$H$1:$H$1749, data!$A$1:$A$1749, 'Heron'!$A39,  data!$E$1:$E$1749, 'Heron'!E$5)</f>
        <v/>
      </c>
      <c r="F39" s="2">
        <f>E39+SUMIFS(data!$H$1:$H$1749, data!$A$1:$A$1749, 'Heron'!$A39,  data!$E$1:$E$1749, 'Heron'!F$5)</f>
        <v/>
      </c>
      <c r="G39" s="2">
        <f>F39+SUMIFS(data!$H$1:$H$1749, data!$A$1:$A$1749, 'Heron'!$A39,  data!$E$1:$E$1749, 'Heron'!G$5)</f>
        <v/>
      </c>
      <c r="H39" s="2">
        <f>G39+SUMIFS(data!$H$1:$H$1749, data!$A$1:$A$1749, 'Heron'!$A39,  data!$E$1:$E$1749, 'Heron'!H$5)</f>
        <v/>
      </c>
      <c r="I39" s="2">
        <f>H39+SUMIFS(data!$H$1:$H$1749, data!$A$1:$A$1749, 'Heron'!$A39,  data!$E$1:$E$1749, 'Heron'!I$5)</f>
        <v/>
      </c>
      <c r="J39" s="2">
        <f>I39+SUMIFS(data!$H$1:$H$1749, data!$A$1:$A$1749, 'Heron'!$A39,  data!$E$1:$E$1749, 'Heron'!J$5)</f>
        <v/>
      </c>
      <c r="K39" s="2">
        <f>J39+SUMIFS(data!$H$1:$H$1749, data!$A$1:$A$1749, 'Heron'!$A39,  data!$E$1:$E$1749, 'Heron'!K$5)</f>
        <v/>
      </c>
      <c r="L39" s="2">
        <f>K39+SUMIFS(data!$H$1:$H$1749, data!$A$1:$A$1749, 'Heron'!$A39,  data!$E$1:$E$1749, 'Heron'!L$5)</f>
        <v/>
      </c>
      <c r="M39" s="2">
        <f>L39+SUMIFS(data!$H$1:$H$1749, data!$A$1:$A$1749, 'Heron'!$A39,  data!$E$1:$E$1749, 'Heron'!M$5)</f>
        <v/>
      </c>
      <c r="N39" s="2">
        <f>M39+SUMIFS(data!$H$1:$H$1749, data!$A$1:$A$1749, 'Heron'!$A39,  data!$E$1:$E$1749, 'Heron'!N$5)</f>
        <v/>
      </c>
      <c r="O39" s="2">
        <f>N39+SUMIFS(data!$H$1:$H$1749, data!$A$1:$A$1749, 'Heron'!$A39,  data!$E$1:$E$1749, 'Heron'!O$5)</f>
        <v/>
      </c>
      <c r="P39" s="2">
        <f>O39+SUMIFS(data!$H$1:$H$1749, data!$A$1:$A$1749, 'Heron'!$A39,  data!$E$1:$E$1749, 'Heron'!P$5)</f>
        <v/>
      </c>
      <c r="Q39" s="2">
        <f>P39+SUMIFS(data!$H$1:$H$1749, data!$A$1:$A$1749, 'Heron'!$A39,  data!$E$1:$E$1749, 'Heron'!Q$5)</f>
        <v/>
      </c>
      <c r="R39" s="2">
        <f>Q39+SUMIFS(data!$H$1:$H$1749, data!$A$1:$A$1749, 'Heron'!$A39,  data!$E$1:$E$1749, 'Heron'!R$5)</f>
        <v/>
      </c>
      <c r="S39" s="2">
        <f>R39+SUMIFS(data!$H$1:$H$1749, data!$A$1:$A$1749, 'Heron'!$A39,  data!$E$1:$E$1749, 'Heron'!S$5)</f>
        <v/>
      </c>
      <c r="T39" s="2">
        <f>S39+SUMIFS(data!$H$1:$H$1749, data!$A$1:$A$1749, 'Heron'!$A39,  data!$E$1:$E$1749, 'Heron'!T$5)</f>
        <v/>
      </c>
      <c r="U39" s="2">
        <f>T39+SUMIFS(data!$H$1:$H$1749, data!$A$1:$A$1749, 'Heron'!$A39,  data!$E$1:$E$1749, 'Heron'!U$5)</f>
        <v/>
      </c>
      <c r="V39" s="2">
        <f>U39+SUMIFS(data!$H$1:$H$1749, data!$A$1:$A$1749, 'Heron'!$A39,  data!$E$1:$E$1749, 'Heron'!V$5)</f>
        <v/>
      </c>
      <c r="W39" s="2">
        <f>V39+SUMIFS(data!$H$1:$H$1749, data!$A$1:$A$1749, 'Heron'!$A39,  data!$E$1:$E$1749, 'Heron'!W$5)</f>
        <v/>
      </c>
      <c r="X39" s="2">
        <f>W39+SUMIFS(data!$H$1:$H$1749, data!$A$1:$A$1749, 'Heron'!$A39,  data!$E$1:$E$1749, 'Heron'!X$5)</f>
        <v/>
      </c>
      <c r="Y39" s="2">
        <f>X39+SUMIFS(data!$H$1:$H$1749, data!$A$1:$A$1749, 'Heron'!$A39,  data!$E$1:$E$1749, 'Heron'!Y$5)</f>
        <v/>
      </c>
      <c r="Z39" s="2">
        <f>Y39+SUMIFS(data!$H$1:$H$1749, data!$A$1:$A$1749, 'Heron'!$A39,  data!$E$1:$E$1749, 'Heron'!Z$5)</f>
        <v/>
      </c>
      <c r="AA39" s="2">
        <f>Z39+SUMIFS(data!$H$1:$H$1749, data!$A$1:$A$1749, 'Heron'!$A39,  data!$E$1:$E$1749, 'Heron'!AA$5)</f>
        <v/>
      </c>
      <c r="AB39" s="2">
        <f>AA39+SUMIFS(data!$H$1:$H$1749, data!$A$1:$A$1749, 'Heron'!$A39,  data!$E$1:$E$1749, 'Heron'!AB$5)</f>
        <v/>
      </c>
      <c r="AC39" s="2">
        <f>AB39+SUMIFS(data!$H$1:$H$1749, data!$A$1:$A$1749, 'Heron'!$A39,  data!$E$1:$E$1749, 'Heron'!AC$5)</f>
        <v/>
      </c>
      <c r="AD39" s="2">
        <f>AC39+SUMIFS(data!$H$1:$H$1749, data!$A$1:$A$1749, 'Heron'!$A39,  data!$E$1:$E$1749, 'Heron'!AD$5)</f>
        <v/>
      </c>
      <c r="AE39" s="2">
        <f>AD39+SUMIFS(data!$H$1:$H$1749, data!$A$1:$A$1749, 'Heron'!$A39,  data!$E$1:$E$1749, 'Heron'!AE$5)</f>
        <v/>
      </c>
      <c r="AF39" s="2">
        <f>AE39+SUMIFS(data!$H$1:$H$1749, data!$A$1:$A$1749, 'Heron'!$A39,  data!$E$1:$E$1749, 'Heron'!AF$5)</f>
        <v/>
      </c>
      <c r="AG39" s="2">
        <f>AF39+SUMIFS(data!$H$1:$H$1749, data!$A$1:$A$1749, 'Heron'!$A39,  data!$E$1:$E$1749, 'Heron'!AG$5)+SUMIFS('NSST Print'!$C$43,'NSST Print'!$F$43,'Heron'!$A39)-SUMIFS('NSST Print'!$C$44:$C$50,'NSST Print'!$F$44:$F$50,'Heron'!$A39)</f>
        <v/>
      </c>
    </row>
    <row r="40">
      <c r="A40" t="inlineStr">
        <is>
          <t>COS - Heron View - Printing &amp; Stationary</t>
        </is>
      </c>
      <c r="C40" s="2">
        <f>SUMIFS(data!$H$1:$H$1749, data!$A$1:$A$1749, 'Heron'!$A40, data!$E$1:$E$1749, 'Heron'!C$5)</f>
        <v/>
      </c>
      <c r="D40" s="2">
        <f>C40+SUMIFS(data!$H$1:$H$1749, data!$A$1:$A$1749, 'Heron'!$A40,  data!$E$1:$E$1749, 'Heron'!D$5)</f>
        <v/>
      </c>
      <c r="E40" s="2">
        <f>D40+SUMIFS(data!$H$1:$H$1749, data!$A$1:$A$1749, 'Heron'!$A40,  data!$E$1:$E$1749, 'Heron'!E$5)</f>
        <v/>
      </c>
      <c r="F40" s="2">
        <f>E40+SUMIFS(data!$H$1:$H$1749, data!$A$1:$A$1749, 'Heron'!$A40,  data!$E$1:$E$1749, 'Heron'!F$5)</f>
        <v/>
      </c>
      <c r="G40" s="2">
        <f>F40+SUMIFS(data!$H$1:$H$1749, data!$A$1:$A$1749, 'Heron'!$A40,  data!$E$1:$E$1749, 'Heron'!G$5)</f>
        <v/>
      </c>
      <c r="H40" s="2">
        <f>G40+SUMIFS(data!$H$1:$H$1749, data!$A$1:$A$1749, 'Heron'!$A40,  data!$E$1:$E$1749, 'Heron'!H$5)</f>
        <v/>
      </c>
      <c r="I40" s="2">
        <f>H40+SUMIFS(data!$H$1:$H$1749, data!$A$1:$A$1749, 'Heron'!$A40,  data!$E$1:$E$1749, 'Heron'!I$5)</f>
        <v/>
      </c>
      <c r="J40" s="2">
        <f>I40+SUMIFS(data!$H$1:$H$1749, data!$A$1:$A$1749, 'Heron'!$A40,  data!$E$1:$E$1749, 'Heron'!J$5)</f>
        <v/>
      </c>
      <c r="K40" s="2">
        <f>J40+SUMIFS(data!$H$1:$H$1749, data!$A$1:$A$1749, 'Heron'!$A40,  data!$E$1:$E$1749, 'Heron'!K$5)</f>
        <v/>
      </c>
      <c r="L40" s="2">
        <f>K40+SUMIFS(data!$H$1:$H$1749, data!$A$1:$A$1749, 'Heron'!$A40,  data!$E$1:$E$1749, 'Heron'!L$5)</f>
        <v/>
      </c>
      <c r="M40" s="2">
        <f>L40+SUMIFS(data!$H$1:$H$1749, data!$A$1:$A$1749, 'Heron'!$A40,  data!$E$1:$E$1749, 'Heron'!M$5)</f>
        <v/>
      </c>
      <c r="N40" s="2">
        <f>M40+SUMIFS(data!$H$1:$H$1749, data!$A$1:$A$1749, 'Heron'!$A40,  data!$E$1:$E$1749, 'Heron'!N$5)</f>
        <v/>
      </c>
      <c r="O40" s="2">
        <f>N40+SUMIFS(data!$H$1:$H$1749, data!$A$1:$A$1749, 'Heron'!$A40,  data!$E$1:$E$1749, 'Heron'!O$5)</f>
        <v/>
      </c>
      <c r="P40" s="2">
        <f>O40+SUMIFS(data!$H$1:$H$1749, data!$A$1:$A$1749, 'Heron'!$A40,  data!$E$1:$E$1749, 'Heron'!P$5)</f>
        <v/>
      </c>
      <c r="Q40" s="2">
        <f>P40+SUMIFS(data!$H$1:$H$1749, data!$A$1:$A$1749, 'Heron'!$A40,  data!$E$1:$E$1749, 'Heron'!Q$5)</f>
        <v/>
      </c>
      <c r="R40" s="2">
        <f>Q40+SUMIFS(data!$H$1:$H$1749, data!$A$1:$A$1749, 'Heron'!$A40,  data!$E$1:$E$1749, 'Heron'!R$5)</f>
        <v/>
      </c>
      <c r="S40" s="2">
        <f>R40+SUMIFS(data!$H$1:$H$1749, data!$A$1:$A$1749, 'Heron'!$A40,  data!$E$1:$E$1749, 'Heron'!S$5)</f>
        <v/>
      </c>
      <c r="T40" s="2">
        <f>S40+SUMIFS(data!$H$1:$H$1749, data!$A$1:$A$1749, 'Heron'!$A40,  data!$E$1:$E$1749, 'Heron'!T$5)</f>
        <v/>
      </c>
      <c r="U40" s="2">
        <f>T40+SUMIFS(data!$H$1:$H$1749, data!$A$1:$A$1749, 'Heron'!$A40,  data!$E$1:$E$1749, 'Heron'!U$5)</f>
        <v/>
      </c>
      <c r="V40" s="2">
        <f>U40+SUMIFS(data!$H$1:$H$1749, data!$A$1:$A$1749, 'Heron'!$A40,  data!$E$1:$E$1749, 'Heron'!V$5)</f>
        <v/>
      </c>
      <c r="W40" s="2">
        <f>V40+SUMIFS(data!$H$1:$H$1749, data!$A$1:$A$1749, 'Heron'!$A40,  data!$E$1:$E$1749, 'Heron'!W$5)</f>
        <v/>
      </c>
      <c r="X40" s="2">
        <f>W40+SUMIFS(data!$H$1:$H$1749, data!$A$1:$A$1749, 'Heron'!$A40,  data!$E$1:$E$1749, 'Heron'!X$5)</f>
        <v/>
      </c>
      <c r="Y40" s="2">
        <f>X40+SUMIFS(data!$H$1:$H$1749, data!$A$1:$A$1749, 'Heron'!$A40,  data!$E$1:$E$1749, 'Heron'!Y$5)</f>
        <v/>
      </c>
      <c r="Z40" s="2">
        <f>Y40+SUMIFS(data!$H$1:$H$1749, data!$A$1:$A$1749, 'Heron'!$A40,  data!$E$1:$E$1749, 'Heron'!Z$5)</f>
        <v/>
      </c>
      <c r="AA40" s="2">
        <f>Z40+SUMIFS(data!$H$1:$H$1749, data!$A$1:$A$1749, 'Heron'!$A40,  data!$E$1:$E$1749, 'Heron'!AA$5)</f>
        <v/>
      </c>
      <c r="AB40" s="2">
        <f>AA40+SUMIFS(data!$H$1:$H$1749, data!$A$1:$A$1749, 'Heron'!$A40,  data!$E$1:$E$1749, 'Heron'!AB$5)</f>
        <v/>
      </c>
      <c r="AC40" s="2">
        <f>AB40+SUMIFS(data!$H$1:$H$1749, data!$A$1:$A$1749, 'Heron'!$A40,  data!$E$1:$E$1749, 'Heron'!AC$5)</f>
        <v/>
      </c>
      <c r="AD40" s="2">
        <f>AC40+SUMIFS(data!$H$1:$H$1749, data!$A$1:$A$1749, 'Heron'!$A40,  data!$E$1:$E$1749, 'Heron'!AD$5)</f>
        <v/>
      </c>
      <c r="AE40" s="2">
        <f>AD40+SUMIFS(data!$H$1:$H$1749, data!$A$1:$A$1749, 'Heron'!$A40,  data!$E$1:$E$1749, 'Heron'!AE$5)</f>
        <v/>
      </c>
      <c r="AF40" s="2">
        <f>AE40+SUMIFS(data!$H$1:$H$1749, data!$A$1:$A$1749, 'Heron'!$A40,  data!$E$1:$E$1749, 'Heron'!AF$5)</f>
        <v/>
      </c>
      <c r="AG40" s="2">
        <f>AF40+SUMIFS(data!$H$1:$H$1749, data!$A$1:$A$1749, 'Heron'!$A40,  data!$E$1:$E$1749, 'Heron'!AG$5)+SUMIFS('NSST Print'!$C$43,'NSST Print'!$F$43,'Heron'!$A40)-SUMIFS('NSST Print'!$C$44:$C$50,'NSST Print'!$F$44:$F$50,'Heron'!$A40)</f>
        <v/>
      </c>
    </row>
    <row r="41">
      <c r="A41" t="inlineStr">
        <is>
          <t>COS - Heron View Showhouse</t>
        </is>
      </c>
      <c r="C41" s="2">
        <f>SUMIFS(data!$H$1:$H$1749, data!$A$1:$A$1749, 'Heron'!$A41, data!$E$1:$E$1749, 'Heron'!C$5)</f>
        <v/>
      </c>
      <c r="D41" s="2">
        <f>C41+SUMIFS(data!$H$1:$H$1749, data!$A$1:$A$1749, 'Heron'!$A41,  data!$E$1:$E$1749, 'Heron'!D$5)</f>
        <v/>
      </c>
      <c r="E41" s="2">
        <f>D41+SUMIFS(data!$H$1:$H$1749, data!$A$1:$A$1749, 'Heron'!$A41,  data!$E$1:$E$1749, 'Heron'!E$5)</f>
        <v/>
      </c>
      <c r="F41" s="2">
        <f>E41+SUMIFS(data!$H$1:$H$1749, data!$A$1:$A$1749, 'Heron'!$A41,  data!$E$1:$E$1749, 'Heron'!F$5)</f>
        <v/>
      </c>
      <c r="G41" s="2">
        <f>F41+SUMIFS(data!$H$1:$H$1749, data!$A$1:$A$1749, 'Heron'!$A41,  data!$E$1:$E$1749, 'Heron'!G$5)</f>
        <v/>
      </c>
      <c r="H41" s="2">
        <f>G41+SUMIFS(data!$H$1:$H$1749, data!$A$1:$A$1749, 'Heron'!$A41,  data!$E$1:$E$1749, 'Heron'!H$5)</f>
        <v/>
      </c>
      <c r="I41" s="2">
        <f>H41+SUMIFS(data!$H$1:$H$1749, data!$A$1:$A$1749, 'Heron'!$A41,  data!$E$1:$E$1749, 'Heron'!I$5)</f>
        <v/>
      </c>
      <c r="J41" s="2">
        <f>I41+SUMIFS(data!$H$1:$H$1749, data!$A$1:$A$1749, 'Heron'!$A41,  data!$E$1:$E$1749, 'Heron'!J$5)</f>
        <v/>
      </c>
      <c r="K41" s="2">
        <f>J41+SUMIFS(data!$H$1:$H$1749, data!$A$1:$A$1749, 'Heron'!$A41,  data!$E$1:$E$1749, 'Heron'!K$5)</f>
        <v/>
      </c>
      <c r="L41" s="2">
        <f>K41+SUMIFS(data!$H$1:$H$1749, data!$A$1:$A$1749, 'Heron'!$A41,  data!$E$1:$E$1749, 'Heron'!L$5)</f>
        <v/>
      </c>
      <c r="M41" s="2">
        <f>L41+SUMIFS(data!$H$1:$H$1749, data!$A$1:$A$1749, 'Heron'!$A41,  data!$E$1:$E$1749, 'Heron'!M$5)</f>
        <v/>
      </c>
      <c r="N41" s="2">
        <f>M41+SUMIFS(data!$H$1:$H$1749, data!$A$1:$A$1749, 'Heron'!$A41,  data!$E$1:$E$1749, 'Heron'!N$5)</f>
        <v/>
      </c>
      <c r="O41" s="2">
        <f>N41+SUMIFS(data!$H$1:$H$1749, data!$A$1:$A$1749, 'Heron'!$A41,  data!$E$1:$E$1749, 'Heron'!O$5)</f>
        <v/>
      </c>
      <c r="P41" s="2">
        <f>O41+SUMIFS(data!$H$1:$H$1749, data!$A$1:$A$1749, 'Heron'!$A41,  data!$E$1:$E$1749, 'Heron'!P$5)</f>
        <v/>
      </c>
      <c r="Q41" s="2">
        <f>P41+SUMIFS(data!$H$1:$H$1749, data!$A$1:$A$1749, 'Heron'!$A41,  data!$E$1:$E$1749, 'Heron'!Q$5)</f>
        <v/>
      </c>
      <c r="R41" s="2">
        <f>Q41+SUMIFS(data!$H$1:$H$1749, data!$A$1:$A$1749, 'Heron'!$A41,  data!$E$1:$E$1749, 'Heron'!R$5)</f>
        <v/>
      </c>
      <c r="S41" s="2">
        <f>R41+SUMIFS(data!$H$1:$H$1749, data!$A$1:$A$1749, 'Heron'!$A41,  data!$E$1:$E$1749, 'Heron'!S$5)</f>
        <v/>
      </c>
      <c r="T41" s="2">
        <f>S41+SUMIFS(data!$H$1:$H$1749, data!$A$1:$A$1749, 'Heron'!$A41,  data!$E$1:$E$1749, 'Heron'!T$5)</f>
        <v/>
      </c>
      <c r="U41" s="2">
        <f>T41+SUMIFS(data!$H$1:$H$1749, data!$A$1:$A$1749, 'Heron'!$A41,  data!$E$1:$E$1749, 'Heron'!U$5)</f>
        <v/>
      </c>
      <c r="V41" s="2">
        <f>U41+SUMIFS(data!$H$1:$H$1749, data!$A$1:$A$1749, 'Heron'!$A41,  data!$E$1:$E$1749, 'Heron'!V$5)</f>
        <v/>
      </c>
      <c r="W41" s="2">
        <f>V41+SUMIFS(data!$H$1:$H$1749, data!$A$1:$A$1749, 'Heron'!$A41,  data!$E$1:$E$1749, 'Heron'!W$5)</f>
        <v/>
      </c>
      <c r="X41" s="2">
        <f>W41+SUMIFS(data!$H$1:$H$1749, data!$A$1:$A$1749, 'Heron'!$A41,  data!$E$1:$E$1749, 'Heron'!X$5)</f>
        <v/>
      </c>
      <c r="Y41" s="2">
        <f>X41+SUMIFS(data!$H$1:$H$1749, data!$A$1:$A$1749, 'Heron'!$A41,  data!$E$1:$E$1749, 'Heron'!Y$5)</f>
        <v/>
      </c>
      <c r="Z41" s="2">
        <f>Y41+SUMIFS(data!$H$1:$H$1749, data!$A$1:$A$1749, 'Heron'!$A41,  data!$E$1:$E$1749, 'Heron'!Z$5)</f>
        <v/>
      </c>
      <c r="AA41" s="2">
        <f>Z41+SUMIFS(data!$H$1:$H$1749, data!$A$1:$A$1749, 'Heron'!$A41,  data!$E$1:$E$1749, 'Heron'!AA$5)</f>
        <v/>
      </c>
      <c r="AB41" s="2">
        <f>AA41+SUMIFS(data!$H$1:$H$1749, data!$A$1:$A$1749, 'Heron'!$A41,  data!$E$1:$E$1749, 'Heron'!AB$5)</f>
        <v/>
      </c>
      <c r="AC41" s="2">
        <f>AB41+SUMIFS(data!$H$1:$H$1749, data!$A$1:$A$1749, 'Heron'!$A41,  data!$E$1:$E$1749, 'Heron'!AC$5)</f>
        <v/>
      </c>
      <c r="AD41" s="2">
        <f>AC41+SUMIFS(data!$H$1:$H$1749, data!$A$1:$A$1749, 'Heron'!$A41,  data!$E$1:$E$1749, 'Heron'!AD$5)</f>
        <v/>
      </c>
      <c r="AE41" s="2">
        <f>AD41+SUMIFS(data!$H$1:$H$1749, data!$A$1:$A$1749, 'Heron'!$A41,  data!$E$1:$E$1749, 'Heron'!AE$5)</f>
        <v/>
      </c>
      <c r="AF41" s="2">
        <f>AE41+SUMIFS(data!$H$1:$H$1749, data!$A$1:$A$1749, 'Heron'!$A41,  data!$E$1:$E$1749, 'Heron'!AF$5)</f>
        <v/>
      </c>
      <c r="AG41" s="2">
        <f>AF41+SUMIFS(data!$H$1:$H$1749, data!$A$1:$A$1749, 'Heron'!$A41,  data!$E$1:$E$1749, 'Heron'!AG$5)+SUMIFS('NSST Print'!$C$43,'NSST Print'!$F$43,'Heron'!$A41)-SUMIFS('NSST Print'!$C$44:$C$50,'NSST Print'!$F$44:$F$50,'Heron'!$A41)</f>
        <v/>
      </c>
    </row>
    <row r="42">
      <c r="A42" t="inlineStr">
        <is>
          <t>COS - Inverters</t>
        </is>
      </c>
      <c r="C42" s="2">
        <f>SUMIFS(data!$H$1:$H$1749, data!$A$1:$A$1749, 'Heron'!$A42, data!$E$1:$E$1749, 'Heron'!C$5)</f>
        <v/>
      </c>
      <c r="D42" s="2">
        <f>C42+SUMIFS(data!$H$1:$H$1749, data!$A$1:$A$1749, 'Heron'!$A42,  data!$E$1:$E$1749, 'Heron'!D$5)</f>
        <v/>
      </c>
      <c r="E42" s="2">
        <f>D42+SUMIFS(data!$H$1:$H$1749, data!$A$1:$A$1749, 'Heron'!$A42,  data!$E$1:$E$1749, 'Heron'!E$5)</f>
        <v/>
      </c>
      <c r="F42" s="2">
        <f>E42+SUMIFS(data!$H$1:$H$1749, data!$A$1:$A$1749, 'Heron'!$A42,  data!$E$1:$E$1749, 'Heron'!F$5)</f>
        <v/>
      </c>
      <c r="G42" s="2">
        <f>F42+SUMIFS(data!$H$1:$H$1749, data!$A$1:$A$1749, 'Heron'!$A42,  data!$E$1:$E$1749, 'Heron'!G$5)</f>
        <v/>
      </c>
      <c r="H42" s="2">
        <f>G42+SUMIFS(data!$H$1:$H$1749, data!$A$1:$A$1749, 'Heron'!$A42,  data!$E$1:$E$1749, 'Heron'!H$5)</f>
        <v/>
      </c>
      <c r="I42" s="2">
        <f>H42+SUMIFS(data!$H$1:$H$1749, data!$A$1:$A$1749, 'Heron'!$A42,  data!$E$1:$E$1749, 'Heron'!I$5)</f>
        <v/>
      </c>
      <c r="J42" s="2">
        <f>I42+SUMIFS(data!$H$1:$H$1749, data!$A$1:$A$1749, 'Heron'!$A42,  data!$E$1:$E$1749, 'Heron'!J$5)</f>
        <v/>
      </c>
      <c r="K42" s="2">
        <f>J42+SUMIFS(data!$H$1:$H$1749, data!$A$1:$A$1749, 'Heron'!$A42,  data!$E$1:$E$1749, 'Heron'!K$5)</f>
        <v/>
      </c>
      <c r="L42" s="2">
        <f>K42+SUMIFS(data!$H$1:$H$1749, data!$A$1:$A$1749, 'Heron'!$A42,  data!$E$1:$E$1749, 'Heron'!L$5)</f>
        <v/>
      </c>
      <c r="M42" s="2">
        <f>L42+SUMIFS(data!$H$1:$H$1749, data!$A$1:$A$1749, 'Heron'!$A42,  data!$E$1:$E$1749, 'Heron'!M$5)</f>
        <v/>
      </c>
      <c r="N42" s="2">
        <f>M42+SUMIFS(data!$H$1:$H$1749, data!$A$1:$A$1749, 'Heron'!$A42,  data!$E$1:$E$1749, 'Heron'!N$5)</f>
        <v/>
      </c>
      <c r="O42" s="2">
        <f>N42+SUMIFS(data!$H$1:$H$1749, data!$A$1:$A$1749, 'Heron'!$A42,  data!$E$1:$E$1749, 'Heron'!O$5)</f>
        <v/>
      </c>
      <c r="P42" s="2">
        <f>O42+SUMIFS(data!$H$1:$H$1749, data!$A$1:$A$1749, 'Heron'!$A42,  data!$E$1:$E$1749, 'Heron'!P$5)</f>
        <v/>
      </c>
      <c r="Q42" s="2">
        <f>P42+SUMIFS(data!$H$1:$H$1749, data!$A$1:$A$1749, 'Heron'!$A42,  data!$E$1:$E$1749, 'Heron'!Q$5)</f>
        <v/>
      </c>
      <c r="R42" s="2">
        <f>Q42+SUMIFS(data!$H$1:$H$1749, data!$A$1:$A$1749, 'Heron'!$A42,  data!$E$1:$E$1749, 'Heron'!R$5)</f>
        <v/>
      </c>
      <c r="S42" s="2">
        <f>R42+SUMIFS(data!$H$1:$H$1749, data!$A$1:$A$1749, 'Heron'!$A42,  data!$E$1:$E$1749, 'Heron'!S$5)</f>
        <v/>
      </c>
      <c r="T42" s="2">
        <f>S42+SUMIFS(data!$H$1:$H$1749, data!$A$1:$A$1749, 'Heron'!$A42,  data!$E$1:$E$1749, 'Heron'!T$5)</f>
        <v/>
      </c>
      <c r="U42" s="2">
        <f>T42+SUMIFS(data!$H$1:$H$1749, data!$A$1:$A$1749, 'Heron'!$A42,  data!$E$1:$E$1749, 'Heron'!U$5)</f>
        <v/>
      </c>
      <c r="V42" s="2">
        <f>U42+SUMIFS(data!$H$1:$H$1749, data!$A$1:$A$1749, 'Heron'!$A42,  data!$E$1:$E$1749, 'Heron'!V$5)</f>
        <v/>
      </c>
      <c r="W42" s="2">
        <f>V42+SUMIFS(data!$H$1:$H$1749, data!$A$1:$A$1749, 'Heron'!$A42,  data!$E$1:$E$1749, 'Heron'!W$5)</f>
        <v/>
      </c>
      <c r="X42" s="2">
        <f>W42+SUMIFS(data!$H$1:$H$1749, data!$A$1:$A$1749, 'Heron'!$A42,  data!$E$1:$E$1749, 'Heron'!X$5)</f>
        <v/>
      </c>
      <c r="Y42" s="2">
        <f>X42+SUMIFS(data!$H$1:$H$1749, data!$A$1:$A$1749, 'Heron'!$A42,  data!$E$1:$E$1749, 'Heron'!Y$5)</f>
        <v/>
      </c>
      <c r="Z42" s="2">
        <f>Y42+SUMIFS(data!$H$1:$H$1749, data!$A$1:$A$1749, 'Heron'!$A42,  data!$E$1:$E$1749, 'Heron'!Z$5)</f>
        <v/>
      </c>
      <c r="AA42" s="2">
        <f>Z42+SUMIFS(data!$H$1:$H$1749, data!$A$1:$A$1749, 'Heron'!$A42,  data!$E$1:$E$1749, 'Heron'!AA$5)</f>
        <v/>
      </c>
      <c r="AB42" s="2">
        <f>AA42+SUMIFS(data!$H$1:$H$1749, data!$A$1:$A$1749, 'Heron'!$A42,  data!$E$1:$E$1749, 'Heron'!AB$5)</f>
        <v/>
      </c>
      <c r="AC42" s="2">
        <f>AB42+SUMIFS(data!$H$1:$H$1749, data!$A$1:$A$1749, 'Heron'!$A42,  data!$E$1:$E$1749, 'Heron'!AC$5)</f>
        <v/>
      </c>
      <c r="AD42" s="2">
        <f>AC42+SUMIFS(data!$H$1:$H$1749, data!$A$1:$A$1749, 'Heron'!$A42,  data!$E$1:$E$1749, 'Heron'!AD$5)</f>
        <v/>
      </c>
      <c r="AE42" s="2">
        <f>AD42+SUMIFS(data!$H$1:$H$1749, data!$A$1:$A$1749, 'Heron'!$A42,  data!$E$1:$E$1749, 'Heron'!AE$5)</f>
        <v/>
      </c>
      <c r="AF42" s="2">
        <f>AE42+SUMIFS(data!$H$1:$H$1749, data!$A$1:$A$1749, 'Heron'!$A42,  data!$E$1:$E$1749, 'Heron'!AF$5)</f>
        <v/>
      </c>
      <c r="AG42" s="2">
        <f>AF42+SUMIFS(data!$H$1:$H$1749, data!$A$1:$A$1749, 'Heron'!$A42,  data!$E$1:$E$1749, 'Heron'!AG$5)+SUMIFS('NSST Print'!$C$43,'NSST Print'!$F$43,'Heron'!$A42)-SUMIFS('NSST Print'!$C$44:$C$50,'NSST Print'!$F$44:$F$50,'Heron'!$A42)</f>
        <v/>
      </c>
    </row>
    <row r="43">
      <c r="A43" t="inlineStr">
        <is>
          <t>COS - Legal Fees</t>
        </is>
      </c>
      <c r="C43" s="2">
        <f>SUMIFS(data!$H$1:$H$1749, data!$A$1:$A$1749, 'Heron'!$A43, data!$E$1:$E$1749, 'Heron'!C$5)</f>
        <v/>
      </c>
      <c r="D43" s="2">
        <f>C43+SUMIFS(data!$H$1:$H$1749, data!$A$1:$A$1749, 'Heron'!$A43,  data!$E$1:$E$1749, 'Heron'!D$5)</f>
        <v/>
      </c>
      <c r="E43" s="2">
        <f>D43+SUMIFS(data!$H$1:$H$1749, data!$A$1:$A$1749, 'Heron'!$A43,  data!$E$1:$E$1749, 'Heron'!E$5)</f>
        <v/>
      </c>
      <c r="F43" s="2">
        <f>E43+SUMIFS(data!$H$1:$H$1749, data!$A$1:$A$1749, 'Heron'!$A43,  data!$E$1:$E$1749, 'Heron'!F$5)</f>
        <v/>
      </c>
      <c r="G43" s="2">
        <f>F43+SUMIFS(data!$H$1:$H$1749, data!$A$1:$A$1749, 'Heron'!$A43,  data!$E$1:$E$1749, 'Heron'!G$5)</f>
        <v/>
      </c>
      <c r="H43" s="2">
        <f>G43+SUMIFS(data!$H$1:$H$1749, data!$A$1:$A$1749, 'Heron'!$A43,  data!$E$1:$E$1749, 'Heron'!H$5)</f>
        <v/>
      </c>
      <c r="I43" s="2">
        <f>H43+SUMIFS(data!$H$1:$H$1749, data!$A$1:$A$1749, 'Heron'!$A43,  data!$E$1:$E$1749, 'Heron'!I$5)</f>
        <v/>
      </c>
      <c r="J43" s="2">
        <f>I43+SUMIFS(data!$H$1:$H$1749, data!$A$1:$A$1749, 'Heron'!$A43,  data!$E$1:$E$1749, 'Heron'!J$5)</f>
        <v/>
      </c>
      <c r="K43" s="2">
        <f>J43+SUMIFS(data!$H$1:$H$1749, data!$A$1:$A$1749, 'Heron'!$A43,  data!$E$1:$E$1749, 'Heron'!K$5)</f>
        <v/>
      </c>
      <c r="L43" s="2">
        <f>K43+SUMIFS(data!$H$1:$H$1749, data!$A$1:$A$1749, 'Heron'!$A43,  data!$E$1:$E$1749, 'Heron'!L$5)</f>
        <v/>
      </c>
      <c r="M43" s="2">
        <f>L43+SUMIFS(data!$H$1:$H$1749, data!$A$1:$A$1749, 'Heron'!$A43,  data!$E$1:$E$1749, 'Heron'!M$5)</f>
        <v/>
      </c>
      <c r="N43" s="2">
        <f>M43+SUMIFS(data!$H$1:$H$1749, data!$A$1:$A$1749, 'Heron'!$A43,  data!$E$1:$E$1749, 'Heron'!N$5)</f>
        <v/>
      </c>
      <c r="O43" s="2">
        <f>N43+SUMIFS(data!$H$1:$H$1749, data!$A$1:$A$1749, 'Heron'!$A43,  data!$E$1:$E$1749, 'Heron'!O$5)</f>
        <v/>
      </c>
      <c r="P43" s="2">
        <f>O43+SUMIFS(data!$H$1:$H$1749, data!$A$1:$A$1749, 'Heron'!$A43,  data!$E$1:$E$1749, 'Heron'!P$5)</f>
        <v/>
      </c>
      <c r="Q43" s="2">
        <f>P43+SUMIFS(data!$H$1:$H$1749, data!$A$1:$A$1749, 'Heron'!$A43,  data!$E$1:$E$1749, 'Heron'!Q$5)</f>
        <v/>
      </c>
      <c r="R43" s="2">
        <f>Q43+SUMIFS(data!$H$1:$H$1749, data!$A$1:$A$1749, 'Heron'!$A43,  data!$E$1:$E$1749, 'Heron'!R$5)</f>
        <v/>
      </c>
      <c r="S43" s="2">
        <f>R43+SUMIFS(data!$H$1:$H$1749, data!$A$1:$A$1749, 'Heron'!$A43,  data!$E$1:$E$1749, 'Heron'!S$5)</f>
        <v/>
      </c>
      <c r="T43" s="2">
        <f>S43+SUMIFS(data!$H$1:$H$1749, data!$A$1:$A$1749, 'Heron'!$A43,  data!$E$1:$E$1749, 'Heron'!T$5)</f>
        <v/>
      </c>
      <c r="U43" s="2">
        <f>T43+SUMIFS(data!$H$1:$H$1749, data!$A$1:$A$1749, 'Heron'!$A43,  data!$E$1:$E$1749, 'Heron'!U$5)</f>
        <v/>
      </c>
      <c r="V43" s="2">
        <f>U43+SUMIFS(data!$H$1:$H$1749, data!$A$1:$A$1749, 'Heron'!$A43,  data!$E$1:$E$1749, 'Heron'!V$5)</f>
        <v/>
      </c>
      <c r="W43" s="2">
        <f>V43+SUMIFS(data!$H$1:$H$1749, data!$A$1:$A$1749, 'Heron'!$A43,  data!$E$1:$E$1749, 'Heron'!W$5)</f>
        <v/>
      </c>
      <c r="X43" s="2">
        <f>W43+SUMIFS(data!$H$1:$H$1749, data!$A$1:$A$1749, 'Heron'!$A43,  data!$E$1:$E$1749, 'Heron'!X$5)</f>
        <v/>
      </c>
      <c r="Y43" s="2">
        <f>X43+SUMIFS(data!$H$1:$H$1749, data!$A$1:$A$1749, 'Heron'!$A43,  data!$E$1:$E$1749, 'Heron'!Y$5)</f>
        <v/>
      </c>
      <c r="Z43" s="2">
        <f>Y43+SUMIFS(data!$H$1:$H$1749, data!$A$1:$A$1749, 'Heron'!$A43,  data!$E$1:$E$1749, 'Heron'!Z$5)</f>
        <v/>
      </c>
      <c r="AA43" s="2">
        <f>Z43+SUMIFS(data!$H$1:$H$1749, data!$A$1:$A$1749, 'Heron'!$A43,  data!$E$1:$E$1749, 'Heron'!AA$5)</f>
        <v/>
      </c>
      <c r="AB43" s="2">
        <f>AA43+SUMIFS(data!$H$1:$H$1749, data!$A$1:$A$1749, 'Heron'!$A43,  data!$E$1:$E$1749, 'Heron'!AB$5)</f>
        <v/>
      </c>
      <c r="AC43" s="2">
        <f>AB43+SUMIFS(data!$H$1:$H$1749, data!$A$1:$A$1749, 'Heron'!$A43,  data!$E$1:$E$1749, 'Heron'!AC$5)</f>
        <v/>
      </c>
      <c r="AD43" s="2">
        <f>AC43+SUMIFS(data!$H$1:$H$1749, data!$A$1:$A$1749, 'Heron'!$A43,  data!$E$1:$E$1749, 'Heron'!AD$5)</f>
        <v/>
      </c>
      <c r="AE43" s="2">
        <f>AD43+SUMIFS(data!$H$1:$H$1749, data!$A$1:$A$1749, 'Heron'!$A43,  data!$E$1:$E$1749, 'Heron'!AE$5)</f>
        <v/>
      </c>
      <c r="AF43" s="2">
        <f>AE43+SUMIFS(data!$H$1:$H$1749, data!$A$1:$A$1749, 'Heron'!$A43,  data!$E$1:$E$1749, 'Heron'!AF$5)</f>
        <v/>
      </c>
      <c r="AG43" s="2">
        <f>AF43+SUMIFS(data!$H$1:$H$1749, data!$A$1:$A$1749, 'Heron'!$A43,  data!$E$1:$E$1749, 'Heron'!AG$5)+SUMIFS('NSST Print'!$C$43,'NSST Print'!$F$43,'Heron'!$A43)-SUMIFS('NSST Print'!$C$44:$C$50,'NSST Print'!$F$44:$F$50,'Heron'!$A43)</f>
        <v/>
      </c>
    </row>
    <row r="44">
      <c r="A44" t="inlineStr">
        <is>
          <t>COS - Legal Fees Opening of Sec Title Fees</t>
        </is>
      </c>
      <c r="C44" s="2">
        <f>SUMIFS(data!$H$1:$H$1749, data!$A$1:$A$1749, 'Heron'!$A44, data!$E$1:$E$1749, 'Heron'!C$5)</f>
        <v/>
      </c>
      <c r="D44" s="2">
        <f>C44+SUMIFS(data!$H$1:$H$1749, data!$A$1:$A$1749, 'Heron'!$A44,  data!$E$1:$E$1749, 'Heron'!D$5)</f>
        <v/>
      </c>
      <c r="E44" s="2">
        <f>D44+SUMIFS(data!$H$1:$H$1749, data!$A$1:$A$1749, 'Heron'!$A44,  data!$E$1:$E$1749, 'Heron'!E$5)</f>
        <v/>
      </c>
      <c r="F44" s="2">
        <f>E44+SUMIFS(data!$H$1:$H$1749, data!$A$1:$A$1749, 'Heron'!$A44,  data!$E$1:$E$1749, 'Heron'!F$5)</f>
        <v/>
      </c>
      <c r="G44" s="2">
        <f>F44+SUMIFS(data!$H$1:$H$1749, data!$A$1:$A$1749, 'Heron'!$A44,  data!$E$1:$E$1749, 'Heron'!G$5)</f>
        <v/>
      </c>
      <c r="H44" s="2">
        <f>G44+SUMIFS(data!$H$1:$H$1749, data!$A$1:$A$1749, 'Heron'!$A44,  data!$E$1:$E$1749, 'Heron'!H$5)</f>
        <v/>
      </c>
      <c r="I44" s="2">
        <f>H44+SUMIFS(data!$H$1:$H$1749, data!$A$1:$A$1749, 'Heron'!$A44,  data!$E$1:$E$1749, 'Heron'!I$5)</f>
        <v/>
      </c>
      <c r="J44" s="2">
        <f>I44+SUMIFS(data!$H$1:$H$1749, data!$A$1:$A$1749, 'Heron'!$A44,  data!$E$1:$E$1749, 'Heron'!J$5)</f>
        <v/>
      </c>
      <c r="K44" s="2">
        <f>J44+SUMIFS(data!$H$1:$H$1749, data!$A$1:$A$1749, 'Heron'!$A44,  data!$E$1:$E$1749, 'Heron'!K$5)</f>
        <v/>
      </c>
      <c r="L44" s="2">
        <f>K44+SUMIFS(data!$H$1:$H$1749, data!$A$1:$A$1749, 'Heron'!$A44,  data!$E$1:$E$1749, 'Heron'!L$5)</f>
        <v/>
      </c>
      <c r="M44" s="2">
        <f>L44+SUMIFS(data!$H$1:$H$1749, data!$A$1:$A$1749, 'Heron'!$A44,  data!$E$1:$E$1749, 'Heron'!M$5)</f>
        <v/>
      </c>
      <c r="N44" s="2">
        <f>M44+SUMIFS(data!$H$1:$H$1749, data!$A$1:$A$1749, 'Heron'!$A44,  data!$E$1:$E$1749, 'Heron'!N$5)</f>
        <v/>
      </c>
      <c r="O44" s="2">
        <f>N44+SUMIFS(data!$H$1:$H$1749, data!$A$1:$A$1749, 'Heron'!$A44,  data!$E$1:$E$1749, 'Heron'!O$5)</f>
        <v/>
      </c>
      <c r="P44" s="2">
        <f>O44+SUMIFS(data!$H$1:$H$1749, data!$A$1:$A$1749, 'Heron'!$A44,  data!$E$1:$E$1749, 'Heron'!P$5)</f>
        <v/>
      </c>
      <c r="Q44" s="2">
        <f>P44+SUMIFS(data!$H$1:$H$1749, data!$A$1:$A$1749, 'Heron'!$A44,  data!$E$1:$E$1749, 'Heron'!Q$5)</f>
        <v/>
      </c>
      <c r="R44" s="2">
        <f>Q44+SUMIFS(data!$H$1:$H$1749, data!$A$1:$A$1749, 'Heron'!$A44,  data!$E$1:$E$1749, 'Heron'!R$5)</f>
        <v/>
      </c>
      <c r="S44" s="2">
        <f>R44+SUMIFS(data!$H$1:$H$1749, data!$A$1:$A$1749, 'Heron'!$A44,  data!$E$1:$E$1749, 'Heron'!S$5)</f>
        <v/>
      </c>
      <c r="T44" s="2">
        <f>S44+SUMIFS(data!$H$1:$H$1749, data!$A$1:$A$1749, 'Heron'!$A44,  data!$E$1:$E$1749, 'Heron'!T$5)</f>
        <v/>
      </c>
      <c r="U44" s="2">
        <f>T44+SUMIFS(data!$H$1:$H$1749, data!$A$1:$A$1749, 'Heron'!$A44,  data!$E$1:$E$1749, 'Heron'!U$5)</f>
        <v/>
      </c>
      <c r="V44" s="2">
        <f>U44+SUMIFS(data!$H$1:$H$1749, data!$A$1:$A$1749, 'Heron'!$A44,  data!$E$1:$E$1749, 'Heron'!V$5)</f>
        <v/>
      </c>
      <c r="W44" s="2">
        <f>V44+SUMIFS(data!$H$1:$H$1749, data!$A$1:$A$1749, 'Heron'!$A44,  data!$E$1:$E$1749, 'Heron'!W$5)</f>
        <v/>
      </c>
      <c r="X44" s="2">
        <f>W44+SUMIFS(data!$H$1:$H$1749, data!$A$1:$A$1749, 'Heron'!$A44,  data!$E$1:$E$1749, 'Heron'!X$5)</f>
        <v/>
      </c>
      <c r="Y44" s="2">
        <f>X44+SUMIFS(data!$H$1:$H$1749, data!$A$1:$A$1749, 'Heron'!$A44,  data!$E$1:$E$1749, 'Heron'!Y$5)</f>
        <v/>
      </c>
      <c r="Z44" s="2">
        <f>Y44+SUMIFS(data!$H$1:$H$1749, data!$A$1:$A$1749, 'Heron'!$A44,  data!$E$1:$E$1749, 'Heron'!Z$5)</f>
        <v/>
      </c>
      <c r="AA44" s="2">
        <f>Z44+SUMIFS(data!$H$1:$H$1749, data!$A$1:$A$1749, 'Heron'!$A44,  data!$E$1:$E$1749, 'Heron'!AA$5)</f>
        <v/>
      </c>
      <c r="AB44" s="2">
        <f>AA44+SUMIFS(data!$H$1:$H$1749, data!$A$1:$A$1749, 'Heron'!$A44,  data!$E$1:$E$1749, 'Heron'!AB$5)</f>
        <v/>
      </c>
      <c r="AC44" s="2">
        <f>AB44+SUMIFS(data!$H$1:$H$1749, data!$A$1:$A$1749, 'Heron'!$A44,  data!$E$1:$E$1749, 'Heron'!AC$5)</f>
        <v/>
      </c>
      <c r="AD44" s="2">
        <f>AC44+SUMIFS(data!$H$1:$H$1749, data!$A$1:$A$1749, 'Heron'!$A44,  data!$E$1:$E$1749, 'Heron'!AD$5)</f>
        <v/>
      </c>
      <c r="AE44" s="2">
        <f>AD44+SUMIFS(data!$H$1:$H$1749, data!$A$1:$A$1749, 'Heron'!$A44,  data!$E$1:$E$1749, 'Heron'!AE$5)</f>
        <v/>
      </c>
      <c r="AF44" s="2">
        <f>AE44+SUMIFS(data!$H$1:$H$1749, data!$A$1:$A$1749, 'Heron'!$A44,  data!$E$1:$E$1749, 'Heron'!AF$5)</f>
        <v/>
      </c>
      <c r="AG44" s="2">
        <f>AF44+SUMIFS(data!$H$1:$H$1749, data!$A$1:$A$1749, 'Heron'!$A44,  data!$E$1:$E$1749, 'Heron'!AG$5)+SUMIFS('NSST Print'!$C$43,'NSST Print'!$F$43,'Heron'!$A44)-SUMIFS('NSST Print'!$C$44:$C$50,'NSST Print'!$F$44:$F$50,'Heron'!$A44)</f>
        <v/>
      </c>
    </row>
    <row r="45">
      <c r="A45" t="inlineStr">
        <is>
          <t>COS - Legal Fees Opening of Sec Title Scheme</t>
        </is>
      </c>
      <c r="C45" s="2">
        <f>SUMIFS(data!$H$1:$H$1749, data!$A$1:$A$1749, 'Heron'!$A45, data!$E$1:$E$1749, 'Heron'!C$5)</f>
        <v/>
      </c>
      <c r="D45" s="2">
        <f>C45+SUMIFS(data!$H$1:$H$1749, data!$A$1:$A$1749, 'Heron'!$A45,  data!$E$1:$E$1749, 'Heron'!D$5)</f>
        <v/>
      </c>
      <c r="E45" s="2">
        <f>D45+SUMIFS(data!$H$1:$H$1749, data!$A$1:$A$1749, 'Heron'!$A45,  data!$E$1:$E$1749, 'Heron'!E$5)</f>
        <v/>
      </c>
      <c r="F45" s="2">
        <f>E45+SUMIFS(data!$H$1:$H$1749, data!$A$1:$A$1749, 'Heron'!$A45,  data!$E$1:$E$1749, 'Heron'!F$5)</f>
        <v/>
      </c>
      <c r="G45" s="2">
        <f>F45+SUMIFS(data!$H$1:$H$1749, data!$A$1:$A$1749, 'Heron'!$A45,  data!$E$1:$E$1749, 'Heron'!G$5)</f>
        <v/>
      </c>
      <c r="H45" s="2">
        <f>G45+SUMIFS(data!$H$1:$H$1749, data!$A$1:$A$1749, 'Heron'!$A45,  data!$E$1:$E$1749, 'Heron'!H$5)</f>
        <v/>
      </c>
      <c r="I45" s="2">
        <f>H45+SUMIFS(data!$H$1:$H$1749, data!$A$1:$A$1749, 'Heron'!$A45,  data!$E$1:$E$1749, 'Heron'!I$5)</f>
        <v/>
      </c>
      <c r="J45" s="2">
        <f>I45+SUMIFS(data!$H$1:$H$1749, data!$A$1:$A$1749, 'Heron'!$A45,  data!$E$1:$E$1749, 'Heron'!J$5)</f>
        <v/>
      </c>
      <c r="K45" s="2">
        <f>J45+SUMIFS(data!$H$1:$H$1749, data!$A$1:$A$1749, 'Heron'!$A45,  data!$E$1:$E$1749, 'Heron'!K$5)</f>
        <v/>
      </c>
      <c r="L45" s="2">
        <f>K45+SUMIFS(data!$H$1:$H$1749, data!$A$1:$A$1749, 'Heron'!$A45,  data!$E$1:$E$1749, 'Heron'!L$5)</f>
        <v/>
      </c>
      <c r="M45" s="2">
        <f>L45+SUMIFS(data!$H$1:$H$1749, data!$A$1:$A$1749, 'Heron'!$A45,  data!$E$1:$E$1749, 'Heron'!M$5)</f>
        <v/>
      </c>
      <c r="N45" s="2">
        <f>M45+SUMIFS(data!$H$1:$H$1749, data!$A$1:$A$1749, 'Heron'!$A45,  data!$E$1:$E$1749, 'Heron'!N$5)</f>
        <v/>
      </c>
      <c r="O45" s="2">
        <f>N45+SUMIFS(data!$H$1:$H$1749, data!$A$1:$A$1749, 'Heron'!$A45,  data!$E$1:$E$1749, 'Heron'!O$5)</f>
        <v/>
      </c>
      <c r="P45" s="2">
        <f>O45+SUMIFS(data!$H$1:$H$1749, data!$A$1:$A$1749, 'Heron'!$A45,  data!$E$1:$E$1749, 'Heron'!P$5)</f>
        <v/>
      </c>
      <c r="Q45" s="2">
        <f>P45+SUMIFS(data!$H$1:$H$1749, data!$A$1:$A$1749, 'Heron'!$A45,  data!$E$1:$E$1749, 'Heron'!Q$5)</f>
        <v/>
      </c>
      <c r="R45" s="2">
        <f>Q45+SUMIFS(data!$H$1:$H$1749, data!$A$1:$A$1749, 'Heron'!$A45,  data!$E$1:$E$1749, 'Heron'!R$5)</f>
        <v/>
      </c>
      <c r="S45" s="2">
        <f>R45+SUMIFS(data!$H$1:$H$1749, data!$A$1:$A$1749, 'Heron'!$A45,  data!$E$1:$E$1749, 'Heron'!S$5)</f>
        <v/>
      </c>
      <c r="T45" s="2">
        <f>S45+SUMIFS(data!$H$1:$H$1749, data!$A$1:$A$1749, 'Heron'!$A45,  data!$E$1:$E$1749, 'Heron'!T$5)</f>
        <v/>
      </c>
      <c r="U45" s="2">
        <f>T45+SUMIFS(data!$H$1:$H$1749, data!$A$1:$A$1749, 'Heron'!$A45,  data!$E$1:$E$1749, 'Heron'!U$5)</f>
        <v/>
      </c>
      <c r="V45" s="2">
        <f>U45+SUMIFS(data!$H$1:$H$1749, data!$A$1:$A$1749, 'Heron'!$A45,  data!$E$1:$E$1749, 'Heron'!V$5)</f>
        <v/>
      </c>
      <c r="W45" s="2">
        <f>V45+SUMIFS(data!$H$1:$H$1749, data!$A$1:$A$1749, 'Heron'!$A45,  data!$E$1:$E$1749, 'Heron'!W$5)</f>
        <v/>
      </c>
      <c r="X45" s="2">
        <f>W45+SUMIFS(data!$H$1:$H$1749, data!$A$1:$A$1749, 'Heron'!$A45,  data!$E$1:$E$1749, 'Heron'!X$5)</f>
        <v/>
      </c>
      <c r="Y45" s="2">
        <f>X45+SUMIFS(data!$H$1:$H$1749, data!$A$1:$A$1749, 'Heron'!$A45,  data!$E$1:$E$1749, 'Heron'!Y$5)</f>
        <v/>
      </c>
      <c r="Z45" s="2">
        <f>Y45+SUMIFS(data!$H$1:$H$1749, data!$A$1:$A$1749, 'Heron'!$A45,  data!$E$1:$E$1749, 'Heron'!Z$5)</f>
        <v/>
      </c>
      <c r="AA45" s="2">
        <f>Z45+SUMIFS(data!$H$1:$H$1749, data!$A$1:$A$1749, 'Heron'!$A45,  data!$E$1:$E$1749, 'Heron'!AA$5)</f>
        <v/>
      </c>
      <c r="AB45" s="2">
        <f>AA45+SUMIFS(data!$H$1:$H$1749, data!$A$1:$A$1749, 'Heron'!$A45,  data!$E$1:$E$1749, 'Heron'!AB$5)</f>
        <v/>
      </c>
      <c r="AC45" s="2">
        <f>AB45+SUMIFS(data!$H$1:$H$1749, data!$A$1:$A$1749, 'Heron'!$A45,  data!$E$1:$E$1749, 'Heron'!AC$5)</f>
        <v/>
      </c>
      <c r="AD45" s="2">
        <f>AC45+SUMIFS(data!$H$1:$H$1749, data!$A$1:$A$1749, 'Heron'!$A45,  data!$E$1:$E$1749, 'Heron'!AD$5)</f>
        <v/>
      </c>
      <c r="AE45" s="2">
        <f>AD45+SUMIFS(data!$H$1:$H$1749, data!$A$1:$A$1749, 'Heron'!$A45,  data!$E$1:$E$1749, 'Heron'!AE$5)</f>
        <v/>
      </c>
      <c r="AF45" s="2">
        <f>AE45+SUMIFS(data!$H$1:$H$1749, data!$A$1:$A$1749, 'Heron'!$A45,  data!$E$1:$E$1749, 'Heron'!AF$5)</f>
        <v/>
      </c>
      <c r="AG45" s="2">
        <f>AF45+SUMIFS(data!$H$1:$H$1749, data!$A$1:$A$1749, 'Heron'!$A45,  data!$E$1:$E$1749, 'Heron'!AG$5)+SUMIFS('NSST Print'!$C$43,'NSST Print'!$F$43,'Heron'!$A45)-SUMIFS('NSST Print'!$C$44:$C$50,'NSST Print'!$F$44:$F$50,'Heron'!$A45)</f>
        <v/>
      </c>
    </row>
    <row r="46">
      <c r="A46" t="inlineStr">
        <is>
          <t>COS - Levies</t>
        </is>
      </c>
      <c r="C46" s="2">
        <f>SUMIFS(data!$H$1:$H$1749, data!$A$1:$A$1749, 'Heron'!$A46, data!$E$1:$E$1749, 'Heron'!C$5)</f>
        <v/>
      </c>
      <c r="D46" s="2">
        <f>C46+SUMIFS(data!$H$1:$H$1749, data!$A$1:$A$1749, 'Heron'!$A46,  data!$E$1:$E$1749, 'Heron'!D$5)</f>
        <v/>
      </c>
      <c r="E46" s="2">
        <f>D46+SUMIFS(data!$H$1:$H$1749, data!$A$1:$A$1749, 'Heron'!$A46,  data!$E$1:$E$1749, 'Heron'!E$5)</f>
        <v/>
      </c>
      <c r="F46" s="2">
        <f>E46+SUMIFS(data!$H$1:$H$1749, data!$A$1:$A$1749, 'Heron'!$A46,  data!$E$1:$E$1749, 'Heron'!F$5)</f>
        <v/>
      </c>
      <c r="G46" s="2">
        <f>F46+SUMIFS(data!$H$1:$H$1749, data!$A$1:$A$1749, 'Heron'!$A46,  data!$E$1:$E$1749, 'Heron'!G$5)</f>
        <v/>
      </c>
      <c r="H46" s="2">
        <f>G46+SUMIFS(data!$H$1:$H$1749, data!$A$1:$A$1749, 'Heron'!$A46,  data!$E$1:$E$1749, 'Heron'!H$5)</f>
        <v/>
      </c>
      <c r="I46" s="2">
        <f>H46+SUMIFS(data!$H$1:$H$1749, data!$A$1:$A$1749, 'Heron'!$A46,  data!$E$1:$E$1749, 'Heron'!I$5)</f>
        <v/>
      </c>
      <c r="J46" s="2">
        <f>I46+SUMIFS(data!$H$1:$H$1749, data!$A$1:$A$1749, 'Heron'!$A46,  data!$E$1:$E$1749, 'Heron'!J$5)</f>
        <v/>
      </c>
      <c r="K46" s="2">
        <f>J46+SUMIFS(data!$H$1:$H$1749, data!$A$1:$A$1749, 'Heron'!$A46,  data!$E$1:$E$1749, 'Heron'!K$5)</f>
        <v/>
      </c>
      <c r="L46" s="2">
        <f>K46+SUMIFS(data!$H$1:$H$1749, data!$A$1:$A$1749, 'Heron'!$A46,  data!$E$1:$E$1749, 'Heron'!L$5)</f>
        <v/>
      </c>
      <c r="M46" s="2">
        <f>L46+SUMIFS(data!$H$1:$H$1749, data!$A$1:$A$1749, 'Heron'!$A46,  data!$E$1:$E$1749, 'Heron'!M$5)</f>
        <v/>
      </c>
      <c r="N46" s="2">
        <f>M46+SUMIFS(data!$H$1:$H$1749, data!$A$1:$A$1749, 'Heron'!$A46,  data!$E$1:$E$1749, 'Heron'!N$5)</f>
        <v/>
      </c>
      <c r="O46" s="2">
        <f>N46+SUMIFS(data!$H$1:$H$1749, data!$A$1:$A$1749, 'Heron'!$A46,  data!$E$1:$E$1749, 'Heron'!O$5)</f>
        <v/>
      </c>
      <c r="P46" s="2">
        <f>O46+SUMIFS(data!$H$1:$H$1749, data!$A$1:$A$1749, 'Heron'!$A46,  data!$E$1:$E$1749, 'Heron'!P$5)</f>
        <v/>
      </c>
      <c r="Q46" s="2">
        <f>P46+SUMIFS(data!$H$1:$H$1749, data!$A$1:$A$1749, 'Heron'!$A46,  data!$E$1:$E$1749, 'Heron'!Q$5)</f>
        <v/>
      </c>
      <c r="R46" s="2">
        <f>Q46+SUMIFS(data!$H$1:$H$1749, data!$A$1:$A$1749, 'Heron'!$A46,  data!$E$1:$E$1749, 'Heron'!R$5)</f>
        <v/>
      </c>
      <c r="S46" s="2">
        <f>R46+SUMIFS(data!$H$1:$H$1749, data!$A$1:$A$1749, 'Heron'!$A46,  data!$E$1:$E$1749, 'Heron'!S$5)</f>
        <v/>
      </c>
      <c r="T46" s="2">
        <f>S46+SUMIFS(data!$H$1:$H$1749, data!$A$1:$A$1749, 'Heron'!$A46,  data!$E$1:$E$1749, 'Heron'!T$5)</f>
        <v/>
      </c>
      <c r="U46" s="2">
        <f>T46+SUMIFS(data!$H$1:$H$1749, data!$A$1:$A$1749, 'Heron'!$A46,  data!$E$1:$E$1749, 'Heron'!U$5)</f>
        <v/>
      </c>
      <c r="V46" s="2">
        <f>U46+SUMIFS(data!$H$1:$H$1749, data!$A$1:$A$1749, 'Heron'!$A46,  data!$E$1:$E$1749, 'Heron'!V$5)</f>
        <v/>
      </c>
      <c r="W46" s="2">
        <f>V46+SUMIFS(data!$H$1:$H$1749, data!$A$1:$A$1749, 'Heron'!$A46,  data!$E$1:$E$1749, 'Heron'!W$5)</f>
        <v/>
      </c>
      <c r="X46" s="2">
        <f>W46+SUMIFS(data!$H$1:$H$1749, data!$A$1:$A$1749, 'Heron'!$A46,  data!$E$1:$E$1749, 'Heron'!X$5)</f>
        <v/>
      </c>
      <c r="Y46" s="2">
        <f>X46+SUMIFS(data!$H$1:$H$1749, data!$A$1:$A$1749, 'Heron'!$A46,  data!$E$1:$E$1749, 'Heron'!Y$5)</f>
        <v/>
      </c>
      <c r="Z46" s="2">
        <f>Y46+SUMIFS(data!$H$1:$H$1749, data!$A$1:$A$1749, 'Heron'!$A46,  data!$E$1:$E$1749, 'Heron'!Z$5)</f>
        <v/>
      </c>
      <c r="AA46" s="2">
        <f>Z46+SUMIFS(data!$H$1:$H$1749, data!$A$1:$A$1749, 'Heron'!$A46,  data!$E$1:$E$1749, 'Heron'!AA$5)</f>
        <v/>
      </c>
      <c r="AB46" s="2">
        <f>AA46+SUMIFS(data!$H$1:$H$1749, data!$A$1:$A$1749, 'Heron'!$A46,  data!$E$1:$E$1749, 'Heron'!AB$5)</f>
        <v/>
      </c>
      <c r="AC46" s="2">
        <f>AB46+SUMIFS(data!$H$1:$H$1749, data!$A$1:$A$1749, 'Heron'!$A46,  data!$E$1:$E$1749, 'Heron'!AC$5)</f>
        <v/>
      </c>
      <c r="AD46" s="2">
        <f>AC46+SUMIFS(data!$H$1:$H$1749, data!$A$1:$A$1749, 'Heron'!$A46,  data!$E$1:$E$1749, 'Heron'!AD$5)</f>
        <v/>
      </c>
      <c r="AE46" s="2">
        <f>AD46+SUMIFS(data!$H$1:$H$1749, data!$A$1:$A$1749, 'Heron'!$A46,  data!$E$1:$E$1749, 'Heron'!AE$5)</f>
        <v/>
      </c>
      <c r="AF46" s="2">
        <f>AE46+SUMIFS(data!$H$1:$H$1749, data!$A$1:$A$1749, 'Heron'!$A46,  data!$E$1:$E$1749, 'Heron'!AF$5)</f>
        <v/>
      </c>
      <c r="AG46" s="2">
        <f>AF46+SUMIFS(data!$H$1:$H$1749, data!$A$1:$A$1749, 'Heron'!$A46,  data!$E$1:$E$1749, 'Heron'!AG$5)+SUMIFS('NSST Print'!$C$43,'NSST Print'!$F$43,'Heron'!$A46)-SUMIFS('NSST Print'!$C$44:$C$50,'NSST Print'!$F$44:$F$50,'Heron'!$A46)</f>
        <v/>
      </c>
    </row>
    <row r="47">
      <c r="A47" t="inlineStr">
        <is>
          <t>COS - Rates clearance</t>
        </is>
      </c>
      <c r="C47" s="2">
        <f>SUMIFS(data!$H$1:$H$1749, data!$A$1:$A$1749, 'Heron'!$A47, data!$E$1:$E$1749, 'Heron'!C$5)</f>
        <v/>
      </c>
      <c r="D47" s="2">
        <f>C47+SUMIFS(data!$H$1:$H$1749, data!$A$1:$A$1749, 'Heron'!$A47,  data!$E$1:$E$1749, 'Heron'!D$5)</f>
        <v/>
      </c>
      <c r="E47" s="2">
        <f>D47+SUMIFS(data!$H$1:$H$1749, data!$A$1:$A$1749, 'Heron'!$A47,  data!$E$1:$E$1749, 'Heron'!E$5)</f>
        <v/>
      </c>
      <c r="F47" s="2">
        <f>E47+SUMIFS(data!$H$1:$H$1749, data!$A$1:$A$1749, 'Heron'!$A47,  data!$E$1:$E$1749, 'Heron'!F$5)</f>
        <v/>
      </c>
      <c r="G47" s="2">
        <f>F47+SUMIFS(data!$H$1:$H$1749, data!$A$1:$A$1749, 'Heron'!$A47,  data!$E$1:$E$1749, 'Heron'!G$5)</f>
        <v/>
      </c>
      <c r="H47" s="2">
        <f>G47+SUMIFS(data!$H$1:$H$1749, data!$A$1:$A$1749, 'Heron'!$A47,  data!$E$1:$E$1749, 'Heron'!H$5)</f>
        <v/>
      </c>
      <c r="I47" s="2">
        <f>H47+SUMIFS(data!$H$1:$H$1749, data!$A$1:$A$1749, 'Heron'!$A47,  data!$E$1:$E$1749, 'Heron'!I$5)</f>
        <v/>
      </c>
      <c r="J47" s="2">
        <f>I47+SUMIFS(data!$H$1:$H$1749, data!$A$1:$A$1749, 'Heron'!$A47,  data!$E$1:$E$1749, 'Heron'!J$5)</f>
        <v/>
      </c>
      <c r="K47" s="2">
        <f>J47+SUMIFS(data!$H$1:$H$1749, data!$A$1:$A$1749, 'Heron'!$A47,  data!$E$1:$E$1749, 'Heron'!K$5)</f>
        <v/>
      </c>
      <c r="L47" s="2">
        <f>K47+SUMIFS(data!$H$1:$H$1749, data!$A$1:$A$1749, 'Heron'!$A47,  data!$E$1:$E$1749, 'Heron'!L$5)</f>
        <v/>
      </c>
      <c r="M47" s="2">
        <f>L47+SUMIFS(data!$H$1:$H$1749, data!$A$1:$A$1749, 'Heron'!$A47,  data!$E$1:$E$1749, 'Heron'!M$5)</f>
        <v/>
      </c>
      <c r="N47" s="2">
        <f>M47+SUMIFS(data!$H$1:$H$1749, data!$A$1:$A$1749, 'Heron'!$A47,  data!$E$1:$E$1749, 'Heron'!N$5)</f>
        <v/>
      </c>
      <c r="O47" s="2">
        <f>N47+SUMIFS(data!$H$1:$H$1749, data!$A$1:$A$1749, 'Heron'!$A47,  data!$E$1:$E$1749, 'Heron'!O$5)</f>
        <v/>
      </c>
      <c r="P47" s="2">
        <f>O47+SUMIFS(data!$H$1:$H$1749, data!$A$1:$A$1749, 'Heron'!$A47,  data!$E$1:$E$1749, 'Heron'!P$5)</f>
        <v/>
      </c>
      <c r="Q47" s="2">
        <f>P47+SUMIFS(data!$H$1:$H$1749, data!$A$1:$A$1749, 'Heron'!$A47,  data!$E$1:$E$1749, 'Heron'!Q$5)</f>
        <v/>
      </c>
      <c r="R47" s="2">
        <f>Q47+SUMIFS(data!$H$1:$H$1749, data!$A$1:$A$1749, 'Heron'!$A47,  data!$E$1:$E$1749, 'Heron'!R$5)</f>
        <v/>
      </c>
      <c r="S47" s="2">
        <f>R47+SUMIFS(data!$H$1:$H$1749, data!$A$1:$A$1749, 'Heron'!$A47,  data!$E$1:$E$1749, 'Heron'!S$5)</f>
        <v/>
      </c>
      <c r="T47" s="2">
        <f>S47+SUMIFS(data!$H$1:$H$1749, data!$A$1:$A$1749, 'Heron'!$A47,  data!$E$1:$E$1749, 'Heron'!T$5)</f>
        <v/>
      </c>
      <c r="U47" s="2">
        <f>T47+SUMIFS(data!$H$1:$H$1749, data!$A$1:$A$1749, 'Heron'!$A47,  data!$E$1:$E$1749, 'Heron'!U$5)</f>
        <v/>
      </c>
      <c r="V47" s="2">
        <f>U47+SUMIFS(data!$H$1:$H$1749, data!$A$1:$A$1749, 'Heron'!$A47,  data!$E$1:$E$1749, 'Heron'!V$5)</f>
        <v/>
      </c>
      <c r="W47" s="2">
        <f>V47+SUMIFS(data!$H$1:$H$1749, data!$A$1:$A$1749, 'Heron'!$A47,  data!$E$1:$E$1749, 'Heron'!W$5)</f>
        <v/>
      </c>
      <c r="X47" s="2">
        <f>W47+SUMIFS(data!$H$1:$H$1749, data!$A$1:$A$1749, 'Heron'!$A47,  data!$E$1:$E$1749, 'Heron'!X$5)</f>
        <v/>
      </c>
      <c r="Y47" s="2">
        <f>X47+SUMIFS(data!$H$1:$H$1749, data!$A$1:$A$1749, 'Heron'!$A47,  data!$E$1:$E$1749, 'Heron'!Y$5)</f>
        <v/>
      </c>
      <c r="Z47" s="2">
        <f>Y47+SUMIFS(data!$H$1:$H$1749, data!$A$1:$A$1749, 'Heron'!$A47,  data!$E$1:$E$1749, 'Heron'!Z$5)</f>
        <v/>
      </c>
      <c r="AA47" s="2">
        <f>Z47+SUMIFS(data!$H$1:$H$1749, data!$A$1:$A$1749, 'Heron'!$A47,  data!$E$1:$E$1749, 'Heron'!AA$5)</f>
        <v/>
      </c>
      <c r="AB47" s="2">
        <f>AA47+SUMIFS(data!$H$1:$H$1749, data!$A$1:$A$1749, 'Heron'!$A47,  data!$E$1:$E$1749, 'Heron'!AB$5)</f>
        <v/>
      </c>
      <c r="AC47" s="2">
        <f>AB47+SUMIFS(data!$H$1:$H$1749, data!$A$1:$A$1749, 'Heron'!$A47,  data!$E$1:$E$1749, 'Heron'!AC$5)</f>
        <v/>
      </c>
      <c r="AD47" s="2">
        <f>AC47+SUMIFS(data!$H$1:$H$1749, data!$A$1:$A$1749, 'Heron'!$A47,  data!$E$1:$E$1749, 'Heron'!AD$5)</f>
        <v/>
      </c>
      <c r="AE47" s="2">
        <f>AD47+SUMIFS(data!$H$1:$H$1749, data!$A$1:$A$1749, 'Heron'!$A47,  data!$E$1:$E$1749, 'Heron'!AE$5)</f>
        <v/>
      </c>
      <c r="AF47" s="2">
        <f>AE47+SUMIFS(data!$H$1:$H$1749, data!$A$1:$A$1749, 'Heron'!$A47,  data!$E$1:$E$1749, 'Heron'!AF$5)</f>
        <v/>
      </c>
      <c r="AG47" s="2">
        <f>AF47+SUMIFS(data!$H$1:$H$1749, data!$A$1:$A$1749, 'Heron'!$A47,  data!$E$1:$E$1749, 'Heron'!AG$5)+SUMIFS('NSST Print'!$C$43,'NSST Print'!$F$43,'Heron'!$A47)-SUMIFS('NSST Print'!$C$44:$C$50,'NSST Print'!$F$44:$F$50,'Heron'!$A47)</f>
        <v/>
      </c>
    </row>
    <row r="48">
      <c r="A48" t="inlineStr">
        <is>
          <t>COS - Showhouse - HF</t>
        </is>
      </c>
      <c r="C48" s="2">
        <f>SUMIFS(data!$H$1:$H$1749, data!$A$1:$A$1749, 'Heron'!$A48, data!$E$1:$E$1749, 'Heron'!C$5)</f>
        <v/>
      </c>
      <c r="D48" s="2">
        <f>C48+SUMIFS(data!$H$1:$H$1749, data!$A$1:$A$1749, 'Heron'!$A48,  data!$E$1:$E$1749, 'Heron'!D$5)</f>
        <v/>
      </c>
      <c r="E48" s="2">
        <f>D48+SUMIFS(data!$H$1:$H$1749, data!$A$1:$A$1749, 'Heron'!$A48,  data!$E$1:$E$1749, 'Heron'!E$5)</f>
        <v/>
      </c>
      <c r="F48" s="2">
        <f>E48+SUMIFS(data!$H$1:$H$1749, data!$A$1:$A$1749, 'Heron'!$A48,  data!$E$1:$E$1749, 'Heron'!F$5)</f>
        <v/>
      </c>
      <c r="G48" s="2">
        <f>F48+SUMIFS(data!$H$1:$H$1749, data!$A$1:$A$1749, 'Heron'!$A48,  data!$E$1:$E$1749, 'Heron'!G$5)</f>
        <v/>
      </c>
      <c r="H48" s="2">
        <f>G48+SUMIFS(data!$H$1:$H$1749, data!$A$1:$A$1749, 'Heron'!$A48,  data!$E$1:$E$1749, 'Heron'!H$5)</f>
        <v/>
      </c>
      <c r="I48" s="2">
        <f>H48+SUMIFS(data!$H$1:$H$1749, data!$A$1:$A$1749, 'Heron'!$A48,  data!$E$1:$E$1749, 'Heron'!I$5)</f>
        <v/>
      </c>
      <c r="J48" s="2">
        <f>I48+SUMIFS(data!$H$1:$H$1749, data!$A$1:$A$1749, 'Heron'!$A48,  data!$E$1:$E$1749, 'Heron'!J$5)</f>
        <v/>
      </c>
      <c r="K48" s="2">
        <f>J48+SUMIFS(data!$H$1:$H$1749, data!$A$1:$A$1749, 'Heron'!$A48,  data!$E$1:$E$1749, 'Heron'!K$5)</f>
        <v/>
      </c>
      <c r="L48" s="2">
        <f>K48+SUMIFS(data!$H$1:$H$1749, data!$A$1:$A$1749, 'Heron'!$A48,  data!$E$1:$E$1749, 'Heron'!L$5)</f>
        <v/>
      </c>
      <c r="M48" s="2">
        <f>L48+SUMIFS(data!$H$1:$H$1749, data!$A$1:$A$1749, 'Heron'!$A48,  data!$E$1:$E$1749, 'Heron'!M$5)</f>
        <v/>
      </c>
      <c r="N48" s="2">
        <f>M48+SUMIFS(data!$H$1:$H$1749, data!$A$1:$A$1749, 'Heron'!$A48,  data!$E$1:$E$1749, 'Heron'!N$5)</f>
        <v/>
      </c>
      <c r="O48" s="2">
        <f>N48+SUMIFS(data!$H$1:$H$1749, data!$A$1:$A$1749, 'Heron'!$A48,  data!$E$1:$E$1749, 'Heron'!O$5)</f>
        <v/>
      </c>
      <c r="P48" s="2">
        <f>O48+SUMIFS(data!$H$1:$H$1749, data!$A$1:$A$1749, 'Heron'!$A48,  data!$E$1:$E$1749, 'Heron'!P$5)</f>
        <v/>
      </c>
      <c r="Q48" s="2">
        <f>P48+SUMIFS(data!$H$1:$H$1749, data!$A$1:$A$1749, 'Heron'!$A48,  data!$E$1:$E$1749, 'Heron'!Q$5)</f>
        <v/>
      </c>
      <c r="R48" s="2">
        <f>Q48+SUMIFS(data!$H$1:$H$1749, data!$A$1:$A$1749, 'Heron'!$A48,  data!$E$1:$E$1749, 'Heron'!R$5)</f>
        <v/>
      </c>
      <c r="S48" s="2">
        <f>R48+SUMIFS(data!$H$1:$H$1749, data!$A$1:$A$1749, 'Heron'!$A48,  data!$E$1:$E$1749, 'Heron'!S$5)</f>
        <v/>
      </c>
      <c r="T48" s="2">
        <f>S48+SUMIFS(data!$H$1:$H$1749, data!$A$1:$A$1749, 'Heron'!$A48,  data!$E$1:$E$1749, 'Heron'!T$5)</f>
        <v/>
      </c>
      <c r="U48" s="2">
        <f>T48+SUMIFS(data!$H$1:$H$1749, data!$A$1:$A$1749, 'Heron'!$A48,  data!$E$1:$E$1749, 'Heron'!U$5)</f>
        <v/>
      </c>
      <c r="V48" s="2">
        <f>U48+SUMIFS(data!$H$1:$H$1749, data!$A$1:$A$1749, 'Heron'!$A48,  data!$E$1:$E$1749, 'Heron'!V$5)</f>
        <v/>
      </c>
      <c r="W48" s="2">
        <f>V48+SUMIFS(data!$H$1:$H$1749, data!$A$1:$A$1749, 'Heron'!$A48,  data!$E$1:$E$1749, 'Heron'!W$5)</f>
        <v/>
      </c>
      <c r="X48" s="2">
        <f>W48+SUMIFS(data!$H$1:$H$1749, data!$A$1:$A$1749, 'Heron'!$A48,  data!$E$1:$E$1749, 'Heron'!X$5)</f>
        <v/>
      </c>
      <c r="Y48" s="2">
        <f>X48+SUMIFS(data!$H$1:$H$1749, data!$A$1:$A$1749, 'Heron'!$A48,  data!$E$1:$E$1749, 'Heron'!Y$5)</f>
        <v/>
      </c>
      <c r="Z48" s="2">
        <f>Y48+SUMIFS(data!$H$1:$H$1749, data!$A$1:$A$1749, 'Heron'!$A48,  data!$E$1:$E$1749, 'Heron'!Z$5)</f>
        <v/>
      </c>
      <c r="AA48" s="2">
        <f>Z48+SUMIFS(data!$H$1:$H$1749, data!$A$1:$A$1749, 'Heron'!$A48,  data!$E$1:$E$1749, 'Heron'!AA$5)</f>
        <v/>
      </c>
      <c r="AB48" s="2">
        <f>AA48+SUMIFS(data!$H$1:$H$1749, data!$A$1:$A$1749, 'Heron'!$A48,  data!$E$1:$E$1749, 'Heron'!AB$5)</f>
        <v/>
      </c>
      <c r="AC48" s="2">
        <f>AB48+SUMIFS(data!$H$1:$H$1749, data!$A$1:$A$1749, 'Heron'!$A48,  data!$E$1:$E$1749, 'Heron'!AC$5)</f>
        <v/>
      </c>
      <c r="AD48" s="2">
        <f>AC48+SUMIFS(data!$H$1:$H$1749, data!$A$1:$A$1749, 'Heron'!$A48,  data!$E$1:$E$1749, 'Heron'!AD$5)</f>
        <v/>
      </c>
      <c r="AE48" s="2">
        <f>AD48+SUMIFS(data!$H$1:$H$1749, data!$A$1:$A$1749, 'Heron'!$A48,  data!$E$1:$E$1749, 'Heron'!AE$5)</f>
        <v/>
      </c>
      <c r="AF48" s="2">
        <f>AE48+SUMIFS(data!$H$1:$H$1749, data!$A$1:$A$1749, 'Heron'!$A48,  data!$E$1:$E$1749, 'Heron'!AF$5)</f>
        <v/>
      </c>
      <c r="AG48" s="2">
        <f>AF48+SUMIFS(data!$H$1:$H$1749, data!$A$1:$A$1749, 'Heron'!$A48,  data!$E$1:$E$1749, 'Heron'!AG$5)+SUMIFS('NSST Print'!$C$43,'NSST Print'!$F$43,'Heron'!$A48)-SUMIFS('NSST Print'!$C$44:$C$50,'NSST Print'!$F$44:$F$50,'Heron'!$A48)</f>
        <v/>
      </c>
    </row>
    <row r="49">
      <c r="A49" t="inlineStr">
        <is>
          <t>COS - Showhouse - HV</t>
        </is>
      </c>
      <c r="C49" s="2">
        <f>SUMIFS(data!$H$1:$H$1749, data!$A$1:$A$1749, 'Heron'!$A49, data!$E$1:$E$1749, 'Heron'!C$5)</f>
        <v/>
      </c>
      <c r="D49" s="2">
        <f>C49+SUMIFS(data!$H$1:$H$1749, data!$A$1:$A$1749, 'Heron'!$A49,  data!$E$1:$E$1749, 'Heron'!D$5)</f>
        <v/>
      </c>
      <c r="E49" s="2">
        <f>D49+SUMIFS(data!$H$1:$H$1749, data!$A$1:$A$1749, 'Heron'!$A49,  data!$E$1:$E$1749, 'Heron'!E$5)</f>
        <v/>
      </c>
      <c r="F49" s="2">
        <f>E49+SUMIFS(data!$H$1:$H$1749, data!$A$1:$A$1749, 'Heron'!$A49,  data!$E$1:$E$1749, 'Heron'!F$5)</f>
        <v/>
      </c>
      <c r="G49" s="2">
        <f>F49+SUMIFS(data!$H$1:$H$1749, data!$A$1:$A$1749, 'Heron'!$A49,  data!$E$1:$E$1749, 'Heron'!G$5)</f>
        <v/>
      </c>
      <c r="H49" s="2">
        <f>G49+SUMIFS(data!$H$1:$H$1749, data!$A$1:$A$1749, 'Heron'!$A49,  data!$E$1:$E$1749, 'Heron'!H$5)</f>
        <v/>
      </c>
      <c r="I49" s="2">
        <f>H49+SUMIFS(data!$H$1:$H$1749, data!$A$1:$A$1749, 'Heron'!$A49,  data!$E$1:$E$1749, 'Heron'!I$5)</f>
        <v/>
      </c>
      <c r="J49" s="2">
        <f>I49+SUMIFS(data!$H$1:$H$1749, data!$A$1:$A$1749, 'Heron'!$A49,  data!$E$1:$E$1749, 'Heron'!J$5)</f>
        <v/>
      </c>
      <c r="K49" s="2">
        <f>J49+SUMIFS(data!$H$1:$H$1749, data!$A$1:$A$1749, 'Heron'!$A49,  data!$E$1:$E$1749, 'Heron'!K$5)</f>
        <v/>
      </c>
      <c r="L49" s="2">
        <f>K49+SUMIFS(data!$H$1:$H$1749, data!$A$1:$A$1749, 'Heron'!$A49,  data!$E$1:$E$1749, 'Heron'!L$5)</f>
        <v/>
      </c>
      <c r="M49" s="2">
        <f>L49+SUMIFS(data!$H$1:$H$1749, data!$A$1:$A$1749, 'Heron'!$A49,  data!$E$1:$E$1749, 'Heron'!M$5)</f>
        <v/>
      </c>
      <c r="N49" s="2">
        <f>M49+SUMIFS(data!$H$1:$H$1749, data!$A$1:$A$1749, 'Heron'!$A49,  data!$E$1:$E$1749, 'Heron'!N$5)</f>
        <v/>
      </c>
      <c r="O49" s="2">
        <f>N49+SUMIFS(data!$H$1:$H$1749, data!$A$1:$A$1749, 'Heron'!$A49,  data!$E$1:$E$1749, 'Heron'!O$5)</f>
        <v/>
      </c>
      <c r="P49" s="2">
        <f>O49+SUMIFS(data!$H$1:$H$1749, data!$A$1:$A$1749, 'Heron'!$A49,  data!$E$1:$E$1749, 'Heron'!P$5)</f>
        <v/>
      </c>
      <c r="Q49" s="2">
        <f>P49+SUMIFS(data!$H$1:$H$1749, data!$A$1:$A$1749, 'Heron'!$A49,  data!$E$1:$E$1749, 'Heron'!Q$5)</f>
        <v/>
      </c>
      <c r="R49" s="2">
        <f>Q49+SUMIFS(data!$H$1:$H$1749, data!$A$1:$A$1749, 'Heron'!$A49,  data!$E$1:$E$1749, 'Heron'!R$5)</f>
        <v/>
      </c>
      <c r="S49" s="2">
        <f>R49+SUMIFS(data!$H$1:$H$1749, data!$A$1:$A$1749, 'Heron'!$A49,  data!$E$1:$E$1749, 'Heron'!S$5)</f>
        <v/>
      </c>
      <c r="T49" s="2">
        <f>S49+SUMIFS(data!$H$1:$H$1749, data!$A$1:$A$1749, 'Heron'!$A49,  data!$E$1:$E$1749, 'Heron'!T$5)</f>
        <v/>
      </c>
      <c r="U49" s="2">
        <f>T49+SUMIFS(data!$H$1:$H$1749, data!$A$1:$A$1749, 'Heron'!$A49,  data!$E$1:$E$1749, 'Heron'!U$5)</f>
        <v/>
      </c>
      <c r="V49" s="2">
        <f>U49+SUMIFS(data!$H$1:$H$1749, data!$A$1:$A$1749, 'Heron'!$A49,  data!$E$1:$E$1749, 'Heron'!V$5)</f>
        <v/>
      </c>
      <c r="W49" s="2">
        <f>V49+SUMIFS(data!$H$1:$H$1749, data!$A$1:$A$1749, 'Heron'!$A49,  data!$E$1:$E$1749, 'Heron'!W$5)</f>
        <v/>
      </c>
      <c r="X49" s="2">
        <f>W49+SUMIFS(data!$H$1:$H$1749, data!$A$1:$A$1749, 'Heron'!$A49,  data!$E$1:$E$1749, 'Heron'!X$5)</f>
        <v/>
      </c>
      <c r="Y49" s="2">
        <f>X49+SUMIFS(data!$H$1:$H$1749, data!$A$1:$A$1749, 'Heron'!$A49,  data!$E$1:$E$1749, 'Heron'!Y$5)</f>
        <v/>
      </c>
      <c r="Z49" s="2">
        <f>Y49+SUMIFS(data!$H$1:$H$1749, data!$A$1:$A$1749, 'Heron'!$A49,  data!$E$1:$E$1749, 'Heron'!Z$5)</f>
        <v/>
      </c>
      <c r="AA49" s="2">
        <f>Z49+SUMIFS(data!$H$1:$H$1749, data!$A$1:$A$1749, 'Heron'!$A49,  data!$E$1:$E$1749, 'Heron'!AA$5)</f>
        <v/>
      </c>
      <c r="AB49" s="2">
        <f>AA49+SUMIFS(data!$H$1:$H$1749, data!$A$1:$A$1749, 'Heron'!$A49,  data!$E$1:$E$1749, 'Heron'!AB$5)</f>
        <v/>
      </c>
      <c r="AC49" s="2">
        <f>AB49+SUMIFS(data!$H$1:$H$1749, data!$A$1:$A$1749, 'Heron'!$A49,  data!$E$1:$E$1749, 'Heron'!AC$5)</f>
        <v/>
      </c>
      <c r="AD49" s="2">
        <f>AC49+SUMIFS(data!$H$1:$H$1749, data!$A$1:$A$1749, 'Heron'!$A49,  data!$E$1:$E$1749, 'Heron'!AD$5)</f>
        <v/>
      </c>
      <c r="AE49" s="2">
        <f>AD49+SUMIFS(data!$H$1:$H$1749, data!$A$1:$A$1749, 'Heron'!$A49,  data!$E$1:$E$1749, 'Heron'!AE$5)</f>
        <v/>
      </c>
      <c r="AF49" s="2">
        <f>AE49+SUMIFS(data!$H$1:$H$1749, data!$A$1:$A$1749, 'Heron'!$A49,  data!$E$1:$E$1749, 'Heron'!AF$5)</f>
        <v/>
      </c>
      <c r="AG49" s="2">
        <f>AF49+SUMIFS(data!$H$1:$H$1749, data!$A$1:$A$1749, 'Heron'!$A49,  data!$E$1:$E$1749, 'Heron'!AG$5)+SUMIFS('NSST Print'!$C$43,'NSST Print'!$F$43,'Heron'!$A49)-SUMIFS('NSST Print'!$C$44:$C$50,'NSST Print'!$F$44:$F$50,'Heron'!$A49)</f>
        <v/>
      </c>
    </row>
    <row r="50">
      <c r="A50" t="inlineStr">
        <is>
          <t>CPSD</t>
        </is>
      </c>
      <c r="C50" s="2">
        <f>SUMIFS(data!$H$1:$H$1749, data!$A$1:$A$1749, 'Heron'!$A50, data!$E$1:$E$1749, 'Heron'!C$5)</f>
        <v/>
      </c>
      <c r="D50" s="2">
        <f>C50+SUMIFS(data!$H$1:$H$1749, data!$A$1:$A$1749, 'Heron'!$A50,  data!$E$1:$E$1749, 'Heron'!D$5)</f>
        <v/>
      </c>
      <c r="E50" s="2">
        <f>D50+SUMIFS(data!$H$1:$H$1749, data!$A$1:$A$1749, 'Heron'!$A50,  data!$E$1:$E$1749, 'Heron'!E$5)</f>
        <v/>
      </c>
      <c r="F50" s="2">
        <f>E50+SUMIFS(data!$H$1:$H$1749, data!$A$1:$A$1749, 'Heron'!$A50,  data!$E$1:$E$1749, 'Heron'!F$5)</f>
        <v/>
      </c>
      <c r="G50" s="2">
        <f>F50+SUMIFS(data!$H$1:$H$1749, data!$A$1:$A$1749, 'Heron'!$A50,  data!$E$1:$E$1749, 'Heron'!G$5)</f>
        <v/>
      </c>
      <c r="H50" s="2">
        <f>G50+SUMIFS(data!$H$1:$H$1749, data!$A$1:$A$1749, 'Heron'!$A50,  data!$E$1:$E$1749, 'Heron'!H$5)</f>
        <v/>
      </c>
      <c r="I50" s="2">
        <f>H50+SUMIFS(data!$H$1:$H$1749, data!$A$1:$A$1749, 'Heron'!$A50,  data!$E$1:$E$1749, 'Heron'!I$5)</f>
        <v/>
      </c>
      <c r="J50" s="2">
        <f>I50+SUMIFS(data!$H$1:$H$1749, data!$A$1:$A$1749, 'Heron'!$A50,  data!$E$1:$E$1749, 'Heron'!J$5)</f>
        <v/>
      </c>
      <c r="K50" s="2">
        <f>J50+SUMIFS(data!$H$1:$H$1749, data!$A$1:$A$1749, 'Heron'!$A50,  data!$E$1:$E$1749, 'Heron'!K$5)</f>
        <v/>
      </c>
      <c r="L50" s="2">
        <f>K50+SUMIFS(data!$H$1:$H$1749, data!$A$1:$A$1749, 'Heron'!$A50,  data!$E$1:$E$1749, 'Heron'!L$5)</f>
        <v/>
      </c>
      <c r="M50" s="2">
        <f>L50+SUMIFS(data!$H$1:$H$1749, data!$A$1:$A$1749, 'Heron'!$A50,  data!$E$1:$E$1749, 'Heron'!M$5)</f>
        <v/>
      </c>
      <c r="N50" s="2">
        <f>M50+SUMIFS(data!$H$1:$H$1749, data!$A$1:$A$1749, 'Heron'!$A50,  data!$E$1:$E$1749, 'Heron'!N$5)</f>
        <v/>
      </c>
      <c r="O50" s="2">
        <f>N50+SUMIFS(data!$H$1:$H$1749, data!$A$1:$A$1749, 'Heron'!$A50,  data!$E$1:$E$1749, 'Heron'!O$5)</f>
        <v/>
      </c>
      <c r="P50" s="2">
        <f>O50+SUMIFS(data!$H$1:$H$1749, data!$A$1:$A$1749, 'Heron'!$A50,  data!$E$1:$E$1749, 'Heron'!P$5)</f>
        <v/>
      </c>
      <c r="Q50" s="2">
        <f>P50+SUMIFS(data!$H$1:$H$1749, data!$A$1:$A$1749, 'Heron'!$A50,  data!$E$1:$E$1749, 'Heron'!Q$5)</f>
        <v/>
      </c>
      <c r="R50" s="2">
        <f>Q50+SUMIFS(data!$H$1:$H$1749, data!$A$1:$A$1749, 'Heron'!$A50,  data!$E$1:$E$1749, 'Heron'!R$5)</f>
        <v/>
      </c>
      <c r="S50" s="2">
        <f>R50+SUMIFS(data!$H$1:$H$1749, data!$A$1:$A$1749, 'Heron'!$A50,  data!$E$1:$E$1749, 'Heron'!S$5)</f>
        <v/>
      </c>
      <c r="T50" s="2">
        <f>S50+SUMIFS(data!$H$1:$H$1749, data!$A$1:$A$1749, 'Heron'!$A50,  data!$E$1:$E$1749, 'Heron'!T$5)</f>
        <v/>
      </c>
      <c r="U50" s="2">
        <f>T50+SUMIFS(data!$H$1:$H$1749, data!$A$1:$A$1749, 'Heron'!$A50,  data!$E$1:$E$1749, 'Heron'!U$5)</f>
        <v/>
      </c>
      <c r="V50" s="2">
        <f>U50+SUMIFS(data!$H$1:$H$1749, data!$A$1:$A$1749, 'Heron'!$A50,  data!$E$1:$E$1749, 'Heron'!V$5)</f>
        <v/>
      </c>
      <c r="W50" s="2">
        <f>V50+SUMIFS(data!$H$1:$H$1749, data!$A$1:$A$1749, 'Heron'!$A50,  data!$E$1:$E$1749, 'Heron'!W$5)</f>
        <v/>
      </c>
      <c r="X50" s="2">
        <f>W50+SUMIFS(data!$H$1:$H$1749, data!$A$1:$A$1749, 'Heron'!$A50,  data!$E$1:$E$1749, 'Heron'!X$5)</f>
        <v/>
      </c>
      <c r="Y50" s="2">
        <f>X50+SUMIFS(data!$H$1:$H$1749, data!$A$1:$A$1749, 'Heron'!$A50,  data!$E$1:$E$1749, 'Heron'!Y$5)</f>
        <v/>
      </c>
      <c r="Z50" s="2">
        <f>Y50+SUMIFS(data!$H$1:$H$1749, data!$A$1:$A$1749, 'Heron'!$A50,  data!$E$1:$E$1749, 'Heron'!Z$5)</f>
        <v/>
      </c>
      <c r="AA50" s="2">
        <f>Z50+SUMIFS(data!$H$1:$H$1749, data!$A$1:$A$1749, 'Heron'!$A50,  data!$E$1:$E$1749, 'Heron'!AA$5)</f>
        <v/>
      </c>
      <c r="AB50" s="2">
        <f>AA50+SUMIFS(data!$H$1:$H$1749, data!$A$1:$A$1749, 'Heron'!$A50,  data!$E$1:$E$1749, 'Heron'!AB$5)</f>
        <v/>
      </c>
      <c r="AC50" s="2">
        <f>AB50+SUMIFS(data!$H$1:$H$1749, data!$A$1:$A$1749, 'Heron'!$A50,  data!$E$1:$E$1749, 'Heron'!AC$5)</f>
        <v/>
      </c>
      <c r="AD50" s="2">
        <f>AC50+SUMIFS(data!$H$1:$H$1749, data!$A$1:$A$1749, 'Heron'!$A50,  data!$E$1:$E$1749, 'Heron'!AD$5)</f>
        <v/>
      </c>
      <c r="AE50" s="2">
        <f>AD50+SUMIFS(data!$H$1:$H$1749, data!$A$1:$A$1749, 'Heron'!$A50,  data!$E$1:$E$1749, 'Heron'!AE$5)</f>
        <v/>
      </c>
      <c r="AF50" s="2">
        <f>AE50+SUMIFS(data!$H$1:$H$1749, data!$A$1:$A$1749, 'Heron'!$A50,  data!$E$1:$E$1749, 'Heron'!AF$5)</f>
        <v/>
      </c>
      <c r="AG50" s="2">
        <f>AF50+SUMIFS(data!$H$1:$H$1749, data!$A$1:$A$1749, 'Heron'!$A50,  data!$E$1:$E$1749, 'Heron'!AG$5)+SUMIFS('NSST Print'!$C$43,'NSST Print'!$F$43,'Heron'!$A50)-SUMIFS('NSST Print'!$C$44:$C$50,'NSST Print'!$F$44:$F$50,'Heron'!$A50)</f>
        <v/>
      </c>
    </row>
    <row r="51">
      <c r="A51" t="inlineStr">
        <is>
          <t>Civil and Electrical</t>
        </is>
      </c>
      <c r="C51" s="2">
        <f>SUMIFS(data!$H$1:$H$1749, data!$A$1:$A$1749, 'Heron'!$A51, data!$E$1:$E$1749, 'Heron'!C$5)</f>
        <v/>
      </c>
      <c r="D51" s="2">
        <f>C51+SUMIFS(data!$H$1:$H$1749, data!$A$1:$A$1749, 'Heron'!$A51,  data!$E$1:$E$1749, 'Heron'!D$5)</f>
        <v/>
      </c>
      <c r="E51" s="2">
        <f>D51+SUMIFS(data!$H$1:$H$1749, data!$A$1:$A$1749, 'Heron'!$A51,  data!$E$1:$E$1749, 'Heron'!E$5)</f>
        <v/>
      </c>
      <c r="F51" s="2">
        <f>E51+SUMIFS(data!$H$1:$H$1749, data!$A$1:$A$1749, 'Heron'!$A51,  data!$E$1:$E$1749, 'Heron'!F$5)</f>
        <v/>
      </c>
      <c r="G51" s="2">
        <f>F51+SUMIFS(data!$H$1:$H$1749, data!$A$1:$A$1749, 'Heron'!$A51,  data!$E$1:$E$1749, 'Heron'!G$5)</f>
        <v/>
      </c>
      <c r="H51" s="2">
        <f>G51+SUMIFS(data!$H$1:$H$1749, data!$A$1:$A$1749, 'Heron'!$A51,  data!$E$1:$E$1749, 'Heron'!H$5)</f>
        <v/>
      </c>
      <c r="I51" s="2">
        <f>H51+SUMIFS(data!$H$1:$H$1749, data!$A$1:$A$1749, 'Heron'!$A51,  data!$E$1:$E$1749, 'Heron'!I$5)</f>
        <v/>
      </c>
      <c r="J51" s="2">
        <f>I51+SUMIFS(data!$H$1:$H$1749, data!$A$1:$A$1749, 'Heron'!$A51,  data!$E$1:$E$1749, 'Heron'!J$5)</f>
        <v/>
      </c>
      <c r="K51" s="2">
        <f>J51+SUMIFS(data!$H$1:$H$1749, data!$A$1:$A$1749, 'Heron'!$A51,  data!$E$1:$E$1749, 'Heron'!K$5)</f>
        <v/>
      </c>
      <c r="L51" s="2">
        <f>K51+SUMIFS(data!$H$1:$H$1749, data!$A$1:$A$1749, 'Heron'!$A51,  data!$E$1:$E$1749, 'Heron'!L$5)</f>
        <v/>
      </c>
      <c r="M51" s="2">
        <f>L51+SUMIFS(data!$H$1:$H$1749, data!$A$1:$A$1749, 'Heron'!$A51,  data!$E$1:$E$1749, 'Heron'!M$5)</f>
        <v/>
      </c>
      <c r="N51" s="2">
        <f>M51+SUMIFS(data!$H$1:$H$1749, data!$A$1:$A$1749, 'Heron'!$A51,  data!$E$1:$E$1749, 'Heron'!N$5)</f>
        <v/>
      </c>
      <c r="O51" s="2">
        <f>N51+SUMIFS(data!$H$1:$H$1749, data!$A$1:$A$1749, 'Heron'!$A51,  data!$E$1:$E$1749, 'Heron'!O$5)</f>
        <v/>
      </c>
      <c r="P51" s="2">
        <f>O51+SUMIFS(data!$H$1:$H$1749, data!$A$1:$A$1749, 'Heron'!$A51,  data!$E$1:$E$1749, 'Heron'!P$5)</f>
        <v/>
      </c>
      <c r="Q51" s="2">
        <f>P51+SUMIFS(data!$H$1:$H$1749, data!$A$1:$A$1749, 'Heron'!$A51,  data!$E$1:$E$1749, 'Heron'!Q$5)</f>
        <v/>
      </c>
      <c r="R51" s="2">
        <f>Q51+SUMIFS(data!$H$1:$H$1749, data!$A$1:$A$1749, 'Heron'!$A51,  data!$E$1:$E$1749, 'Heron'!R$5)</f>
        <v/>
      </c>
      <c r="S51" s="2">
        <f>R51+SUMIFS(data!$H$1:$H$1749, data!$A$1:$A$1749, 'Heron'!$A51,  data!$E$1:$E$1749, 'Heron'!S$5)</f>
        <v/>
      </c>
      <c r="T51" s="2">
        <f>S51+SUMIFS(data!$H$1:$H$1749, data!$A$1:$A$1749, 'Heron'!$A51,  data!$E$1:$E$1749, 'Heron'!T$5)</f>
        <v/>
      </c>
      <c r="U51" s="2">
        <f>T51+SUMIFS(data!$H$1:$H$1749, data!$A$1:$A$1749, 'Heron'!$A51,  data!$E$1:$E$1749, 'Heron'!U$5)</f>
        <v/>
      </c>
      <c r="V51" s="2">
        <f>U51+SUMIFS(data!$H$1:$H$1749, data!$A$1:$A$1749, 'Heron'!$A51,  data!$E$1:$E$1749, 'Heron'!V$5)</f>
        <v/>
      </c>
      <c r="W51" s="2">
        <f>V51+SUMIFS(data!$H$1:$H$1749, data!$A$1:$A$1749, 'Heron'!$A51,  data!$E$1:$E$1749, 'Heron'!W$5)</f>
        <v/>
      </c>
      <c r="X51" s="2">
        <f>W51+SUMIFS(data!$H$1:$H$1749, data!$A$1:$A$1749, 'Heron'!$A51,  data!$E$1:$E$1749, 'Heron'!X$5)</f>
        <v/>
      </c>
      <c r="Y51" s="2">
        <f>X51+SUMIFS(data!$H$1:$H$1749, data!$A$1:$A$1749, 'Heron'!$A51,  data!$E$1:$E$1749, 'Heron'!Y$5)</f>
        <v/>
      </c>
      <c r="Z51" s="2">
        <f>Y51+SUMIFS(data!$H$1:$H$1749, data!$A$1:$A$1749, 'Heron'!$A51,  data!$E$1:$E$1749, 'Heron'!Z$5)</f>
        <v/>
      </c>
      <c r="AA51" s="2">
        <f>Z51+SUMIFS(data!$H$1:$H$1749, data!$A$1:$A$1749, 'Heron'!$A51,  data!$E$1:$E$1749, 'Heron'!AA$5)</f>
        <v/>
      </c>
      <c r="AB51" s="2">
        <f>AA51+SUMIFS(data!$H$1:$H$1749, data!$A$1:$A$1749, 'Heron'!$A51,  data!$E$1:$E$1749, 'Heron'!AB$5)</f>
        <v/>
      </c>
      <c r="AC51" s="2">
        <f>AB51+SUMIFS(data!$H$1:$H$1749, data!$A$1:$A$1749, 'Heron'!$A51,  data!$E$1:$E$1749, 'Heron'!AC$5)</f>
        <v/>
      </c>
      <c r="AD51" s="2">
        <f>AC51+SUMIFS(data!$H$1:$H$1749, data!$A$1:$A$1749, 'Heron'!$A51,  data!$E$1:$E$1749, 'Heron'!AD$5)</f>
        <v/>
      </c>
      <c r="AE51" s="2">
        <f>AD51+SUMIFS(data!$H$1:$H$1749, data!$A$1:$A$1749, 'Heron'!$A51,  data!$E$1:$E$1749, 'Heron'!AE$5)</f>
        <v/>
      </c>
      <c r="AF51" s="2">
        <f>AE51+SUMIFS(data!$H$1:$H$1749, data!$A$1:$A$1749, 'Heron'!$A51,  data!$E$1:$E$1749, 'Heron'!AF$5)</f>
        <v/>
      </c>
      <c r="AG51" s="2">
        <f>AF51+SUMIFS(data!$H$1:$H$1749, data!$A$1:$A$1749, 'Heron'!$A51,  data!$E$1:$E$1749, 'Heron'!AG$5)+SUMIFS('NSST Print'!$C$43,'NSST Print'!$F$43,'Heron'!$A51)-SUMIFS('NSST Print'!$C$44:$C$50,'NSST Print'!$F$44:$F$50,'Heron'!$A51)</f>
        <v/>
      </c>
    </row>
    <row r="52">
      <c r="A52" t="inlineStr">
        <is>
          <t>Land</t>
        </is>
      </c>
      <c r="C52" s="2">
        <f>SUMIFS(data!$H$1:$H$1749, data!$A$1:$A$1749, 'Heron'!$A52, data!$E$1:$E$1749, 'Heron'!C$5)</f>
        <v/>
      </c>
      <c r="D52" s="2">
        <f>C52+SUMIFS(data!$H$1:$H$1749, data!$A$1:$A$1749, 'Heron'!$A52,  data!$E$1:$E$1749, 'Heron'!D$5)</f>
        <v/>
      </c>
      <c r="E52" s="2">
        <f>D52+SUMIFS(data!$H$1:$H$1749, data!$A$1:$A$1749, 'Heron'!$A52,  data!$E$1:$E$1749, 'Heron'!E$5)</f>
        <v/>
      </c>
      <c r="F52" s="2">
        <f>E52+SUMIFS(data!$H$1:$H$1749, data!$A$1:$A$1749, 'Heron'!$A52,  data!$E$1:$E$1749, 'Heron'!F$5)</f>
        <v/>
      </c>
      <c r="G52" s="2">
        <f>F52+SUMIFS(data!$H$1:$H$1749, data!$A$1:$A$1749, 'Heron'!$A52,  data!$E$1:$E$1749, 'Heron'!G$5)</f>
        <v/>
      </c>
      <c r="H52" s="2">
        <f>G52+SUMIFS(data!$H$1:$H$1749, data!$A$1:$A$1749, 'Heron'!$A52,  data!$E$1:$E$1749, 'Heron'!H$5)</f>
        <v/>
      </c>
      <c r="I52" s="2">
        <f>H52+SUMIFS(data!$H$1:$H$1749, data!$A$1:$A$1749, 'Heron'!$A52,  data!$E$1:$E$1749, 'Heron'!I$5)</f>
        <v/>
      </c>
      <c r="J52" s="2">
        <f>I52+SUMIFS(data!$H$1:$H$1749, data!$A$1:$A$1749, 'Heron'!$A52,  data!$E$1:$E$1749, 'Heron'!J$5)</f>
        <v/>
      </c>
      <c r="K52" s="2">
        <f>J52+SUMIFS(data!$H$1:$H$1749, data!$A$1:$A$1749, 'Heron'!$A52,  data!$E$1:$E$1749, 'Heron'!K$5)</f>
        <v/>
      </c>
      <c r="L52" s="2">
        <f>K52+SUMIFS(data!$H$1:$H$1749, data!$A$1:$A$1749, 'Heron'!$A52,  data!$E$1:$E$1749, 'Heron'!L$5)</f>
        <v/>
      </c>
      <c r="M52" s="2">
        <f>L52+SUMIFS(data!$H$1:$H$1749, data!$A$1:$A$1749, 'Heron'!$A52,  data!$E$1:$E$1749, 'Heron'!M$5)</f>
        <v/>
      </c>
      <c r="N52" s="2">
        <f>M52+SUMIFS(data!$H$1:$H$1749, data!$A$1:$A$1749, 'Heron'!$A52,  data!$E$1:$E$1749, 'Heron'!N$5)</f>
        <v/>
      </c>
      <c r="O52" s="2">
        <f>N52+SUMIFS(data!$H$1:$H$1749, data!$A$1:$A$1749, 'Heron'!$A52,  data!$E$1:$E$1749, 'Heron'!O$5)</f>
        <v/>
      </c>
      <c r="P52" s="2">
        <f>O52+SUMIFS(data!$H$1:$H$1749, data!$A$1:$A$1749, 'Heron'!$A52,  data!$E$1:$E$1749, 'Heron'!P$5)</f>
        <v/>
      </c>
      <c r="Q52" s="2">
        <f>P52+SUMIFS(data!$H$1:$H$1749, data!$A$1:$A$1749, 'Heron'!$A52,  data!$E$1:$E$1749, 'Heron'!Q$5)</f>
        <v/>
      </c>
      <c r="R52" s="2">
        <f>Q52+SUMIFS(data!$H$1:$H$1749, data!$A$1:$A$1749, 'Heron'!$A52,  data!$E$1:$E$1749, 'Heron'!R$5)</f>
        <v/>
      </c>
      <c r="S52" s="2">
        <f>R52+SUMIFS(data!$H$1:$H$1749, data!$A$1:$A$1749, 'Heron'!$A52,  data!$E$1:$E$1749, 'Heron'!S$5)</f>
        <v/>
      </c>
      <c r="T52" s="2">
        <f>S52+SUMIFS(data!$H$1:$H$1749, data!$A$1:$A$1749, 'Heron'!$A52,  data!$E$1:$E$1749, 'Heron'!T$5)</f>
        <v/>
      </c>
      <c r="U52" s="2">
        <f>T52+SUMIFS(data!$H$1:$H$1749, data!$A$1:$A$1749, 'Heron'!$A52,  data!$E$1:$E$1749, 'Heron'!U$5)</f>
        <v/>
      </c>
      <c r="V52" s="2">
        <f>U52+SUMIFS(data!$H$1:$H$1749, data!$A$1:$A$1749, 'Heron'!$A52,  data!$E$1:$E$1749, 'Heron'!V$5)</f>
        <v/>
      </c>
      <c r="W52" s="2">
        <f>V52+SUMIFS(data!$H$1:$H$1749, data!$A$1:$A$1749, 'Heron'!$A52,  data!$E$1:$E$1749, 'Heron'!W$5)</f>
        <v/>
      </c>
      <c r="X52" s="2">
        <f>W52+SUMIFS(data!$H$1:$H$1749, data!$A$1:$A$1749, 'Heron'!$A52,  data!$E$1:$E$1749, 'Heron'!X$5)</f>
        <v/>
      </c>
      <c r="Y52" s="2">
        <f>X52+SUMIFS(data!$H$1:$H$1749, data!$A$1:$A$1749, 'Heron'!$A52,  data!$E$1:$E$1749, 'Heron'!Y$5)</f>
        <v/>
      </c>
      <c r="Z52" s="2">
        <f>Y52+SUMIFS(data!$H$1:$H$1749, data!$A$1:$A$1749, 'Heron'!$A52,  data!$E$1:$E$1749, 'Heron'!Z$5)</f>
        <v/>
      </c>
      <c r="AA52" s="2">
        <f>Z52+SUMIFS(data!$H$1:$H$1749, data!$A$1:$A$1749, 'Heron'!$A52,  data!$E$1:$E$1749, 'Heron'!AA$5)</f>
        <v/>
      </c>
      <c r="AB52" s="2">
        <f>AA52+SUMIFS(data!$H$1:$H$1749, data!$A$1:$A$1749, 'Heron'!$A52,  data!$E$1:$E$1749, 'Heron'!AB$5)</f>
        <v/>
      </c>
      <c r="AC52" s="2">
        <f>AB52+SUMIFS(data!$H$1:$H$1749, data!$A$1:$A$1749, 'Heron'!$A52,  data!$E$1:$E$1749, 'Heron'!AC$5)</f>
        <v/>
      </c>
      <c r="AD52" s="2">
        <f>AC52+SUMIFS(data!$H$1:$H$1749, data!$A$1:$A$1749, 'Heron'!$A52,  data!$E$1:$E$1749, 'Heron'!AD$5)</f>
        <v/>
      </c>
      <c r="AE52" s="2">
        <f>AD52+SUMIFS(data!$H$1:$H$1749, data!$A$1:$A$1749, 'Heron'!$A52,  data!$E$1:$E$1749, 'Heron'!AE$5)</f>
        <v/>
      </c>
      <c r="AF52" s="2">
        <f>AE52+SUMIFS(data!$H$1:$H$1749, data!$A$1:$A$1749, 'Heron'!$A52,  data!$E$1:$E$1749, 'Heron'!AF$5)</f>
        <v/>
      </c>
      <c r="AG52" s="2">
        <f>AF52+SUMIFS(data!$H$1:$H$1749, data!$A$1:$A$1749, 'Heron'!$A52,  data!$E$1:$E$1749, 'Heron'!AG$5)+SUMIFS('NSST Print'!$C$43,'NSST Print'!$F$43,'Heron'!$A52)-SUMIFS('NSST Print'!$C$44:$C$50,'NSST Print'!$F$44:$F$50,'Heron'!$A52)</f>
        <v/>
      </c>
    </row>
    <row r="53">
      <c r="A53" t="inlineStr">
        <is>
          <t>Opp Invest</t>
        </is>
      </c>
      <c r="C53" s="2">
        <f>SUMIFS(data!$H$1:$H$1749, data!$A$1:$A$1749, 'Heron'!$A53, data!$E$1:$E$1749, 'Heron'!C$5)</f>
        <v/>
      </c>
      <c r="D53" s="2">
        <f>C53+SUMIFS(data!$H$1:$H$1749, data!$A$1:$A$1749, 'Heron'!$A53,  data!$E$1:$E$1749, 'Heron'!D$5)</f>
        <v/>
      </c>
      <c r="E53" s="2">
        <f>D53+SUMIFS(data!$H$1:$H$1749, data!$A$1:$A$1749, 'Heron'!$A53,  data!$E$1:$E$1749, 'Heron'!E$5)</f>
        <v/>
      </c>
      <c r="F53" s="2">
        <f>E53+SUMIFS(data!$H$1:$H$1749, data!$A$1:$A$1749, 'Heron'!$A53,  data!$E$1:$E$1749, 'Heron'!F$5)</f>
        <v/>
      </c>
      <c r="G53" s="2">
        <f>F53+SUMIFS(data!$H$1:$H$1749, data!$A$1:$A$1749, 'Heron'!$A53,  data!$E$1:$E$1749, 'Heron'!G$5)</f>
        <v/>
      </c>
      <c r="H53" s="2">
        <f>G53+SUMIFS(data!$H$1:$H$1749, data!$A$1:$A$1749, 'Heron'!$A53,  data!$E$1:$E$1749, 'Heron'!H$5)</f>
        <v/>
      </c>
      <c r="I53" s="2">
        <f>H53+SUMIFS(data!$H$1:$H$1749, data!$A$1:$A$1749, 'Heron'!$A53,  data!$E$1:$E$1749, 'Heron'!I$5)</f>
        <v/>
      </c>
      <c r="J53" s="2">
        <f>I53+SUMIFS(data!$H$1:$H$1749, data!$A$1:$A$1749, 'Heron'!$A53,  data!$E$1:$E$1749, 'Heron'!J$5)</f>
        <v/>
      </c>
      <c r="K53" s="2">
        <f>J53+SUMIFS(data!$H$1:$H$1749, data!$A$1:$A$1749, 'Heron'!$A53,  data!$E$1:$E$1749, 'Heron'!K$5)</f>
        <v/>
      </c>
      <c r="L53" s="2">
        <f>K53+SUMIFS(data!$H$1:$H$1749, data!$A$1:$A$1749, 'Heron'!$A53,  data!$E$1:$E$1749, 'Heron'!L$5)</f>
        <v/>
      </c>
      <c r="M53" s="2">
        <f>L53+SUMIFS(data!$H$1:$H$1749, data!$A$1:$A$1749, 'Heron'!$A53,  data!$E$1:$E$1749, 'Heron'!M$5)</f>
        <v/>
      </c>
      <c r="N53" s="2">
        <f>M53+SUMIFS(data!$H$1:$H$1749, data!$A$1:$A$1749, 'Heron'!$A53,  data!$E$1:$E$1749, 'Heron'!N$5)</f>
        <v/>
      </c>
      <c r="O53" s="2">
        <f>N53+SUMIFS(data!$H$1:$H$1749, data!$A$1:$A$1749, 'Heron'!$A53,  data!$E$1:$E$1749, 'Heron'!O$5)</f>
        <v/>
      </c>
      <c r="P53" s="2">
        <f>O53+SUMIFS(data!$H$1:$H$1749, data!$A$1:$A$1749, 'Heron'!$A53,  data!$E$1:$E$1749, 'Heron'!P$5)</f>
        <v/>
      </c>
      <c r="Q53" s="2">
        <f>P53+SUMIFS(data!$H$1:$H$1749, data!$A$1:$A$1749, 'Heron'!$A53,  data!$E$1:$E$1749, 'Heron'!Q$5)</f>
        <v/>
      </c>
      <c r="R53" s="2">
        <f>Q53+SUMIFS(data!$H$1:$H$1749, data!$A$1:$A$1749, 'Heron'!$A53,  data!$E$1:$E$1749, 'Heron'!R$5)</f>
        <v/>
      </c>
      <c r="S53" s="2">
        <f>R53+SUMIFS(data!$H$1:$H$1749, data!$A$1:$A$1749, 'Heron'!$A53,  data!$E$1:$E$1749, 'Heron'!S$5)</f>
        <v/>
      </c>
      <c r="T53" s="2">
        <f>S53+SUMIFS(data!$H$1:$H$1749, data!$A$1:$A$1749, 'Heron'!$A53,  data!$E$1:$E$1749, 'Heron'!T$5)</f>
        <v/>
      </c>
      <c r="U53" s="2">
        <f>T53+SUMIFS(data!$H$1:$H$1749, data!$A$1:$A$1749, 'Heron'!$A53,  data!$E$1:$E$1749, 'Heron'!U$5)</f>
        <v/>
      </c>
      <c r="V53" s="2">
        <f>U53+SUMIFS(data!$H$1:$H$1749, data!$A$1:$A$1749, 'Heron'!$A53,  data!$E$1:$E$1749, 'Heron'!V$5)</f>
        <v/>
      </c>
      <c r="W53" s="2">
        <f>V53+SUMIFS(data!$H$1:$H$1749, data!$A$1:$A$1749, 'Heron'!$A53,  data!$E$1:$E$1749, 'Heron'!W$5)</f>
        <v/>
      </c>
      <c r="X53" s="2">
        <f>W53+SUMIFS(data!$H$1:$H$1749, data!$A$1:$A$1749, 'Heron'!$A53,  data!$E$1:$E$1749, 'Heron'!X$5)</f>
        <v/>
      </c>
      <c r="Y53" s="2">
        <f>X53+SUMIFS(data!$H$1:$H$1749, data!$A$1:$A$1749, 'Heron'!$A53,  data!$E$1:$E$1749, 'Heron'!Y$5)</f>
        <v/>
      </c>
      <c r="Z53" s="2">
        <f>Y53+SUMIFS(data!$H$1:$H$1749, data!$A$1:$A$1749, 'Heron'!$A53,  data!$E$1:$E$1749, 'Heron'!Z$5)</f>
        <v/>
      </c>
      <c r="AA53" s="2">
        <f>Z53+SUMIFS(data!$H$1:$H$1749, data!$A$1:$A$1749, 'Heron'!$A53,  data!$E$1:$E$1749, 'Heron'!AA$5)</f>
        <v/>
      </c>
      <c r="AB53" s="2">
        <f>AA53+SUMIFS(data!$H$1:$H$1749, data!$A$1:$A$1749, 'Heron'!$A53,  data!$E$1:$E$1749, 'Heron'!AB$5)</f>
        <v/>
      </c>
      <c r="AC53" s="2">
        <f>AB53+SUMIFS(data!$H$1:$H$1749, data!$A$1:$A$1749, 'Heron'!$A53,  data!$E$1:$E$1749, 'Heron'!AC$5)</f>
        <v/>
      </c>
      <c r="AD53" s="2">
        <f>AC53+SUMIFS(data!$H$1:$H$1749, data!$A$1:$A$1749, 'Heron'!$A53,  data!$E$1:$E$1749, 'Heron'!AD$5)</f>
        <v/>
      </c>
      <c r="AE53" s="2">
        <f>AD53+SUMIFS(data!$H$1:$H$1749, data!$A$1:$A$1749, 'Heron'!$A53,  data!$E$1:$E$1749, 'Heron'!AE$5)</f>
        <v/>
      </c>
      <c r="AF53" s="2">
        <f>AE53+SUMIFS(data!$H$1:$H$1749, data!$A$1:$A$1749, 'Heron'!$A53,  data!$E$1:$E$1749, 'Heron'!AF$5)</f>
        <v/>
      </c>
      <c r="AG53" s="2">
        <f>AF53+SUMIFS(data!$H$1:$H$1749, data!$A$1:$A$1749, 'Heron'!$A53,  data!$E$1:$E$1749, 'Heron'!AG$5)+SUMIFS('NSST Print'!$C$43,'NSST Print'!$F$43,'Heron'!$A53)-SUMIFS('NSST Print'!$C$44:$C$50,'NSST Print'!$F$44:$F$50,'Heron'!$A53)</f>
        <v/>
      </c>
    </row>
    <row r="54">
      <c r="A54" t="inlineStr">
        <is>
          <t>Professional Fees</t>
        </is>
      </c>
      <c r="C54" s="2">
        <f>SUMIFS(data!$H$1:$H$1749, data!$A$1:$A$1749, 'Heron'!$A54, data!$E$1:$E$1749, 'Heron'!C$5)</f>
        <v/>
      </c>
      <c r="D54" s="2">
        <f>C54+SUMIFS(data!$H$1:$H$1749, data!$A$1:$A$1749, 'Heron'!$A54,  data!$E$1:$E$1749, 'Heron'!D$5)</f>
        <v/>
      </c>
      <c r="E54" s="2">
        <f>D54+SUMIFS(data!$H$1:$H$1749, data!$A$1:$A$1749, 'Heron'!$A54,  data!$E$1:$E$1749, 'Heron'!E$5)</f>
        <v/>
      </c>
      <c r="F54" s="2">
        <f>E54+SUMIFS(data!$H$1:$H$1749, data!$A$1:$A$1749, 'Heron'!$A54,  data!$E$1:$E$1749, 'Heron'!F$5)</f>
        <v/>
      </c>
      <c r="G54" s="2">
        <f>F54+SUMIFS(data!$H$1:$H$1749, data!$A$1:$A$1749, 'Heron'!$A54,  data!$E$1:$E$1749, 'Heron'!G$5)</f>
        <v/>
      </c>
      <c r="H54" s="2">
        <f>G54+SUMIFS(data!$H$1:$H$1749, data!$A$1:$A$1749, 'Heron'!$A54,  data!$E$1:$E$1749, 'Heron'!H$5)</f>
        <v/>
      </c>
      <c r="I54" s="2">
        <f>H54+SUMIFS(data!$H$1:$H$1749, data!$A$1:$A$1749, 'Heron'!$A54,  data!$E$1:$E$1749, 'Heron'!I$5)</f>
        <v/>
      </c>
      <c r="J54" s="2">
        <f>I54+SUMIFS(data!$H$1:$H$1749, data!$A$1:$A$1749, 'Heron'!$A54,  data!$E$1:$E$1749, 'Heron'!J$5)</f>
        <v/>
      </c>
      <c r="K54" s="2">
        <f>J54+SUMIFS(data!$H$1:$H$1749, data!$A$1:$A$1749, 'Heron'!$A54,  data!$E$1:$E$1749, 'Heron'!K$5)</f>
        <v/>
      </c>
      <c r="L54" s="2">
        <f>K54+SUMIFS(data!$H$1:$H$1749, data!$A$1:$A$1749, 'Heron'!$A54,  data!$E$1:$E$1749, 'Heron'!L$5)</f>
        <v/>
      </c>
      <c r="M54" s="2">
        <f>L54+SUMIFS(data!$H$1:$H$1749, data!$A$1:$A$1749, 'Heron'!$A54,  data!$E$1:$E$1749, 'Heron'!M$5)</f>
        <v/>
      </c>
      <c r="N54" s="2">
        <f>M54+SUMIFS(data!$H$1:$H$1749, data!$A$1:$A$1749, 'Heron'!$A54,  data!$E$1:$E$1749, 'Heron'!N$5)</f>
        <v/>
      </c>
      <c r="O54" s="2">
        <f>N54+SUMIFS(data!$H$1:$H$1749, data!$A$1:$A$1749, 'Heron'!$A54,  data!$E$1:$E$1749, 'Heron'!O$5)</f>
        <v/>
      </c>
      <c r="P54" s="2">
        <f>O54+SUMIFS(data!$H$1:$H$1749, data!$A$1:$A$1749, 'Heron'!$A54,  data!$E$1:$E$1749, 'Heron'!P$5)</f>
        <v/>
      </c>
      <c r="Q54" s="2">
        <f>P54+SUMIFS(data!$H$1:$H$1749, data!$A$1:$A$1749, 'Heron'!$A54,  data!$E$1:$E$1749, 'Heron'!Q$5)</f>
        <v/>
      </c>
      <c r="R54" s="2">
        <f>Q54+SUMIFS(data!$H$1:$H$1749, data!$A$1:$A$1749, 'Heron'!$A54,  data!$E$1:$E$1749, 'Heron'!R$5)</f>
        <v/>
      </c>
      <c r="S54" s="2">
        <f>R54+SUMIFS(data!$H$1:$H$1749, data!$A$1:$A$1749, 'Heron'!$A54,  data!$E$1:$E$1749, 'Heron'!S$5)</f>
        <v/>
      </c>
      <c r="T54" s="2">
        <f>S54+SUMIFS(data!$H$1:$H$1749, data!$A$1:$A$1749, 'Heron'!$A54,  data!$E$1:$E$1749, 'Heron'!T$5)</f>
        <v/>
      </c>
      <c r="U54" s="2">
        <f>T54+SUMIFS(data!$H$1:$H$1749, data!$A$1:$A$1749, 'Heron'!$A54,  data!$E$1:$E$1749, 'Heron'!U$5)</f>
        <v/>
      </c>
      <c r="V54" s="2">
        <f>U54+SUMIFS(data!$H$1:$H$1749, data!$A$1:$A$1749, 'Heron'!$A54,  data!$E$1:$E$1749, 'Heron'!V$5)</f>
        <v/>
      </c>
      <c r="W54" s="2">
        <f>V54+SUMIFS(data!$H$1:$H$1749, data!$A$1:$A$1749, 'Heron'!$A54,  data!$E$1:$E$1749, 'Heron'!W$5)</f>
        <v/>
      </c>
      <c r="X54" s="2">
        <f>W54+SUMIFS(data!$H$1:$H$1749, data!$A$1:$A$1749, 'Heron'!$A54,  data!$E$1:$E$1749, 'Heron'!X$5)</f>
        <v/>
      </c>
      <c r="Y54" s="2">
        <f>X54+SUMIFS(data!$H$1:$H$1749, data!$A$1:$A$1749, 'Heron'!$A54,  data!$E$1:$E$1749, 'Heron'!Y$5)</f>
        <v/>
      </c>
      <c r="Z54" s="2">
        <f>Y54+SUMIFS(data!$H$1:$H$1749, data!$A$1:$A$1749, 'Heron'!$A54,  data!$E$1:$E$1749, 'Heron'!Z$5)</f>
        <v/>
      </c>
      <c r="AA54" s="2">
        <f>Z54+SUMIFS(data!$H$1:$H$1749, data!$A$1:$A$1749, 'Heron'!$A54,  data!$E$1:$E$1749, 'Heron'!AA$5)</f>
        <v/>
      </c>
      <c r="AB54" s="2">
        <f>AA54+SUMIFS(data!$H$1:$H$1749, data!$A$1:$A$1749, 'Heron'!$A54,  data!$E$1:$E$1749, 'Heron'!AB$5)</f>
        <v/>
      </c>
      <c r="AC54" s="2">
        <f>AB54+SUMIFS(data!$H$1:$H$1749, data!$A$1:$A$1749, 'Heron'!$A54,  data!$E$1:$E$1749, 'Heron'!AC$5)</f>
        <v/>
      </c>
      <c r="AD54" s="2">
        <f>AC54+SUMIFS(data!$H$1:$H$1749, data!$A$1:$A$1749, 'Heron'!$A54,  data!$E$1:$E$1749, 'Heron'!AD$5)</f>
        <v/>
      </c>
      <c r="AE54" s="2">
        <f>AD54+SUMIFS(data!$H$1:$H$1749, data!$A$1:$A$1749, 'Heron'!$A54,  data!$E$1:$E$1749, 'Heron'!AE$5)</f>
        <v/>
      </c>
      <c r="AF54" s="2">
        <f>AE54+SUMIFS(data!$H$1:$H$1749, data!$A$1:$A$1749, 'Heron'!$A54,  data!$E$1:$E$1749, 'Heron'!AF$5)</f>
        <v/>
      </c>
      <c r="AG54" s="2">
        <f>AF54+SUMIFS(data!$H$1:$H$1749, data!$A$1:$A$1749, 'Heron'!$A54,  data!$E$1:$E$1749, 'Heron'!AG$5)+SUMIFS('NSST Print'!$C$43,'NSST Print'!$F$43,'Heron'!$A54)-SUMIFS('NSST Print'!$C$44:$C$50,'NSST Print'!$F$44:$F$50,'Heron'!$A54)</f>
        <v/>
      </c>
    </row>
    <row r="55">
      <c r="A55" t="inlineStr">
        <is>
          <t>Rent Salaries and Wages</t>
        </is>
      </c>
      <c r="C55" s="2">
        <f>SUMIFS(data!$H$1:$H$1749, data!$A$1:$A$1749, 'Heron'!$A55, data!$E$1:$E$1749, 'Heron'!C$5)</f>
        <v/>
      </c>
      <c r="D55" s="2">
        <f>C55+SUMIFS(data!$H$1:$H$1749, data!$A$1:$A$1749, 'Heron'!$A55,  data!$E$1:$E$1749, 'Heron'!D$5)</f>
        <v/>
      </c>
      <c r="E55" s="2">
        <f>D55+SUMIFS(data!$H$1:$H$1749, data!$A$1:$A$1749, 'Heron'!$A55,  data!$E$1:$E$1749, 'Heron'!E$5)</f>
        <v/>
      </c>
      <c r="F55" s="2">
        <f>E55+SUMIFS(data!$H$1:$H$1749, data!$A$1:$A$1749, 'Heron'!$A55,  data!$E$1:$E$1749, 'Heron'!F$5)</f>
        <v/>
      </c>
      <c r="G55" s="2">
        <f>F55+SUMIFS(data!$H$1:$H$1749, data!$A$1:$A$1749, 'Heron'!$A55,  data!$E$1:$E$1749, 'Heron'!G$5)</f>
        <v/>
      </c>
      <c r="H55" s="2">
        <f>G55+SUMIFS(data!$H$1:$H$1749, data!$A$1:$A$1749, 'Heron'!$A55,  data!$E$1:$E$1749, 'Heron'!H$5)</f>
        <v/>
      </c>
      <c r="I55" s="2">
        <f>H55+SUMIFS(data!$H$1:$H$1749, data!$A$1:$A$1749, 'Heron'!$A55,  data!$E$1:$E$1749, 'Heron'!I$5)</f>
        <v/>
      </c>
      <c r="J55" s="2">
        <f>I55+SUMIFS(data!$H$1:$H$1749, data!$A$1:$A$1749, 'Heron'!$A55,  data!$E$1:$E$1749, 'Heron'!J$5)</f>
        <v/>
      </c>
      <c r="K55" s="2">
        <f>J55+SUMIFS(data!$H$1:$H$1749, data!$A$1:$A$1749, 'Heron'!$A55,  data!$E$1:$E$1749, 'Heron'!K$5)</f>
        <v/>
      </c>
      <c r="L55" s="2">
        <f>K55+SUMIFS(data!$H$1:$H$1749, data!$A$1:$A$1749, 'Heron'!$A55,  data!$E$1:$E$1749, 'Heron'!L$5)</f>
        <v/>
      </c>
      <c r="M55" s="2">
        <f>L55+SUMIFS(data!$H$1:$H$1749, data!$A$1:$A$1749, 'Heron'!$A55,  data!$E$1:$E$1749, 'Heron'!M$5)</f>
        <v/>
      </c>
      <c r="N55" s="2">
        <f>M55+SUMIFS(data!$H$1:$H$1749, data!$A$1:$A$1749, 'Heron'!$A55,  data!$E$1:$E$1749, 'Heron'!N$5)</f>
        <v/>
      </c>
      <c r="O55" s="2">
        <f>N55+SUMIFS(data!$H$1:$H$1749, data!$A$1:$A$1749, 'Heron'!$A55,  data!$E$1:$E$1749, 'Heron'!O$5)</f>
        <v/>
      </c>
      <c r="P55" s="2">
        <f>O55+SUMIFS(data!$H$1:$H$1749, data!$A$1:$A$1749, 'Heron'!$A55,  data!$E$1:$E$1749, 'Heron'!P$5)</f>
        <v/>
      </c>
      <c r="Q55" s="2">
        <f>P55+SUMIFS(data!$H$1:$H$1749, data!$A$1:$A$1749, 'Heron'!$A55,  data!$E$1:$E$1749, 'Heron'!Q$5)</f>
        <v/>
      </c>
      <c r="R55" s="2">
        <f>Q55+SUMIFS(data!$H$1:$H$1749, data!$A$1:$A$1749, 'Heron'!$A55,  data!$E$1:$E$1749, 'Heron'!R$5)</f>
        <v/>
      </c>
      <c r="S55" s="2">
        <f>R55+SUMIFS(data!$H$1:$H$1749, data!$A$1:$A$1749, 'Heron'!$A55,  data!$E$1:$E$1749, 'Heron'!S$5)</f>
        <v/>
      </c>
      <c r="T55" s="2">
        <f>S55+SUMIFS(data!$H$1:$H$1749, data!$A$1:$A$1749, 'Heron'!$A55,  data!$E$1:$E$1749, 'Heron'!T$5)</f>
        <v/>
      </c>
      <c r="U55" s="2">
        <f>T55+SUMIFS(data!$H$1:$H$1749, data!$A$1:$A$1749, 'Heron'!$A55,  data!$E$1:$E$1749, 'Heron'!U$5)</f>
        <v/>
      </c>
      <c r="V55" s="2">
        <f>U55+SUMIFS(data!$H$1:$H$1749, data!$A$1:$A$1749, 'Heron'!$A55,  data!$E$1:$E$1749, 'Heron'!V$5)</f>
        <v/>
      </c>
      <c r="W55" s="2">
        <f>V55+SUMIFS(data!$H$1:$H$1749, data!$A$1:$A$1749, 'Heron'!$A55,  data!$E$1:$E$1749, 'Heron'!W$5)</f>
        <v/>
      </c>
      <c r="X55" s="2">
        <f>W55+SUMIFS(data!$H$1:$H$1749, data!$A$1:$A$1749, 'Heron'!$A55,  data!$E$1:$E$1749, 'Heron'!X$5)</f>
        <v/>
      </c>
      <c r="Y55" s="2">
        <f>X55+SUMIFS(data!$H$1:$H$1749, data!$A$1:$A$1749, 'Heron'!$A55,  data!$E$1:$E$1749, 'Heron'!Y$5)</f>
        <v/>
      </c>
      <c r="Z55" s="2">
        <f>Y55+SUMIFS(data!$H$1:$H$1749, data!$A$1:$A$1749, 'Heron'!$A55,  data!$E$1:$E$1749, 'Heron'!Z$5)</f>
        <v/>
      </c>
      <c r="AA55" s="2">
        <f>Z55+SUMIFS(data!$H$1:$H$1749, data!$A$1:$A$1749, 'Heron'!$A55,  data!$E$1:$E$1749, 'Heron'!AA$5)</f>
        <v/>
      </c>
      <c r="AB55" s="2">
        <f>AA55+SUMIFS(data!$H$1:$H$1749, data!$A$1:$A$1749, 'Heron'!$A55,  data!$E$1:$E$1749, 'Heron'!AB$5)</f>
        <v/>
      </c>
      <c r="AC55" s="2">
        <f>AB55+SUMIFS(data!$H$1:$H$1749, data!$A$1:$A$1749, 'Heron'!$A55,  data!$E$1:$E$1749, 'Heron'!AC$5)</f>
        <v/>
      </c>
      <c r="AD55" s="2">
        <f>AC55+SUMIFS(data!$H$1:$H$1749, data!$A$1:$A$1749, 'Heron'!$A55,  data!$E$1:$E$1749, 'Heron'!AD$5)</f>
        <v/>
      </c>
      <c r="AE55" s="2">
        <f>AD55+SUMIFS(data!$H$1:$H$1749, data!$A$1:$A$1749, 'Heron'!$A55,  data!$E$1:$E$1749, 'Heron'!AE$5)</f>
        <v/>
      </c>
      <c r="AF55" s="2">
        <f>AE55+SUMIFS(data!$H$1:$H$1749, data!$A$1:$A$1749, 'Heron'!$A55,  data!$E$1:$E$1749, 'Heron'!AF$5)</f>
        <v/>
      </c>
      <c r="AG55" s="2">
        <f>AF55+SUMIFS(data!$H$1:$H$1749, data!$A$1:$A$1749, 'Heron'!$A55,  data!$E$1:$E$1749, 'Heron'!AG$5)+SUMIFS('NSST Print'!$C$43,'NSST Print'!$F$43,'Heron'!$A55)-SUMIFS('NSST Print'!$C$44:$C$50,'NSST Print'!$F$44:$F$50,'Heron'!$A55)</f>
        <v/>
      </c>
    </row>
    <row r="56">
      <c r="A56" t="inlineStr">
        <is>
          <t>Unforseen</t>
        </is>
      </c>
      <c r="C56" s="2">
        <f>SUMIFS(data!$H$1:$H$1749, data!$A$1:$A$1749, 'Heron'!$A56, data!$E$1:$E$1749, 'Heron'!C$5)</f>
        <v/>
      </c>
      <c r="D56" s="2">
        <f>C56+SUMIFS(data!$H$1:$H$1749, data!$A$1:$A$1749, 'Heron'!$A56,  data!$E$1:$E$1749, 'Heron'!D$5)</f>
        <v/>
      </c>
      <c r="E56" s="2">
        <f>D56+SUMIFS(data!$H$1:$H$1749, data!$A$1:$A$1749, 'Heron'!$A56,  data!$E$1:$E$1749, 'Heron'!E$5)</f>
        <v/>
      </c>
      <c r="F56" s="2">
        <f>E56+SUMIFS(data!$H$1:$H$1749, data!$A$1:$A$1749, 'Heron'!$A56,  data!$E$1:$E$1749, 'Heron'!F$5)</f>
        <v/>
      </c>
      <c r="G56" s="2">
        <f>F56+SUMIFS(data!$H$1:$H$1749, data!$A$1:$A$1749, 'Heron'!$A56,  data!$E$1:$E$1749, 'Heron'!G$5)</f>
        <v/>
      </c>
      <c r="H56" s="2">
        <f>G56+SUMIFS(data!$H$1:$H$1749, data!$A$1:$A$1749, 'Heron'!$A56,  data!$E$1:$E$1749, 'Heron'!H$5)</f>
        <v/>
      </c>
      <c r="I56" s="2">
        <f>H56+SUMIFS(data!$H$1:$H$1749, data!$A$1:$A$1749, 'Heron'!$A56,  data!$E$1:$E$1749, 'Heron'!I$5)</f>
        <v/>
      </c>
      <c r="J56" s="2">
        <f>I56+SUMIFS(data!$H$1:$H$1749, data!$A$1:$A$1749, 'Heron'!$A56,  data!$E$1:$E$1749, 'Heron'!J$5)</f>
        <v/>
      </c>
      <c r="K56" s="2">
        <f>J56+SUMIFS(data!$H$1:$H$1749, data!$A$1:$A$1749, 'Heron'!$A56,  data!$E$1:$E$1749, 'Heron'!K$5)</f>
        <v/>
      </c>
      <c r="L56" s="2">
        <f>K56+SUMIFS(data!$H$1:$H$1749, data!$A$1:$A$1749, 'Heron'!$A56,  data!$E$1:$E$1749, 'Heron'!L$5)</f>
        <v/>
      </c>
      <c r="M56" s="2">
        <f>L56+SUMIFS(data!$H$1:$H$1749, data!$A$1:$A$1749, 'Heron'!$A56,  data!$E$1:$E$1749, 'Heron'!M$5)</f>
        <v/>
      </c>
      <c r="N56" s="2">
        <f>M56+SUMIFS(data!$H$1:$H$1749, data!$A$1:$A$1749, 'Heron'!$A56,  data!$E$1:$E$1749, 'Heron'!N$5)</f>
        <v/>
      </c>
      <c r="O56" s="2">
        <f>N56+SUMIFS(data!$H$1:$H$1749, data!$A$1:$A$1749, 'Heron'!$A56,  data!$E$1:$E$1749, 'Heron'!O$5)</f>
        <v/>
      </c>
      <c r="P56" s="2">
        <f>O56+SUMIFS(data!$H$1:$H$1749, data!$A$1:$A$1749, 'Heron'!$A56,  data!$E$1:$E$1749, 'Heron'!P$5)</f>
        <v/>
      </c>
      <c r="Q56" s="2">
        <f>P56+SUMIFS(data!$H$1:$H$1749, data!$A$1:$A$1749, 'Heron'!$A56,  data!$E$1:$E$1749, 'Heron'!Q$5)</f>
        <v/>
      </c>
      <c r="R56" s="2">
        <f>Q56+SUMIFS(data!$H$1:$H$1749, data!$A$1:$A$1749, 'Heron'!$A56,  data!$E$1:$E$1749, 'Heron'!R$5)</f>
        <v/>
      </c>
      <c r="S56" s="2">
        <f>R56+SUMIFS(data!$H$1:$H$1749, data!$A$1:$A$1749, 'Heron'!$A56,  data!$E$1:$E$1749, 'Heron'!S$5)</f>
        <v/>
      </c>
      <c r="T56" s="2">
        <f>S56+SUMIFS(data!$H$1:$H$1749, data!$A$1:$A$1749, 'Heron'!$A56,  data!$E$1:$E$1749, 'Heron'!T$5)</f>
        <v/>
      </c>
      <c r="U56" s="2">
        <f>T56+SUMIFS(data!$H$1:$H$1749, data!$A$1:$A$1749, 'Heron'!$A56,  data!$E$1:$E$1749, 'Heron'!U$5)</f>
        <v/>
      </c>
      <c r="V56" s="2">
        <f>U56+SUMIFS(data!$H$1:$H$1749, data!$A$1:$A$1749, 'Heron'!$A56,  data!$E$1:$E$1749, 'Heron'!V$5)</f>
        <v/>
      </c>
      <c r="W56" s="2">
        <f>V56+SUMIFS(data!$H$1:$H$1749, data!$A$1:$A$1749, 'Heron'!$A56,  data!$E$1:$E$1749, 'Heron'!W$5)</f>
        <v/>
      </c>
      <c r="X56" s="2">
        <f>W56+SUMIFS(data!$H$1:$H$1749, data!$A$1:$A$1749, 'Heron'!$A56,  data!$E$1:$E$1749, 'Heron'!X$5)</f>
        <v/>
      </c>
      <c r="Y56" s="2">
        <f>X56+SUMIFS(data!$H$1:$H$1749, data!$A$1:$A$1749, 'Heron'!$A56,  data!$E$1:$E$1749, 'Heron'!Y$5)</f>
        <v/>
      </c>
      <c r="Z56" s="2">
        <f>Y56+SUMIFS(data!$H$1:$H$1749, data!$A$1:$A$1749, 'Heron'!$A56,  data!$E$1:$E$1749, 'Heron'!Z$5)</f>
        <v/>
      </c>
      <c r="AA56" s="2">
        <f>Z56+SUMIFS(data!$H$1:$H$1749, data!$A$1:$A$1749, 'Heron'!$A56,  data!$E$1:$E$1749, 'Heron'!AA$5)</f>
        <v/>
      </c>
      <c r="AB56" s="2">
        <f>AA56+SUMIFS(data!$H$1:$H$1749, data!$A$1:$A$1749, 'Heron'!$A56,  data!$E$1:$E$1749, 'Heron'!AB$5)</f>
        <v/>
      </c>
      <c r="AC56" s="2">
        <f>AB56+SUMIFS(data!$H$1:$H$1749, data!$A$1:$A$1749, 'Heron'!$A56,  data!$E$1:$E$1749, 'Heron'!AC$5)</f>
        <v/>
      </c>
      <c r="AD56" s="2">
        <f>AC56+SUMIFS(data!$H$1:$H$1749, data!$A$1:$A$1749, 'Heron'!$A56,  data!$E$1:$E$1749, 'Heron'!AD$5)</f>
        <v/>
      </c>
      <c r="AE56" s="2">
        <f>AD56+SUMIFS(data!$H$1:$H$1749, data!$A$1:$A$1749, 'Heron'!$A56,  data!$E$1:$E$1749, 'Heron'!AE$5)</f>
        <v/>
      </c>
      <c r="AF56" s="2">
        <f>AE56+SUMIFS(data!$H$1:$H$1749, data!$A$1:$A$1749, 'Heron'!$A56,  data!$E$1:$E$1749, 'Heron'!AF$5)</f>
        <v/>
      </c>
      <c r="AG56" s="2">
        <f>AF56+SUMIFS(data!$H$1:$H$1749, data!$A$1:$A$1749, 'Heron'!$A56,  data!$E$1:$E$1749, 'Heron'!AG$5)+SUMIFS('NSST Print'!$C$43,'NSST Print'!$F$43,'Heron'!$A56)-SUMIFS('NSST Print'!$C$44:$C$50,'NSST Print'!$F$44:$F$50,'Heron'!$A56)</f>
        <v/>
      </c>
    </row>
    <row r="57">
      <c r="A57" s="5" t="inlineStr">
        <is>
          <t>Total COS</t>
        </is>
      </c>
      <c r="C57" s="6">
        <f>SUM(C22:C56)</f>
        <v/>
      </c>
      <c r="D57" s="6">
        <f>SUM(D22:D56)</f>
        <v/>
      </c>
      <c r="E57" s="6">
        <f>SUM(E22:E56)</f>
        <v/>
      </c>
      <c r="F57" s="6">
        <f>SUM(F22:F56)</f>
        <v/>
      </c>
      <c r="G57" s="6">
        <f>SUM(G22:G56)</f>
        <v/>
      </c>
      <c r="H57" s="6">
        <f>SUM(H22:H56)</f>
        <v/>
      </c>
      <c r="I57" s="6">
        <f>SUM(I22:I56)</f>
        <v/>
      </c>
      <c r="J57" s="6">
        <f>SUM(J22:J56)</f>
        <v/>
      </c>
      <c r="K57" s="6">
        <f>SUM(K22:K56)</f>
        <v/>
      </c>
      <c r="L57" s="6">
        <f>SUM(L22:L56)</f>
        <v/>
      </c>
      <c r="M57" s="6">
        <f>SUM(M22:M56)</f>
        <v/>
      </c>
      <c r="N57" s="6">
        <f>SUM(N22:N56)</f>
        <v/>
      </c>
      <c r="O57" s="6">
        <f>SUM(O22:O56)</f>
        <v/>
      </c>
      <c r="P57" s="6">
        <f>SUM(P22:P56)</f>
        <v/>
      </c>
      <c r="Q57" s="6">
        <f>SUM(Q22:Q56)</f>
        <v/>
      </c>
      <c r="R57" s="6">
        <f>SUM(R22:R56)</f>
        <v/>
      </c>
      <c r="S57" s="6">
        <f>SUM(S22:S56)</f>
        <v/>
      </c>
      <c r="T57" s="6">
        <f>SUM(T22:T56)</f>
        <v/>
      </c>
      <c r="U57" s="6">
        <f>SUM(U22:U56)</f>
        <v/>
      </c>
      <c r="V57" s="6">
        <f>SUM(V22:V56)</f>
        <v/>
      </c>
      <c r="W57" s="6">
        <f>SUM(W22:W56)</f>
        <v/>
      </c>
      <c r="X57" s="6">
        <f>SUM(X22:X56)</f>
        <v/>
      </c>
      <c r="Y57" s="6">
        <f>SUM(Y22:Y56)</f>
        <v/>
      </c>
      <c r="Z57" s="6">
        <f>SUM(Z22:Z56)</f>
        <v/>
      </c>
      <c r="AA57" s="6">
        <f>SUM(AA22:AA56)</f>
        <v/>
      </c>
      <c r="AB57" s="6">
        <f>SUM(AB22:AB56)</f>
        <v/>
      </c>
      <c r="AC57" s="6">
        <f>SUM(AC22:AC56)</f>
        <v/>
      </c>
      <c r="AD57" s="6">
        <f>SUM(AD22:AD56)</f>
        <v/>
      </c>
      <c r="AE57" s="6">
        <f>SUM(AE22:AE56)</f>
        <v/>
      </c>
      <c r="AF57" s="6">
        <f>SUM(AF22:AF56)</f>
        <v/>
      </c>
      <c r="AG57" s="6">
        <f>SUM(AG22:AG56)</f>
        <v/>
      </c>
    </row>
    <row r="58">
      <c r="A58" t="inlineStr"/>
    </row>
    <row r="59">
      <c r="A59" t="inlineStr"/>
    </row>
    <row r="60">
      <c r="A60" s="5" t="inlineStr">
        <is>
          <t>Gross Profit</t>
        </is>
      </c>
      <c r="C60" s="7">
        <f>+C12+C18-(C57)</f>
        <v/>
      </c>
      <c r="D60" s="7">
        <f>+D12+D18-(D57)</f>
        <v/>
      </c>
      <c r="E60" s="7">
        <f>+E12+E18-(E57)</f>
        <v/>
      </c>
      <c r="F60" s="7">
        <f>+F12+F18-(F57)</f>
        <v/>
      </c>
      <c r="G60" s="7">
        <f>+G12+G18-(G57)</f>
        <v/>
      </c>
      <c r="H60" s="7">
        <f>+H12+H18-(H57)</f>
        <v/>
      </c>
      <c r="I60" s="7">
        <f>+I12+I18-(I57)</f>
        <v/>
      </c>
      <c r="J60" s="7">
        <f>+J12+J18-(J57)</f>
        <v/>
      </c>
      <c r="K60" s="7">
        <f>+K12+K18-(K57)</f>
        <v/>
      </c>
      <c r="L60" s="7">
        <f>+L12+L18-(L57)</f>
        <v/>
      </c>
      <c r="M60" s="7">
        <f>+M12+M18-(M57)</f>
        <v/>
      </c>
      <c r="N60" s="7">
        <f>+N12+N18-(N57)</f>
        <v/>
      </c>
      <c r="O60" s="7">
        <f>+O12+O18-(O57)</f>
        <v/>
      </c>
      <c r="P60" s="7">
        <f>+P12+P18-(P57)</f>
        <v/>
      </c>
      <c r="Q60" s="7">
        <f>+Q12+Q18-(Q57)</f>
        <v/>
      </c>
      <c r="R60" s="7">
        <f>+R12+R18-(R57)</f>
        <v/>
      </c>
      <c r="S60" s="7">
        <f>+S12+S18-(S57)</f>
        <v/>
      </c>
      <c r="T60" s="7">
        <f>+T12+T18-(T57)</f>
        <v/>
      </c>
      <c r="U60" s="7">
        <f>+U12+U18-(U57)</f>
        <v/>
      </c>
      <c r="V60" s="7">
        <f>+V12+V18-(V57)</f>
        <v/>
      </c>
      <c r="W60" s="7">
        <f>+W12+W18-(W57)</f>
        <v/>
      </c>
      <c r="X60" s="7">
        <f>+X12+X18-(X57)</f>
        <v/>
      </c>
      <c r="Y60" s="7">
        <f>+Y12+Y18-(Y57)</f>
        <v/>
      </c>
      <c r="Z60" s="7">
        <f>+Z12+Z18-(Z57)</f>
        <v/>
      </c>
      <c r="AA60" s="7">
        <f>+AA12+AA18-(AA57)</f>
        <v/>
      </c>
      <c r="AB60" s="7">
        <f>+AB12+AB18-(AB57)</f>
        <v/>
      </c>
      <c r="AC60" s="7">
        <f>+AC12+AC18-(AC57)</f>
        <v/>
      </c>
      <c r="AD60" s="7">
        <f>+AD12+AD18-(AD57)</f>
        <v/>
      </c>
      <c r="AE60" s="7">
        <f>+AE12+AE18-(AE57)</f>
        <v/>
      </c>
      <c r="AF60" s="7">
        <f>+AF12+AF18-(AF57)</f>
        <v/>
      </c>
      <c r="AG60" s="7">
        <f>+AG12+AG18-(AG57)</f>
        <v/>
      </c>
    </row>
    <row r="61">
      <c r="A61" t="inlineStr"/>
    </row>
    <row r="62">
      <c r="A62" t="inlineStr"/>
    </row>
    <row r="63">
      <c r="A63" s="4" t="inlineStr">
        <is>
          <t>Operating Expenses</t>
        </is>
      </c>
    </row>
    <row r="64">
      <c r="A64" t="inlineStr">
        <is>
          <t>Accounting - CIPC</t>
        </is>
      </c>
      <c r="C64" s="2">
        <f>SUMIFS(data!$H$1:$H$1749, data!$A$1:$A$1749, 'Heron'!$A64, data!$E$1:$E$1749, 'Heron'!C$5)</f>
        <v/>
      </c>
      <c r="D64" s="2">
        <f>C64+SUMIFS(data!$H$1:$H$1749, data!$A$1:$A$1749, 'Heron'!$A64,  data!$E$1:$E$1749, 'Heron'!D$5)</f>
        <v/>
      </c>
      <c r="E64" s="2">
        <f>D64+SUMIFS(data!$H$1:$H$1749, data!$A$1:$A$1749, 'Heron'!$A64,  data!$E$1:$E$1749, 'Heron'!E$5)</f>
        <v/>
      </c>
      <c r="F64" s="2">
        <f>E64+SUMIFS(data!$H$1:$H$1749, data!$A$1:$A$1749, 'Heron'!$A64,  data!$E$1:$E$1749, 'Heron'!F$5)</f>
        <v/>
      </c>
      <c r="G64" s="2">
        <f>F64+SUMIFS(data!$H$1:$H$1749, data!$A$1:$A$1749, 'Heron'!$A64,  data!$E$1:$E$1749, 'Heron'!G$5)</f>
        <v/>
      </c>
      <c r="H64" s="2">
        <f>G64+SUMIFS(data!$H$1:$H$1749, data!$A$1:$A$1749, 'Heron'!$A64,  data!$E$1:$E$1749, 'Heron'!H$5)</f>
        <v/>
      </c>
      <c r="I64" s="2">
        <f>H64+SUMIFS(data!$H$1:$H$1749, data!$A$1:$A$1749, 'Heron'!$A64,  data!$E$1:$E$1749, 'Heron'!I$5)</f>
        <v/>
      </c>
      <c r="J64" s="2">
        <f>I64+SUMIFS(data!$H$1:$H$1749, data!$A$1:$A$1749, 'Heron'!$A64,  data!$E$1:$E$1749, 'Heron'!J$5)</f>
        <v/>
      </c>
      <c r="K64" s="2">
        <f>J64+SUMIFS(data!$H$1:$H$1749, data!$A$1:$A$1749, 'Heron'!$A64,  data!$E$1:$E$1749, 'Heron'!K$5)</f>
        <v/>
      </c>
      <c r="L64" s="2">
        <f>K64+SUMIFS(data!$H$1:$H$1749, data!$A$1:$A$1749, 'Heron'!$A64,  data!$E$1:$E$1749, 'Heron'!L$5)</f>
        <v/>
      </c>
      <c r="M64" s="2">
        <f>L64+SUMIFS(data!$H$1:$H$1749, data!$A$1:$A$1749, 'Heron'!$A64,  data!$E$1:$E$1749, 'Heron'!M$5)</f>
        <v/>
      </c>
      <c r="N64" s="2">
        <f>M64+SUMIFS(data!$H$1:$H$1749, data!$A$1:$A$1749, 'Heron'!$A64,  data!$E$1:$E$1749, 'Heron'!N$5)</f>
        <v/>
      </c>
      <c r="O64" s="2">
        <f>N64+SUMIFS(data!$H$1:$H$1749, data!$A$1:$A$1749, 'Heron'!$A64,  data!$E$1:$E$1749, 'Heron'!O$5)</f>
        <v/>
      </c>
      <c r="P64" s="2">
        <f>O64+SUMIFS(data!$H$1:$H$1749, data!$A$1:$A$1749, 'Heron'!$A64,  data!$E$1:$E$1749, 'Heron'!P$5)</f>
        <v/>
      </c>
      <c r="Q64" s="2">
        <f>P64+SUMIFS(data!$H$1:$H$1749, data!$A$1:$A$1749, 'Heron'!$A64,  data!$E$1:$E$1749, 'Heron'!Q$5)</f>
        <v/>
      </c>
      <c r="R64" s="2">
        <f>Q64+SUMIFS(data!$H$1:$H$1749, data!$A$1:$A$1749, 'Heron'!$A64,  data!$E$1:$E$1749, 'Heron'!R$5)</f>
        <v/>
      </c>
      <c r="S64" s="2">
        <f>R64+SUMIFS(data!$H$1:$H$1749, data!$A$1:$A$1749, 'Heron'!$A64,  data!$E$1:$E$1749, 'Heron'!S$5)</f>
        <v/>
      </c>
      <c r="T64" s="2">
        <f>S64+SUMIFS(data!$H$1:$H$1749, data!$A$1:$A$1749, 'Heron'!$A64,  data!$E$1:$E$1749, 'Heron'!T$5)</f>
        <v/>
      </c>
      <c r="U64" s="2">
        <f>T64+SUMIFS(data!$H$1:$H$1749, data!$A$1:$A$1749, 'Heron'!$A64,  data!$E$1:$E$1749, 'Heron'!U$5)</f>
        <v/>
      </c>
      <c r="V64" s="2">
        <f>U64+SUMIFS(data!$H$1:$H$1749, data!$A$1:$A$1749, 'Heron'!$A64,  data!$E$1:$E$1749, 'Heron'!V$5)</f>
        <v/>
      </c>
      <c r="W64" s="2">
        <f>V64+SUMIFS(data!$H$1:$H$1749, data!$A$1:$A$1749, 'Heron'!$A64,  data!$E$1:$E$1749, 'Heron'!W$5)</f>
        <v/>
      </c>
      <c r="X64" s="2">
        <f>W64+SUMIFS(data!$H$1:$H$1749, data!$A$1:$A$1749, 'Heron'!$A64,  data!$E$1:$E$1749, 'Heron'!X$5)</f>
        <v/>
      </c>
      <c r="Y64" s="2">
        <f>X64+SUMIFS(data!$H$1:$H$1749, data!$A$1:$A$1749, 'Heron'!$A64,  data!$E$1:$E$1749, 'Heron'!Y$5)</f>
        <v/>
      </c>
      <c r="Z64" s="2">
        <f>Y64+SUMIFS(data!$H$1:$H$1749, data!$A$1:$A$1749, 'Heron'!$A64,  data!$E$1:$E$1749, 'Heron'!Z$5)</f>
        <v/>
      </c>
      <c r="AA64" s="2">
        <f>Z64+SUMIFS(data!$H$1:$H$1749, data!$A$1:$A$1749, 'Heron'!$A64,  data!$E$1:$E$1749, 'Heron'!AA$5)</f>
        <v/>
      </c>
      <c r="AB64" s="2">
        <f>AA64+SUMIFS(data!$H$1:$H$1749, data!$A$1:$A$1749, 'Heron'!$A64,  data!$E$1:$E$1749, 'Heron'!AB$5)</f>
        <v/>
      </c>
      <c r="AC64" s="2">
        <f>AB64+SUMIFS(data!$H$1:$H$1749, data!$A$1:$A$1749, 'Heron'!$A64,  data!$E$1:$E$1749, 'Heron'!AC$5)</f>
        <v/>
      </c>
      <c r="AD64" s="2">
        <f>AC64+SUMIFS(data!$H$1:$H$1749, data!$A$1:$A$1749, 'Heron'!$A64,  data!$E$1:$E$1749, 'Heron'!AD$5)</f>
        <v/>
      </c>
      <c r="AE64" s="2">
        <f>AD64+SUMIFS(data!$H$1:$H$1749, data!$A$1:$A$1749, 'Heron'!$A64,  data!$E$1:$E$1749, 'Heron'!AE$5)</f>
        <v/>
      </c>
      <c r="AF64" s="2">
        <f>AE64+SUMIFS(data!$H$1:$H$1749, data!$A$1:$A$1749, 'Heron'!$A64,  data!$E$1:$E$1749, 'Heron'!AF$5)</f>
        <v/>
      </c>
      <c r="AG64" s="2">
        <f>AF64+SUMIFS(data!$H$1:$H$1749, data!$A$1:$A$1749, 'Heron'!$A64,  data!$E$1:$E$1749, 'Heron'!AG$5)+SUMIFS('NSST Print'!$C$43,'NSST Print'!$F$43,'Heron'!$A64)-SUMIFS('NSST Print'!$C$44:$C$50,'NSST Print'!$F$44:$F$50,'Heron'!$A64)</f>
        <v/>
      </c>
    </row>
    <row r="65">
      <c r="A65" t="inlineStr">
        <is>
          <t>Accounting Fees</t>
        </is>
      </c>
      <c r="C65" s="2">
        <f>SUMIFS(data!$H$1:$H$1749, data!$A$1:$A$1749, 'Heron'!$A65, data!$E$1:$E$1749, 'Heron'!C$5)</f>
        <v/>
      </c>
      <c r="D65" s="2">
        <f>C65+SUMIFS(data!$H$1:$H$1749, data!$A$1:$A$1749, 'Heron'!$A65,  data!$E$1:$E$1749, 'Heron'!D$5)</f>
        <v/>
      </c>
      <c r="E65" s="2">
        <f>D65+SUMIFS(data!$H$1:$H$1749, data!$A$1:$A$1749, 'Heron'!$A65,  data!$E$1:$E$1749, 'Heron'!E$5)</f>
        <v/>
      </c>
      <c r="F65" s="2">
        <f>E65+SUMIFS(data!$H$1:$H$1749, data!$A$1:$A$1749, 'Heron'!$A65,  data!$E$1:$E$1749, 'Heron'!F$5)</f>
        <v/>
      </c>
      <c r="G65" s="2">
        <f>F65+SUMIFS(data!$H$1:$H$1749, data!$A$1:$A$1749, 'Heron'!$A65,  data!$E$1:$E$1749, 'Heron'!G$5)</f>
        <v/>
      </c>
      <c r="H65" s="2">
        <f>G65+SUMIFS(data!$H$1:$H$1749, data!$A$1:$A$1749, 'Heron'!$A65,  data!$E$1:$E$1749, 'Heron'!H$5)</f>
        <v/>
      </c>
      <c r="I65" s="2">
        <f>H65+SUMIFS(data!$H$1:$H$1749, data!$A$1:$A$1749, 'Heron'!$A65,  data!$E$1:$E$1749, 'Heron'!I$5)</f>
        <v/>
      </c>
      <c r="J65" s="2">
        <f>I65+SUMIFS(data!$H$1:$H$1749, data!$A$1:$A$1749, 'Heron'!$A65,  data!$E$1:$E$1749, 'Heron'!J$5)</f>
        <v/>
      </c>
      <c r="K65" s="2">
        <f>J65+SUMIFS(data!$H$1:$H$1749, data!$A$1:$A$1749, 'Heron'!$A65,  data!$E$1:$E$1749, 'Heron'!K$5)</f>
        <v/>
      </c>
      <c r="L65" s="2">
        <f>K65+SUMIFS(data!$H$1:$H$1749, data!$A$1:$A$1749, 'Heron'!$A65,  data!$E$1:$E$1749, 'Heron'!L$5)</f>
        <v/>
      </c>
      <c r="M65" s="2">
        <f>L65+SUMIFS(data!$H$1:$H$1749, data!$A$1:$A$1749, 'Heron'!$A65,  data!$E$1:$E$1749, 'Heron'!M$5)</f>
        <v/>
      </c>
      <c r="N65" s="2">
        <f>M65+SUMIFS(data!$H$1:$H$1749, data!$A$1:$A$1749, 'Heron'!$A65,  data!$E$1:$E$1749, 'Heron'!N$5)</f>
        <v/>
      </c>
      <c r="O65" s="2">
        <f>N65+SUMIFS(data!$H$1:$H$1749, data!$A$1:$A$1749, 'Heron'!$A65,  data!$E$1:$E$1749, 'Heron'!O$5)</f>
        <v/>
      </c>
      <c r="P65" s="2">
        <f>O65+SUMIFS(data!$H$1:$H$1749, data!$A$1:$A$1749, 'Heron'!$A65,  data!$E$1:$E$1749, 'Heron'!P$5)</f>
        <v/>
      </c>
      <c r="Q65" s="2">
        <f>P65+SUMIFS(data!$H$1:$H$1749, data!$A$1:$A$1749, 'Heron'!$A65,  data!$E$1:$E$1749, 'Heron'!Q$5)</f>
        <v/>
      </c>
      <c r="R65" s="2">
        <f>Q65+SUMIFS(data!$H$1:$H$1749, data!$A$1:$A$1749, 'Heron'!$A65,  data!$E$1:$E$1749, 'Heron'!R$5)</f>
        <v/>
      </c>
      <c r="S65" s="2">
        <f>R65+SUMIFS(data!$H$1:$H$1749, data!$A$1:$A$1749, 'Heron'!$A65,  data!$E$1:$E$1749, 'Heron'!S$5)</f>
        <v/>
      </c>
      <c r="T65" s="2">
        <f>S65+SUMIFS(data!$H$1:$H$1749, data!$A$1:$A$1749, 'Heron'!$A65,  data!$E$1:$E$1749, 'Heron'!T$5)</f>
        <v/>
      </c>
      <c r="U65" s="2">
        <f>T65+SUMIFS(data!$H$1:$H$1749, data!$A$1:$A$1749, 'Heron'!$A65,  data!$E$1:$E$1749, 'Heron'!U$5)</f>
        <v/>
      </c>
      <c r="V65" s="2">
        <f>U65+SUMIFS(data!$H$1:$H$1749, data!$A$1:$A$1749, 'Heron'!$A65,  data!$E$1:$E$1749, 'Heron'!V$5)</f>
        <v/>
      </c>
      <c r="W65" s="2">
        <f>V65+SUMIFS(data!$H$1:$H$1749, data!$A$1:$A$1749, 'Heron'!$A65,  data!$E$1:$E$1749, 'Heron'!W$5)</f>
        <v/>
      </c>
      <c r="X65" s="2">
        <f>W65+SUMIFS(data!$H$1:$H$1749, data!$A$1:$A$1749, 'Heron'!$A65,  data!$E$1:$E$1749, 'Heron'!X$5)</f>
        <v/>
      </c>
      <c r="Y65" s="2">
        <f>X65+SUMIFS(data!$H$1:$H$1749, data!$A$1:$A$1749, 'Heron'!$A65,  data!$E$1:$E$1749, 'Heron'!Y$5)</f>
        <v/>
      </c>
      <c r="Z65" s="2">
        <f>Y65+SUMIFS(data!$H$1:$H$1749, data!$A$1:$A$1749, 'Heron'!$A65,  data!$E$1:$E$1749, 'Heron'!Z$5)</f>
        <v/>
      </c>
      <c r="AA65" s="2">
        <f>Z65+SUMIFS(data!$H$1:$H$1749, data!$A$1:$A$1749, 'Heron'!$A65,  data!$E$1:$E$1749, 'Heron'!AA$5)</f>
        <v/>
      </c>
      <c r="AB65" s="2">
        <f>AA65+SUMIFS(data!$H$1:$H$1749, data!$A$1:$A$1749, 'Heron'!$A65,  data!$E$1:$E$1749, 'Heron'!AB$5)</f>
        <v/>
      </c>
      <c r="AC65" s="2">
        <f>AB65+SUMIFS(data!$H$1:$H$1749, data!$A$1:$A$1749, 'Heron'!$A65,  data!$E$1:$E$1749, 'Heron'!AC$5)</f>
        <v/>
      </c>
      <c r="AD65" s="2">
        <f>AC65+SUMIFS(data!$H$1:$H$1749, data!$A$1:$A$1749, 'Heron'!$A65,  data!$E$1:$E$1749, 'Heron'!AD$5)</f>
        <v/>
      </c>
      <c r="AE65" s="2">
        <f>AD65+SUMIFS(data!$H$1:$H$1749, data!$A$1:$A$1749, 'Heron'!$A65,  data!$E$1:$E$1749, 'Heron'!AE$5)</f>
        <v/>
      </c>
      <c r="AF65" s="2">
        <f>AE65+SUMIFS(data!$H$1:$H$1749, data!$A$1:$A$1749, 'Heron'!$A65,  data!$E$1:$E$1749, 'Heron'!AF$5)</f>
        <v/>
      </c>
      <c r="AG65" s="2">
        <f>AF65+SUMIFS(data!$H$1:$H$1749, data!$A$1:$A$1749, 'Heron'!$A65,  data!$E$1:$E$1749, 'Heron'!AG$5)+SUMIFS('NSST Print'!$C$43,'NSST Print'!$F$43,'Heron'!$A65)-SUMIFS('NSST Print'!$C$44:$C$50,'NSST Print'!$F$44:$F$50,'Heron'!$A65)</f>
        <v/>
      </c>
    </row>
    <row r="66">
      <c r="A66" t="inlineStr">
        <is>
          <t>Advertising - Media24</t>
        </is>
      </c>
      <c r="C66" s="2">
        <f>SUMIFS(data!$H$1:$H$1749, data!$A$1:$A$1749, 'Heron'!$A66, data!$E$1:$E$1749, 'Heron'!C$5)</f>
        <v/>
      </c>
      <c r="D66" s="2">
        <f>C66+SUMIFS(data!$H$1:$H$1749, data!$A$1:$A$1749, 'Heron'!$A66,  data!$E$1:$E$1749, 'Heron'!D$5)</f>
        <v/>
      </c>
      <c r="E66" s="2">
        <f>D66+SUMIFS(data!$H$1:$H$1749, data!$A$1:$A$1749, 'Heron'!$A66,  data!$E$1:$E$1749, 'Heron'!E$5)</f>
        <v/>
      </c>
      <c r="F66" s="2">
        <f>E66+SUMIFS(data!$H$1:$H$1749, data!$A$1:$A$1749, 'Heron'!$A66,  data!$E$1:$E$1749, 'Heron'!F$5)</f>
        <v/>
      </c>
      <c r="G66" s="2">
        <f>F66+SUMIFS(data!$H$1:$H$1749, data!$A$1:$A$1749, 'Heron'!$A66,  data!$E$1:$E$1749, 'Heron'!G$5)</f>
        <v/>
      </c>
      <c r="H66" s="2">
        <f>G66+SUMIFS(data!$H$1:$H$1749, data!$A$1:$A$1749, 'Heron'!$A66,  data!$E$1:$E$1749, 'Heron'!H$5)</f>
        <v/>
      </c>
      <c r="I66" s="2">
        <f>H66+SUMIFS(data!$H$1:$H$1749, data!$A$1:$A$1749, 'Heron'!$A66,  data!$E$1:$E$1749, 'Heron'!I$5)</f>
        <v/>
      </c>
      <c r="J66" s="2">
        <f>I66+SUMIFS(data!$H$1:$H$1749, data!$A$1:$A$1749, 'Heron'!$A66,  data!$E$1:$E$1749, 'Heron'!J$5)</f>
        <v/>
      </c>
      <c r="K66" s="2">
        <f>J66+SUMIFS(data!$H$1:$H$1749, data!$A$1:$A$1749, 'Heron'!$A66,  data!$E$1:$E$1749, 'Heron'!K$5)</f>
        <v/>
      </c>
      <c r="L66" s="2">
        <f>K66+SUMIFS(data!$H$1:$H$1749, data!$A$1:$A$1749, 'Heron'!$A66,  data!$E$1:$E$1749, 'Heron'!L$5)</f>
        <v/>
      </c>
      <c r="M66" s="2">
        <f>L66+SUMIFS(data!$H$1:$H$1749, data!$A$1:$A$1749, 'Heron'!$A66,  data!$E$1:$E$1749, 'Heron'!M$5)</f>
        <v/>
      </c>
      <c r="N66" s="2">
        <f>M66+SUMIFS(data!$H$1:$H$1749, data!$A$1:$A$1749, 'Heron'!$A66,  data!$E$1:$E$1749, 'Heron'!N$5)</f>
        <v/>
      </c>
      <c r="O66" s="2">
        <f>N66+SUMIFS(data!$H$1:$H$1749, data!$A$1:$A$1749, 'Heron'!$A66,  data!$E$1:$E$1749, 'Heron'!O$5)</f>
        <v/>
      </c>
      <c r="P66" s="2">
        <f>O66+SUMIFS(data!$H$1:$H$1749, data!$A$1:$A$1749, 'Heron'!$A66,  data!$E$1:$E$1749, 'Heron'!P$5)</f>
        <v/>
      </c>
      <c r="Q66" s="2">
        <f>P66+SUMIFS(data!$H$1:$H$1749, data!$A$1:$A$1749, 'Heron'!$A66,  data!$E$1:$E$1749, 'Heron'!Q$5)</f>
        <v/>
      </c>
      <c r="R66" s="2">
        <f>Q66+SUMIFS(data!$H$1:$H$1749, data!$A$1:$A$1749, 'Heron'!$A66,  data!$E$1:$E$1749, 'Heron'!R$5)</f>
        <v/>
      </c>
      <c r="S66" s="2">
        <f>R66+SUMIFS(data!$H$1:$H$1749, data!$A$1:$A$1749, 'Heron'!$A66,  data!$E$1:$E$1749, 'Heron'!S$5)</f>
        <v/>
      </c>
      <c r="T66" s="2">
        <f>S66+SUMIFS(data!$H$1:$H$1749, data!$A$1:$A$1749, 'Heron'!$A66,  data!$E$1:$E$1749, 'Heron'!T$5)</f>
        <v/>
      </c>
      <c r="U66" s="2">
        <f>T66+SUMIFS(data!$H$1:$H$1749, data!$A$1:$A$1749, 'Heron'!$A66,  data!$E$1:$E$1749, 'Heron'!U$5)</f>
        <v/>
      </c>
      <c r="V66" s="2">
        <f>U66+SUMIFS(data!$H$1:$H$1749, data!$A$1:$A$1749, 'Heron'!$A66,  data!$E$1:$E$1749, 'Heron'!V$5)</f>
        <v/>
      </c>
      <c r="W66" s="2">
        <f>V66+SUMIFS(data!$H$1:$H$1749, data!$A$1:$A$1749, 'Heron'!$A66,  data!$E$1:$E$1749, 'Heron'!W$5)</f>
        <v/>
      </c>
      <c r="X66" s="2">
        <f>W66+SUMIFS(data!$H$1:$H$1749, data!$A$1:$A$1749, 'Heron'!$A66,  data!$E$1:$E$1749, 'Heron'!X$5)</f>
        <v/>
      </c>
      <c r="Y66" s="2">
        <f>X66+SUMIFS(data!$H$1:$H$1749, data!$A$1:$A$1749, 'Heron'!$A66,  data!$E$1:$E$1749, 'Heron'!Y$5)</f>
        <v/>
      </c>
      <c r="Z66" s="2">
        <f>Y66+SUMIFS(data!$H$1:$H$1749, data!$A$1:$A$1749, 'Heron'!$A66,  data!$E$1:$E$1749, 'Heron'!Z$5)</f>
        <v/>
      </c>
      <c r="AA66" s="2">
        <f>Z66+SUMIFS(data!$H$1:$H$1749, data!$A$1:$A$1749, 'Heron'!$A66,  data!$E$1:$E$1749, 'Heron'!AA$5)</f>
        <v/>
      </c>
      <c r="AB66" s="2">
        <f>AA66+SUMIFS(data!$H$1:$H$1749, data!$A$1:$A$1749, 'Heron'!$A66,  data!$E$1:$E$1749, 'Heron'!AB$5)</f>
        <v/>
      </c>
      <c r="AC66" s="2">
        <f>AB66+SUMIFS(data!$H$1:$H$1749, data!$A$1:$A$1749, 'Heron'!$A66,  data!$E$1:$E$1749, 'Heron'!AC$5)</f>
        <v/>
      </c>
      <c r="AD66" s="2">
        <f>AC66+SUMIFS(data!$H$1:$H$1749, data!$A$1:$A$1749, 'Heron'!$A66,  data!$E$1:$E$1749, 'Heron'!AD$5)</f>
        <v/>
      </c>
      <c r="AE66" s="2">
        <f>AD66+SUMIFS(data!$H$1:$H$1749, data!$A$1:$A$1749, 'Heron'!$A66,  data!$E$1:$E$1749, 'Heron'!AE$5)</f>
        <v/>
      </c>
      <c r="AF66" s="2">
        <f>AE66+SUMIFS(data!$H$1:$H$1749, data!$A$1:$A$1749, 'Heron'!$A66,  data!$E$1:$E$1749, 'Heron'!AF$5)</f>
        <v/>
      </c>
      <c r="AG66" s="2">
        <f>AF66+SUMIFS(data!$H$1:$H$1749, data!$A$1:$A$1749, 'Heron'!$A66,  data!$E$1:$E$1749, 'Heron'!AG$5)+SUMIFS('NSST Print'!$C$43,'NSST Print'!$F$43,'Heron'!$A66)-SUMIFS('NSST Print'!$C$44:$C$50,'NSST Print'!$F$44:$F$50,'Heron'!$A66)</f>
        <v/>
      </c>
    </row>
    <row r="67">
      <c r="A67" t="inlineStr">
        <is>
          <t>Advertising - Property24</t>
        </is>
      </c>
      <c r="C67" s="2">
        <f>SUMIFS(data!$H$1:$H$1749, data!$A$1:$A$1749, 'Heron'!$A67, data!$E$1:$E$1749, 'Heron'!C$5)</f>
        <v/>
      </c>
      <c r="D67" s="2">
        <f>C67+SUMIFS(data!$H$1:$H$1749, data!$A$1:$A$1749, 'Heron'!$A67,  data!$E$1:$E$1749, 'Heron'!D$5)</f>
        <v/>
      </c>
      <c r="E67" s="2">
        <f>D67+SUMIFS(data!$H$1:$H$1749, data!$A$1:$A$1749, 'Heron'!$A67,  data!$E$1:$E$1749, 'Heron'!E$5)</f>
        <v/>
      </c>
      <c r="F67" s="2">
        <f>E67+SUMIFS(data!$H$1:$H$1749, data!$A$1:$A$1749, 'Heron'!$A67,  data!$E$1:$E$1749, 'Heron'!F$5)</f>
        <v/>
      </c>
      <c r="G67" s="2">
        <f>F67+SUMIFS(data!$H$1:$H$1749, data!$A$1:$A$1749, 'Heron'!$A67,  data!$E$1:$E$1749, 'Heron'!G$5)</f>
        <v/>
      </c>
      <c r="H67" s="2">
        <f>G67+SUMIFS(data!$H$1:$H$1749, data!$A$1:$A$1749, 'Heron'!$A67,  data!$E$1:$E$1749, 'Heron'!H$5)</f>
        <v/>
      </c>
      <c r="I67" s="2">
        <f>H67+SUMIFS(data!$H$1:$H$1749, data!$A$1:$A$1749, 'Heron'!$A67,  data!$E$1:$E$1749, 'Heron'!I$5)</f>
        <v/>
      </c>
      <c r="J67" s="2">
        <f>I67+SUMIFS(data!$H$1:$H$1749, data!$A$1:$A$1749, 'Heron'!$A67,  data!$E$1:$E$1749, 'Heron'!J$5)</f>
        <v/>
      </c>
      <c r="K67" s="2">
        <f>J67+SUMIFS(data!$H$1:$H$1749, data!$A$1:$A$1749, 'Heron'!$A67,  data!$E$1:$E$1749, 'Heron'!K$5)</f>
        <v/>
      </c>
      <c r="L67" s="2">
        <f>K67+SUMIFS(data!$H$1:$H$1749, data!$A$1:$A$1749, 'Heron'!$A67,  data!$E$1:$E$1749, 'Heron'!L$5)</f>
        <v/>
      </c>
      <c r="M67" s="2">
        <f>L67+SUMIFS(data!$H$1:$H$1749, data!$A$1:$A$1749, 'Heron'!$A67,  data!$E$1:$E$1749, 'Heron'!M$5)</f>
        <v/>
      </c>
      <c r="N67" s="2">
        <f>M67+SUMIFS(data!$H$1:$H$1749, data!$A$1:$A$1749, 'Heron'!$A67,  data!$E$1:$E$1749, 'Heron'!N$5)</f>
        <v/>
      </c>
      <c r="O67" s="2">
        <f>N67+SUMIFS(data!$H$1:$H$1749, data!$A$1:$A$1749, 'Heron'!$A67,  data!$E$1:$E$1749, 'Heron'!O$5)</f>
        <v/>
      </c>
      <c r="P67" s="2">
        <f>O67+SUMIFS(data!$H$1:$H$1749, data!$A$1:$A$1749, 'Heron'!$A67,  data!$E$1:$E$1749, 'Heron'!P$5)</f>
        <v/>
      </c>
      <c r="Q67" s="2">
        <f>P67+SUMIFS(data!$H$1:$H$1749, data!$A$1:$A$1749, 'Heron'!$A67,  data!$E$1:$E$1749, 'Heron'!Q$5)</f>
        <v/>
      </c>
      <c r="R67" s="2">
        <f>Q67+SUMIFS(data!$H$1:$H$1749, data!$A$1:$A$1749, 'Heron'!$A67,  data!$E$1:$E$1749, 'Heron'!R$5)</f>
        <v/>
      </c>
      <c r="S67" s="2">
        <f>R67+SUMIFS(data!$H$1:$H$1749, data!$A$1:$A$1749, 'Heron'!$A67,  data!$E$1:$E$1749, 'Heron'!S$5)</f>
        <v/>
      </c>
      <c r="T67" s="2">
        <f>S67+SUMIFS(data!$H$1:$H$1749, data!$A$1:$A$1749, 'Heron'!$A67,  data!$E$1:$E$1749, 'Heron'!T$5)</f>
        <v/>
      </c>
      <c r="U67" s="2">
        <f>T67+SUMIFS(data!$H$1:$H$1749, data!$A$1:$A$1749, 'Heron'!$A67,  data!$E$1:$E$1749, 'Heron'!U$5)</f>
        <v/>
      </c>
      <c r="V67" s="2">
        <f>U67+SUMIFS(data!$H$1:$H$1749, data!$A$1:$A$1749, 'Heron'!$A67,  data!$E$1:$E$1749, 'Heron'!V$5)</f>
        <v/>
      </c>
      <c r="W67" s="2">
        <f>V67+SUMIFS(data!$H$1:$H$1749, data!$A$1:$A$1749, 'Heron'!$A67,  data!$E$1:$E$1749, 'Heron'!W$5)</f>
        <v/>
      </c>
      <c r="X67" s="2">
        <f>W67+SUMIFS(data!$H$1:$H$1749, data!$A$1:$A$1749, 'Heron'!$A67,  data!$E$1:$E$1749, 'Heron'!X$5)</f>
        <v/>
      </c>
      <c r="Y67" s="2">
        <f>X67+SUMIFS(data!$H$1:$H$1749, data!$A$1:$A$1749, 'Heron'!$A67,  data!$E$1:$E$1749, 'Heron'!Y$5)</f>
        <v/>
      </c>
      <c r="Z67" s="2">
        <f>Y67+SUMIFS(data!$H$1:$H$1749, data!$A$1:$A$1749, 'Heron'!$A67,  data!$E$1:$E$1749, 'Heron'!Z$5)</f>
        <v/>
      </c>
      <c r="AA67" s="2">
        <f>Z67+SUMIFS(data!$H$1:$H$1749, data!$A$1:$A$1749, 'Heron'!$A67,  data!$E$1:$E$1749, 'Heron'!AA$5)</f>
        <v/>
      </c>
      <c r="AB67" s="2">
        <f>AA67+SUMIFS(data!$H$1:$H$1749, data!$A$1:$A$1749, 'Heron'!$A67,  data!$E$1:$E$1749, 'Heron'!AB$5)</f>
        <v/>
      </c>
      <c r="AC67" s="2">
        <f>AB67+SUMIFS(data!$H$1:$H$1749, data!$A$1:$A$1749, 'Heron'!$A67,  data!$E$1:$E$1749, 'Heron'!AC$5)</f>
        <v/>
      </c>
      <c r="AD67" s="2">
        <f>AC67+SUMIFS(data!$H$1:$H$1749, data!$A$1:$A$1749, 'Heron'!$A67,  data!$E$1:$E$1749, 'Heron'!AD$5)</f>
        <v/>
      </c>
      <c r="AE67" s="2">
        <f>AD67+SUMIFS(data!$H$1:$H$1749, data!$A$1:$A$1749, 'Heron'!$A67,  data!$E$1:$E$1749, 'Heron'!AE$5)</f>
        <v/>
      </c>
      <c r="AF67" s="2">
        <f>AE67+SUMIFS(data!$H$1:$H$1749, data!$A$1:$A$1749, 'Heron'!$A67,  data!$E$1:$E$1749, 'Heron'!AF$5)</f>
        <v/>
      </c>
      <c r="AG67" s="2">
        <f>AF67+SUMIFS(data!$H$1:$H$1749, data!$A$1:$A$1749, 'Heron'!$A67,  data!$E$1:$E$1749, 'Heron'!AG$5)+SUMIFS('NSST Print'!$C$43,'NSST Print'!$F$43,'Heron'!$A67)-SUMIFS('NSST Print'!$C$44:$C$50,'NSST Print'!$F$44:$F$50,'Heron'!$A67)</f>
        <v/>
      </c>
    </row>
    <row r="68">
      <c r="A68" t="inlineStr">
        <is>
          <t>Advertising - Pure Brand Activation</t>
        </is>
      </c>
      <c r="C68" s="2">
        <f>SUMIFS(data!$H$1:$H$1749, data!$A$1:$A$1749, 'Heron'!$A68, data!$E$1:$E$1749, 'Heron'!C$5)</f>
        <v/>
      </c>
      <c r="D68" s="2">
        <f>C68+SUMIFS(data!$H$1:$H$1749, data!$A$1:$A$1749, 'Heron'!$A68,  data!$E$1:$E$1749, 'Heron'!D$5)</f>
        <v/>
      </c>
      <c r="E68" s="2">
        <f>D68+SUMIFS(data!$H$1:$H$1749, data!$A$1:$A$1749, 'Heron'!$A68,  data!$E$1:$E$1749, 'Heron'!E$5)</f>
        <v/>
      </c>
      <c r="F68" s="2">
        <f>E68+SUMIFS(data!$H$1:$H$1749, data!$A$1:$A$1749, 'Heron'!$A68,  data!$E$1:$E$1749, 'Heron'!F$5)</f>
        <v/>
      </c>
      <c r="G68" s="2">
        <f>F68+SUMIFS(data!$H$1:$H$1749, data!$A$1:$A$1749, 'Heron'!$A68,  data!$E$1:$E$1749, 'Heron'!G$5)</f>
        <v/>
      </c>
      <c r="H68" s="2">
        <f>G68+SUMIFS(data!$H$1:$H$1749, data!$A$1:$A$1749, 'Heron'!$A68,  data!$E$1:$E$1749, 'Heron'!H$5)</f>
        <v/>
      </c>
      <c r="I68" s="2">
        <f>H68+SUMIFS(data!$H$1:$H$1749, data!$A$1:$A$1749, 'Heron'!$A68,  data!$E$1:$E$1749, 'Heron'!I$5)</f>
        <v/>
      </c>
      <c r="J68" s="2">
        <f>I68+SUMIFS(data!$H$1:$H$1749, data!$A$1:$A$1749, 'Heron'!$A68,  data!$E$1:$E$1749, 'Heron'!J$5)</f>
        <v/>
      </c>
      <c r="K68" s="2">
        <f>J68+SUMIFS(data!$H$1:$H$1749, data!$A$1:$A$1749, 'Heron'!$A68,  data!$E$1:$E$1749, 'Heron'!K$5)</f>
        <v/>
      </c>
      <c r="L68" s="2">
        <f>K68+SUMIFS(data!$H$1:$H$1749, data!$A$1:$A$1749, 'Heron'!$A68,  data!$E$1:$E$1749, 'Heron'!L$5)</f>
        <v/>
      </c>
      <c r="M68" s="2">
        <f>L68+SUMIFS(data!$H$1:$H$1749, data!$A$1:$A$1749, 'Heron'!$A68,  data!$E$1:$E$1749, 'Heron'!M$5)</f>
        <v/>
      </c>
      <c r="N68" s="2">
        <f>M68+SUMIFS(data!$H$1:$H$1749, data!$A$1:$A$1749, 'Heron'!$A68,  data!$E$1:$E$1749, 'Heron'!N$5)</f>
        <v/>
      </c>
      <c r="O68" s="2">
        <f>N68+SUMIFS(data!$H$1:$H$1749, data!$A$1:$A$1749, 'Heron'!$A68,  data!$E$1:$E$1749, 'Heron'!O$5)</f>
        <v/>
      </c>
      <c r="P68" s="2">
        <f>O68+SUMIFS(data!$H$1:$H$1749, data!$A$1:$A$1749, 'Heron'!$A68,  data!$E$1:$E$1749, 'Heron'!P$5)</f>
        <v/>
      </c>
      <c r="Q68" s="2">
        <f>P68+SUMIFS(data!$H$1:$H$1749, data!$A$1:$A$1749, 'Heron'!$A68,  data!$E$1:$E$1749, 'Heron'!Q$5)</f>
        <v/>
      </c>
      <c r="R68" s="2">
        <f>Q68+SUMIFS(data!$H$1:$H$1749, data!$A$1:$A$1749, 'Heron'!$A68,  data!$E$1:$E$1749, 'Heron'!R$5)</f>
        <v/>
      </c>
      <c r="S68" s="2">
        <f>R68+SUMIFS(data!$H$1:$H$1749, data!$A$1:$A$1749, 'Heron'!$A68,  data!$E$1:$E$1749, 'Heron'!S$5)</f>
        <v/>
      </c>
      <c r="T68" s="2">
        <f>S68+SUMIFS(data!$H$1:$H$1749, data!$A$1:$A$1749, 'Heron'!$A68,  data!$E$1:$E$1749, 'Heron'!T$5)</f>
        <v/>
      </c>
      <c r="U68" s="2">
        <f>T68+SUMIFS(data!$H$1:$H$1749, data!$A$1:$A$1749, 'Heron'!$A68,  data!$E$1:$E$1749, 'Heron'!U$5)</f>
        <v/>
      </c>
      <c r="V68" s="2">
        <f>U68+SUMIFS(data!$H$1:$H$1749, data!$A$1:$A$1749, 'Heron'!$A68,  data!$E$1:$E$1749, 'Heron'!V$5)</f>
        <v/>
      </c>
      <c r="W68" s="2">
        <f>V68+SUMIFS(data!$H$1:$H$1749, data!$A$1:$A$1749, 'Heron'!$A68,  data!$E$1:$E$1749, 'Heron'!W$5)</f>
        <v/>
      </c>
      <c r="X68" s="2">
        <f>W68+SUMIFS(data!$H$1:$H$1749, data!$A$1:$A$1749, 'Heron'!$A68,  data!$E$1:$E$1749, 'Heron'!X$5)</f>
        <v/>
      </c>
      <c r="Y68" s="2">
        <f>X68+SUMIFS(data!$H$1:$H$1749, data!$A$1:$A$1749, 'Heron'!$A68,  data!$E$1:$E$1749, 'Heron'!Y$5)</f>
        <v/>
      </c>
      <c r="Z68" s="2">
        <f>Y68+SUMIFS(data!$H$1:$H$1749, data!$A$1:$A$1749, 'Heron'!$A68,  data!$E$1:$E$1749, 'Heron'!Z$5)</f>
        <v/>
      </c>
      <c r="AA68" s="2">
        <f>Z68+SUMIFS(data!$H$1:$H$1749, data!$A$1:$A$1749, 'Heron'!$A68,  data!$E$1:$E$1749, 'Heron'!AA$5)</f>
        <v/>
      </c>
      <c r="AB68" s="2">
        <f>AA68+SUMIFS(data!$H$1:$H$1749, data!$A$1:$A$1749, 'Heron'!$A68,  data!$E$1:$E$1749, 'Heron'!AB$5)</f>
        <v/>
      </c>
      <c r="AC68" s="2">
        <f>AB68+SUMIFS(data!$H$1:$H$1749, data!$A$1:$A$1749, 'Heron'!$A68,  data!$E$1:$E$1749, 'Heron'!AC$5)</f>
        <v/>
      </c>
      <c r="AD68" s="2">
        <f>AC68+SUMIFS(data!$H$1:$H$1749, data!$A$1:$A$1749, 'Heron'!$A68,  data!$E$1:$E$1749, 'Heron'!AD$5)</f>
        <v/>
      </c>
      <c r="AE68" s="2">
        <f>AD68+SUMIFS(data!$H$1:$H$1749, data!$A$1:$A$1749, 'Heron'!$A68,  data!$E$1:$E$1749, 'Heron'!AE$5)</f>
        <v/>
      </c>
      <c r="AF68" s="2">
        <f>AE68+SUMIFS(data!$H$1:$H$1749, data!$A$1:$A$1749, 'Heron'!$A68,  data!$E$1:$E$1749, 'Heron'!AF$5)</f>
        <v/>
      </c>
      <c r="AG68" s="2">
        <f>AF68+SUMIFS(data!$H$1:$H$1749, data!$A$1:$A$1749, 'Heron'!$A68,  data!$E$1:$E$1749, 'Heron'!AG$5)+SUMIFS('NSST Print'!$C$43,'NSST Print'!$F$43,'Heron'!$A68)-SUMIFS('NSST Print'!$C$44:$C$50,'NSST Print'!$F$44:$F$50,'Heron'!$A68)</f>
        <v/>
      </c>
    </row>
    <row r="69">
      <c r="A69" t="inlineStr">
        <is>
          <t>Advertising - Real Marketing</t>
        </is>
      </c>
      <c r="C69" s="2">
        <f>SUMIFS(data!$H$1:$H$1749, data!$A$1:$A$1749, 'Heron'!$A69, data!$E$1:$E$1749, 'Heron'!C$5)</f>
        <v/>
      </c>
      <c r="D69" s="2">
        <f>C69+SUMIFS(data!$H$1:$H$1749, data!$A$1:$A$1749, 'Heron'!$A69,  data!$E$1:$E$1749, 'Heron'!D$5)</f>
        <v/>
      </c>
      <c r="E69" s="2">
        <f>D69+SUMIFS(data!$H$1:$H$1749, data!$A$1:$A$1749, 'Heron'!$A69,  data!$E$1:$E$1749, 'Heron'!E$5)</f>
        <v/>
      </c>
      <c r="F69" s="2">
        <f>E69+SUMIFS(data!$H$1:$H$1749, data!$A$1:$A$1749, 'Heron'!$A69,  data!$E$1:$E$1749, 'Heron'!F$5)</f>
        <v/>
      </c>
      <c r="G69" s="2">
        <f>F69+SUMIFS(data!$H$1:$H$1749, data!$A$1:$A$1749, 'Heron'!$A69,  data!$E$1:$E$1749, 'Heron'!G$5)</f>
        <v/>
      </c>
      <c r="H69" s="2">
        <f>G69+SUMIFS(data!$H$1:$H$1749, data!$A$1:$A$1749, 'Heron'!$A69,  data!$E$1:$E$1749, 'Heron'!H$5)</f>
        <v/>
      </c>
      <c r="I69" s="2">
        <f>H69+SUMIFS(data!$H$1:$H$1749, data!$A$1:$A$1749, 'Heron'!$A69,  data!$E$1:$E$1749, 'Heron'!I$5)</f>
        <v/>
      </c>
      <c r="J69" s="2">
        <f>I69+SUMIFS(data!$H$1:$H$1749, data!$A$1:$A$1749, 'Heron'!$A69,  data!$E$1:$E$1749, 'Heron'!J$5)</f>
        <v/>
      </c>
      <c r="K69" s="2">
        <f>J69+SUMIFS(data!$H$1:$H$1749, data!$A$1:$A$1749, 'Heron'!$A69,  data!$E$1:$E$1749, 'Heron'!K$5)</f>
        <v/>
      </c>
      <c r="L69" s="2">
        <f>K69+SUMIFS(data!$H$1:$H$1749, data!$A$1:$A$1749, 'Heron'!$A69,  data!$E$1:$E$1749, 'Heron'!L$5)</f>
        <v/>
      </c>
      <c r="M69" s="2">
        <f>L69+SUMIFS(data!$H$1:$H$1749, data!$A$1:$A$1749, 'Heron'!$A69,  data!$E$1:$E$1749, 'Heron'!M$5)</f>
        <v/>
      </c>
      <c r="N69" s="2">
        <f>M69+SUMIFS(data!$H$1:$H$1749, data!$A$1:$A$1749, 'Heron'!$A69,  data!$E$1:$E$1749, 'Heron'!N$5)</f>
        <v/>
      </c>
      <c r="O69" s="2">
        <f>N69+SUMIFS(data!$H$1:$H$1749, data!$A$1:$A$1749, 'Heron'!$A69,  data!$E$1:$E$1749, 'Heron'!O$5)</f>
        <v/>
      </c>
      <c r="P69" s="2">
        <f>O69+SUMIFS(data!$H$1:$H$1749, data!$A$1:$A$1749, 'Heron'!$A69,  data!$E$1:$E$1749, 'Heron'!P$5)</f>
        <v/>
      </c>
      <c r="Q69" s="2">
        <f>P69+SUMIFS(data!$H$1:$H$1749, data!$A$1:$A$1749, 'Heron'!$A69,  data!$E$1:$E$1749, 'Heron'!Q$5)</f>
        <v/>
      </c>
      <c r="R69" s="2">
        <f>Q69+SUMIFS(data!$H$1:$H$1749, data!$A$1:$A$1749, 'Heron'!$A69,  data!$E$1:$E$1749, 'Heron'!R$5)</f>
        <v/>
      </c>
      <c r="S69" s="2">
        <f>R69+SUMIFS(data!$H$1:$H$1749, data!$A$1:$A$1749, 'Heron'!$A69,  data!$E$1:$E$1749, 'Heron'!S$5)</f>
        <v/>
      </c>
      <c r="T69" s="2">
        <f>S69+SUMIFS(data!$H$1:$H$1749, data!$A$1:$A$1749, 'Heron'!$A69,  data!$E$1:$E$1749, 'Heron'!T$5)</f>
        <v/>
      </c>
      <c r="U69" s="2">
        <f>T69+SUMIFS(data!$H$1:$H$1749, data!$A$1:$A$1749, 'Heron'!$A69,  data!$E$1:$E$1749, 'Heron'!U$5)</f>
        <v/>
      </c>
      <c r="V69" s="2">
        <f>U69+SUMIFS(data!$H$1:$H$1749, data!$A$1:$A$1749, 'Heron'!$A69,  data!$E$1:$E$1749, 'Heron'!V$5)</f>
        <v/>
      </c>
      <c r="W69" s="2">
        <f>V69+SUMIFS(data!$H$1:$H$1749, data!$A$1:$A$1749, 'Heron'!$A69,  data!$E$1:$E$1749, 'Heron'!W$5)</f>
        <v/>
      </c>
      <c r="X69" s="2">
        <f>W69+SUMIFS(data!$H$1:$H$1749, data!$A$1:$A$1749, 'Heron'!$A69,  data!$E$1:$E$1749, 'Heron'!X$5)</f>
        <v/>
      </c>
      <c r="Y69" s="2">
        <f>X69+SUMIFS(data!$H$1:$H$1749, data!$A$1:$A$1749, 'Heron'!$A69,  data!$E$1:$E$1749, 'Heron'!Y$5)</f>
        <v/>
      </c>
      <c r="Z69" s="2">
        <f>Y69+SUMIFS(data!$H$1:$H$1749, data!$A$1:$A$1749, 'Heron'!$A69,  data!$E$1:$E$1749, 'Heron'!Z$5)</f>
        <v/>
      </c>
      <c r="AA69" s="2">
        <f>Z69+SUMIFS(data!$H$1:$H$1749, data!$A$1:$A$1749, 'Heron'!$A69,  data!$E$1:$E$1749, 'Heron'!AA$5)</f>
        <v/>
      </c>
      <c r="AB69" s="2">
        <f>AA69+SUMIFS(data!$H$1:$H$1749, data!$A$1:$A$1749, 'Heron'!$A69,  data!$E$1:$E$1749, 'Heron'!AB$5)</f>
        <v/>
      </c>
      <c r="AC69" s="2">
        <f>AB69+SUMIFS(data!$H$1:$H$1749, data!$A$1:$A$1749, 'Heron'!$A69,  data!$E$1:$E$1749, 'Heron'!AC$5)</f>
        <v/>
      </c>
      <c r="AD69" s="2">
        <f>AC69+SUMIFS(data!$H$1:$H$1749, data!$A$1:$A$1749, 'Heron'!$A69,  data!$E$1:$E$1749, 'Heron'!AD$5)</f>
        <v/>
      </c>
      <c r="AE69" s="2">
        <f>AD69+SUMIFS(data!$H$1:$H$1749, data!$A$1:$A$1749, 'Heron'!$A69,  data!$E$1:$E$1749, 'Heron'!AE$5)</f>
        <v/>
      </c>
      <c r="AF69" s="2">
        <f>AE69+SUMIFS(data!$H$1:$H$1749, data!$A$1:$A$1749, 'Heron'!$A69,  data!$E$1:$E$1749, 'Heron'!AF$5)</f>
        <v/>
      </c>
      <c r="AG69" s="2">
        <f>AF69+SUMIFS(data!$H$1:$H$1749, data!$A$1:$A$1749, 'Heron'!$A69,  data!$E$1:$E$1749, 'Heron'!AG$5)+SUMIFS('NSST Print'!$C$43,'NSST Print'!$F$43,'Heron'!$A69)-SUMIFS('NSST Print'!$C$44:$C$50,'NSST Print'!$F$44:$F$50,'Heron'!$A69)</f>
        <v/>
      </c>
    </row>
    <row r="70">
      <c r="A70" t="inlineStr">
        <is>
          <t>Advertising - Thinkink</t>
        </is>
      </c>
      <c r="C70" s="2">
        <f>SUMIFS(data!$H$1:$H$1749, data!$A$1:$A$1749, 'Heron'!$A70, data!$E$1:$E$1749, 'Heron'!C$5)</f>
        <v/>
      </c>
      <c r="D70" s="2">
        <f>C70+SUMIFS(data!$H$1:$H$1749, data!$A$1:$A$1749, 'Heron'!$A70,  data!$E$1:$E$1749, 'Heron'!D$5)</f>
        <v/>
      </c>
      <c r="E70" s="2">
        <f>D70+SUMIFS(data!$H$1:$H$1749, data!$A$1:$A$1749, 'Heron'!$A70,  data!$E$1:$E$1749, 'Heron'!E$5)</f>
        <v/>
      </c>
      <c r="F70" s="2">
        <f>E70+SUMIFS(data!$H$1:$H$1749, data!$A$1:$A$1749, 'Heron'!$A70,  data!$E$1:$E$1749, 'Heron'!F$5)</f>
        <v/>
      </c>
      <c r="G70" s="2">
        <f>F70+SUMIFS(data!$H$1:$H$1749, data!$A$1:$A$1749, 'Heron'!$A70,  data!$E$1:$E$1749, 'Heron'!G$5)</f>
        <v/>
      </c>
      <c r="H70" s="2">
        <f>G70+SUMIFS(data!$H$1:$H$1749, data!$A$1:$A$1749, 'Heron'!$A70,  data!$E$1:$E$1749, 'Heron'!H$5)</f>
        <v/>
      </c>
      <c r="I70" s="2">
        <f>H70+SUMIFS(data!$H$1:$H$1749, data!$A$1:$A$1749, 'Heron'!$A70,  data!$E$1:$E$1749, 'Heron'!I$5)</f>
        <v/>
      </c>
      <c r="J70" s="2">
        <f>I70+SUMIFS(data!$H$1:$H$1749, data!$A$1:$A$1749, 'Heron'!$A70,  data!$E$1:$E$1749, 'Heron'!J$5)</f>
        <v/>
      </c>
      <c r="K70" s="2">
        <f>J70+SUMIFS(data!$H$1:$H$1749, data!$A$1:$A$1749, 'Heron'!$A70,  data!$E$1:$E$1749, 'Heron'!K$5)</f>
        <v/>
      </c>
      <c r="L70" s="2">
        <f>K70+SUMIFS(data!$H$1:$H$1749, data!$A$1:$A$1749, 'Heron'!$A70,  data!$E$1:$E$1749, 'Heron'!L$5)</f>
        <v/>
      </c>
      <c r="M70" s="2">
        <f>L70+SUMIFS(data!$H$1:$H$1749, data!$A$1:$A$1749, 'Heron'!$A70,  data!$E$1:$E$1749, 'Heron'!M$5)</f>
        <v/>
      </c>
      <c r="N70" s="2">
        <f>M70+SUMIFS(data!$H$1:$H$1749, data!$A$1:$A$1749, 'Heron'!$A70,  data!$E$1:$E$1749, 'Heron'!N$5)</f>
        <v/>
      </c>
      <c r="O70" s="2">
        <f>N70+SUMIFS(data!$H$1:$H$1749, data!$A$1:$A$1749, 'Heron'!$A70,  data!$E$1:$E$1749, 'Heron'!O$5)</f>
        <v/>
      </c>
      <c r="P70" s="2">
        <f>O70+SUMIFS(data!$H$1:$H$1749, data!$A$1:$A$1749, 'Heron'!$A70,  data!$E$1:$E$1749, 'Heron'!P$5)</f>
        <v/>
      </c>
      <c r="Q70" s="2">
        <f>P70+SUMIFS(data!$H$1:$H$1749, data!$A$1:$A$1749, 'Heron'!$A70,  data!$E$1:$E$1749, 'Heron'!Q$5)</f>
        <v/>
      </c>
      <c r="R70" s="2">
        <f>Q70+SUMIFS(data!$H$1:$H$1749, data!$A$1:$A$1749, 'Heron'!$A70,  data!$E$1:$E$1749, 'Heron'!R$5)</f>
        <v/>
      </c>
      <c r="S70" s="2">
        <f>R70+SUMIFS(data!$H$1:$H$1749, data!$A$1:$A$1749, 'Heron'!$A70,  data!$E$1:$E$1749, 'Heron'!S$5)</f>
        <v/>
      </c>
      <c r="T70" s="2">
        <f>S70+SUMIFS(data!$H$1:$H$1749, data!$A$1:$A$1749, 'Heron'!$A70,  data!$E$1:$E$1749, 'Heron'!T$5)</f>
        <v/>
      </c>
      <c r="U70" s="2">
        <f>T70+SUMIFS(data!$H$1:$H$1749, data!$A$1:$A$1749, 'Heron'!$A70,  data!$E$1:$E$1749, 'Heron'!U$5)</f>
        <v/>
      </c>
      <c r="V70" s="2">
        <f>U70+SUMIFS(data!$H$1:$H$1749, data!$A$1:$A$1749, 'Heron'!$A70,  data!$E$1:$E$1749, 'Heron'!V$5)</f>
        <v/>
      </c>
      <c r="W70" s="2">
        <f>V70+SUMIFS(data!$H$1:$H$1749, data!$A$1:$A$1749, 'Heron'!$A70,  data!$E$1:$E$1749, 'Heron'!W$5)</f>
        <v/>
      </c>
      <c r="X70" s="2">
        <f>W70+SUMIFS(data!$H$1:$H$1749, data!$A$1:$A$1749, 'Heron'!$A70,  data!$E$1:$E$1749, 'Heron'!X$5)</f>
        <v/>
      </c>
      <c r="Y70" s="2">
        <f>X70+SUMIFS(data!$H$1:$H$1749, data!$A$1:$A$1749, 'Heron'!$A70,  data!$E$1:$E$1749, 'Heron'!Y$5)</f>
        <v/>
      </c>
      <c r="Z70" s="2">
        <f>Y70+SUMIFS(data!$H$1:$H$1749, data!$A$1:$A$1749, 'Heron'!$A70,  data!$E$1:$E$1749, 'Heron'!Z$5)</f>
        <v/>
      </c>
      <c r="AA70" s="2">
        <f>Z70+SUMIFS(data!$H$1:$H$1749, data!$A$1:$A$1749, 'Heron'!$A70,  data!$E$1:$E$1749, 'Heron'!AA$5)</f>
        <v/>
      </c>
      <c r="AB70" s="2">
        <f>AA70+SUMIFS(data!$H$1:$H$1749, data!$A$1:$A$1749, 'Heron'!$A70,  data!$E$1:$E$1749, 'Heron'!AB$5)</f>
        <v/>
      </c>
      <c r="AC70" s="2">
        <f>AB70+SUMIFS(data!$H$1:$H$1749, data!$A$1:$A$1749, 'Heron'!$A70,  data!$E$1:$E$1749, 'Heron'!AC$5)</f>
        <v/>
      </c>
      <c r="AD70" s="2">
        <f>AC70+SUMIFS(data!$H$1:$H$1749, data!$A$1:$A$1749, 'Heron'!$A70,  data!$E$1:$E$1749, 'Heron'!AD$5)</f>
        <v/>
      </c>
      <c r="AE70" s="2">
        <f>AD70+SUMIFS(data!$H$1:$H$1749, data!$A$1:$A$1749, 'Heron'!$A70,  data!$E$1:$E$1749, 'Heron'!AE$5)</f>
        <v/>
      </c>
      <c r="AF70" s="2">
        <f>AE70+SUMIFS(data!$H$1:$H$1749, data!$A$1:$A$1749, 'Heron'!$A70,  data!$E$1:$E$1749, 'Heron'!AF$5)</f>
        <v/>
      </c>
      <c r="AG70" s="2">
        <f>AF70+SUMIFS(data!$H$1:$H$1749, data!$A$1:$A$1749, 'Heron'!$A70,  data!$E$1:$E$1749, 'Heron'!AG$5)+SUMIFS('NSST Print'!$C$43,'NSST Print'!$F$43,'Heron'!$A70)-SUMIFS('NSST Print'!$C$44:$C$50,'NSST Print'!$F$44:$F$50,'Heron'!$A70)</f>
        <v/>
      </c>
    </row>
    <row r="71">
      <c r="A71" t="inlineStr">
        <is>
          <t>Advertising _AND_ Promotions</t>
        </is>
      </c>
      <c r="C71" s="2">
        <f>SUMIFS(data!$H$1:$H$1749, data!$A$1:$A$1749, 'Heron'!$A71, data!$E$1:$E$1749, 'Heron'!C$5)</f>
        <v/>
      </c>
      <c r="D71" s="2">
        <f>C71+SUMIFS(data!$H$1:$H$1749, data!$A$1:$A$1749, 'Heron'!$A71,  data!$E$1:$E$1749, 'Heron'!D$5)</f>
        <v/>
      </c>
      <c r="E71" s="2">
        <f>D71+SUMIFS(data!$H$1:$H$1749, data!$A$1:$A$1749, 'Heron'!$A71,  data!$E$1:$E$1749, 'Heron'!E$5)</f>
        <v/>
      </c>
      <c r="F71" s="2">
        <f>E71+SUMIFS(data!$H$1:$H$1749, data!$A$1:$A$1749, 'Heron'!$A71,  data!$E$1:$E$1749, 'Heron'!F$5)</f>
        <v/>
      </c>
      <c r="G71" s="2">
        <f>F71+SUMIFS(data!$H$1:$H$1749, data!$A$1:$A$1749, 'Heron'!$A71,  data!$E$1:$E$1749, 'Heron'!G$5)</f>
        <v/>
      </c>
      <c r="H71" s="2">
        <f>G71+SUMIFS(data!$H$1:$H$1749, data!$A$1:$A$1749, 'Heron'!$A71,  data!$E$1:$E$1749, 'Heron'!H$5)</f>
        <v/>
      </c>
      <c r="I71" s="2">
        <f>H71+SUMIFS(data!$H$1:$H$1749, data!$A$1:$A$1749, 'Heron'!$A71,  data!$E$1:$E$1749, 'Heron'!I$5)</f>
        <v/>
      </c>
      <c r="J71" s="2">
        <f>I71+SUMIFS(data!$H$1:$H$1749, data!$A$1:$A$1749, 'Heron'!$A71,  data!$E$1:$E$1749, 'Heron'!J$5)</f>
        <v/>
      </c>
      <c r="K71" s="2">
        <f>J71+SUMIFS(data!$H$1:$H$1749, data!$A$1:$A$1749, 'Heron'!$A71,  data!$E$1:$E$1749, 'Heron'!K$5)</f>
        <v/>
      </c>
      <c r="L71" s="2">
        <f>K71+SUMIFS(data!$H$1:$H$1749, data!$A$1:$A$1749, 'Heron'!$A71,  data!$E$1:$E$1749, 'Heron'!L$5)</f>
        <v/>
      </c>
      <c r="M71" s="2">
        <f>L71+SUMIFS(data!$H$1:$H$1749, data!$A$1:$A$1749, 'Heron'!$A71,  data!$E$1:$E$1749, 'Heron'!M$5)</f>
        <v/>
      </c>
      <c r="N71" s="2">
        <f>M71+SUMIFS(data!$H$1:$H$1749, data!$A$1:$A$1749, 'Heron'!$A71,  data!$E$1:$E$1749, 'Heron'!N$5)</f>
        <v/>
      </c>
      <c r="O71" s="2">
        <f>N71+SUMIFS(data!$H$1:$H$1749, data!$A$1:$A$1749, 'Heron'!$A71,  data!$E$1:$E$1749, 'Heron'!O$5)</f>
        <v/>
      </c>
      <c r="P71" s="2">
        <f>O71+SUMIFS(data!$H$1:$H$1749, data!$A$1:$A$1749, 'Heron'!$A71,  data!$E$1:$E$1749, 'Heron'!P$5)</f>
        <v/>
      </c>
      <c r="Q71" s="2">
        <f>P71+SUMIFS(data!$H$1:$H$1749, data!$A$1:$A$1749, 'Heron'!$A71,  data!$E$1:$E$1749, 'Heron'!Q$5)</f>
        <v/>
      </c>
      <c r="R71" s="2">
        <f>Q71+SUMIFS(data!$H$1:$H$1749, data!$A$1:$A$1749, 'Heron'!$A71,  data!$E$1:$E$1749, 'Heron'!R$5)</f>
        <v/>
      </c>
      <c r="S71" s="2">
        <f>R71+SUMIFS(data!$H$1:$H$1749, data!$A$1:$A$1749, 'Heron'!$A71,  data!$E$1:$E$1749, 'Heron'!S$5)</f>
        <v/>
      </c>
      <c r="T71" s="2">
        <f>S71+SUMIFS(data!$H$1:$H$1749, data!$A$1:$A$1749, 'Heron'!$A71,  data!$E$1:$E$1749, 'Heron'!T$5)</f>
        <v/>
      </c>
      <c r="U71" s="2">
        <f>T71+SUMIFS(data!$H$1:$H$1749, data!$A$1:$A$1749, 'Heron'!$A71,  data!$E$1:$E$1749, 'Heron'!U$5)</f>
        <v/>
      </c>
      <c r="V71" s="2">
        <f>U71+SUMIFS(data!$H$1:$H$1749, data!$A$1:$A$1749, 'Heron'!$A71,  data!$E$1:$E$1749, 'Heron'!V$5)</f>
        <v/>
      </c>
      <c r="W71" s="2">
        <f>V71+SUMIFS(data!$H$1:$H$1749, data!$A$1:$A$1749, 'Heron'!$A71,  data!$E$1:$E$1749, 'Heron'!W$5)</f>
        <v/>
      </c>
      <c r="X71" s="2">
        <f>W71+SUMIFS(data!$H$1:$H$1749, data!$A$1:$A$1749, 'Heron'!$A71,  data!$E$1:$E$1749, 'Heron'!X$5)</f>
        <v/>
      </c>
      <c r="Y71" s="2">
        <f>X71+SUMIFS(data!$H$1:$H$1749, data!$A$1:$A$1749, 'Heron'!$A71,  data!$E$1:$E$1749, 'Heron'!Y$5)</f>
        <v/>
      </c>
      <c r="Z71" s="2">
        <f>Y71+SUMIFS(data!$H$1:$H$1749, data!$A$1:$A$1749, 'Heron'!$A71,  data!$E$1:$E$1749, 'Heron'!Z$5)</f>
        <v/>
      </c>
      <c r="AA71" s="2">
        <f>Z71+SUMIFS(data!$H$1:$H$1749, data!$A$1:$A$1749, 'Heron'!$A71,  data!$E$1:$E$1749, 'Heron'!AA$5)</f>
        <v/>
      </c>
      <c r="AB71" s="2">
        <f>AA71+SUMIFS(data!$H$1:$H$1749, data!$A$1:$A$1749, 'Heron'!$A71,  data!$E$1:$E$1749, 'Heron'!AB$5)</f>
        <v/>
      </c>
      <c r="AC71" s="2">
        <f>AB71+SUMIFS(data!$H$1:$H$1749, data!$A$1:$A$1749, 'Heron'!$A71,  data!$E$1:$E$1749, 'Heron'!AC$5)</f>
        <v/>
      </c>
      <c r="AD71" s="2">
        <f>AC71+SUMIFS(data!$H$1:$H$1749, data!$A$1:$A$1749, 'Heron'!$A71,  data!$E$1:$E$1749, 'Heron'!AD$5)</f>
        <v/>
      </c>
      <c r="AE71" s="2">
        <f>AD71+SUMIFS(data!$H$1:$H$1749, data!$A$1:$A$1749, 'Heron'!$A71,  data!$E$1:$E$1749, 'Heron'!AE$5)</f>
        <v/>
      </c>
      <c r="AF71" s="2">
        <f>AE71+SUMIFS(data!$H$1:$H$1749, data!$A$1:$A$1749, 'Heron'!$A71,  data!$E$1:$E$1749, 'Heron'!AF$5)</f>
        <v/>
      </c>
      <c r="AG71" s="2">
        <f>AF71+SUMIFS(data!$H$1:$H$1749, data!$A$1:$A$1749, 'Heron'!$A71,  data!$E$1:$E$1749, 'Heron'!AG$5)+SUMIFS('NSST Print'!$C$43,'NSST Print'!$F$43,'Heron'!$A71)-SUMIFS('NSST Print'!$C$44:$C$50,'NSST Print'!$F$44:$F$50,'Heron'!$A71)</f>
        <v/>
      </c>
    </row>
    <row r="72">
      <c r="A72" t="inlineStr">
        <is>
          <t>Bank Charges</t>
        </is>
      </c>
      <c r="C72" s="2">
        <f>SUMIFS(data!$H$1:$H$1749, data!$A$1:$A$1749, 'Heron'!$A72, data!$E$1:$E$1749, 'Heron'!C$5)</f>
        <v/>
      </c>
      <c r="D72" s="2">
        <f>C72+SUMIFS(data!$H$1:$H$1749, data!$A$1:$A$1749, 'Heron'!$A72,  data!$E$1:$E$1749, 'Heron'!D$5)</f>
        <v/>
      </c>
      <c r="E72" s="2">
        <f>D72+SUMIFS(data!$H$1:$H$1749, data!$A$1:$A$1749, 'Heron'!$A72,  data!$E$1:$E$1749, 'Heron'!E$5)</f>
        <v/>
      </c>
      <c r="F72" s="2">
        <f>E72+SUMIFS(data!$H$1:$H$1749, data!$A$1:$A$1749, 'Heron'!$A72,  data!$E$1:$E$1749, 'Heron'!F$5)</f>
        <v/>
      </c>
      <c r="G72" s="2">
        <f>F72+SUMIFS(data!$H$1:$H$1749, data!$A$1:$A$1749, 'Heron'!$A72,  data!$E$1:$E$1749, 'Heron'!G$5)</f>
        <v/>
      </c>
      <c r="H72" s="2">
        <f>G72+SUMIFS(data!$H$1:$H$1749, data!$A$1:$A$1749, 'Heron'!$A72,  data!$E$1:$E$1749, 'Heron'!H$5)</f>
        <v/>
      </c>
      <c r="I72" s="2">
        <f>H72+SUMIFS(data!$H$1:$H$1749, data!$A$1:$A$1749, 'Heron'!$A72,  data!$E$1:$E$1749, 'Heron'!I$5)</f>
        <v/>
      </c>
      <c r="J72" s="2">
        <f>I72+SUMIFS(data!$H$1:$H$1749, data!$A$1:$A$1749, 'Heron'!$A72,  data!$E$1:$E$1749, 'Heron'!J$5)</f>
        <v/>
      </c>
      <c r="K72" s="2">
        <f>J72+SUMIFS(data!$H$1:$H$1749, data!$A$1:$A$1749, 'Heron'!$A72,  data!$E$1:$E$1749, 'Heron'!K$5)</f>
        <v/>
      </c>
      <c r="L72" s="2">
        <f>K72+SUMIFS(data!$H$1:$H$1749, data!$A$1:$A$1749, 'Heron'!$A72,  data!$E$1:$E$1749, 'Heron'!L$5)</f>
        <v/>
      </c>
      <c r="M72" s="2">
        <f>L72+SUMIFS(data!$H$1:$H$1749, data!$A$1:$A$1749, 'Heron'!$A72,  data!$E$1:$E$1749, 'Heron'!M$5)</f>
        <v/>
      </c>
      <c r="N72" s="2">
        <f>M72+SUMIFS(data!$H$1:$H$1749, data!$A$1:$A$1749, 'Heron'!$A72,  data!$E$1:$E$1749, 'Heron'!N$5)</f>
        <v/>
      </c>
      <c r="O72" s="2">
        <f>N72+SUMIFS(data!$H$1:$H$1749, data!$A$1:$A$1749, 'Heron'!$A72,  data!$E$1:$E$1749, 'Heron'!O$5)</f>
        <v/>
      </c>
      <c r="P72" s="2">
        <f>O72+SUMIFS(data!$H$1:$H$1749, data!$A$1:$A$1749, 'Heron'!$A72,  data!$E$1:$E$1749, 'Heron'!P$5)</f>
        <v/>
      </c>
      <c r="Q72" s="2">
        <f>P72+SUMIFS(data!$H$1:$H$1749, data!$A$1:$A$1749, 'Heron'!$A72,  data!$E$1:$E$1749, 'Heron'!Q$5)</f>
        <v/>
      </c>
      <c r="R72" s="2">
        <f>Q72+SUMIFS(data!$H$1:$H$1749, data!$A$1:$A$1749, 'Heron'!$A72,  data!$E$1:$E$1749, 'Heron'!R$5)</f>
        <v/>
      </c>
      <c r="S72" s="2">
        <f>R72+SUMIFS(data!$H$1:$H$1749, data!$A$1:$A$1749, 'Heron'!$A72,  data!$E$1:$E$1749, 'Heron'!S$5)</f>
        <v/>
      </c>
      <c r="T72" s="2">
        <f>S72+SUMIFS(data!$H$1:$H$1749, data!$A$1:$A$1749, 'Heron'!$A72,  data!$E$1:$E$1749, 'Heron'!T$5)</f>
        <v/>
      </c>
      <c r="U72" s="2">
        <f>T72+SUMIFS(data!$H$1:$H$1749, data!$A$1:$A$1749, 'Heron'!$A72,  data!$E$1:$E$1749, 'Heron'!U$5)</f>
        <v/>
      </c>
      <c r="V72" s="2">
        <f>U72+SUMIFS(data!$H$1:$H$1749, data!$A$1:$A$1749, 'Heron'!$A72,  data!$E$1:$E$1749, 'Heron'!V$5)</f>
        <v/>
      </c>
      <c r="W72" s="2">
        <f>V72+SUMIFS(data!$H$1:$H$1749, data!$A$1:$A$1749, 'Heron'!$A72,  data!$E$1:$E$1749, 'Heron'!W$5)</f>
        <v/>
      </c>
      <c r="X72" s="2">
        <f>W72+SUMIFS(data!$H$1:$H$1749, data!$A$1:$A$1749, 'Heron'!$A72,  data!$E$1:$E$1749, 'Heron'!X$5)</f>
        <v/>
      </c>
      <c r="Y72" s="2">
        <f>X72+SUMIFS(data!$H$1:$H$1749, data!$A$1:$A$1749, 'Heron'!$A72,  data!$E$1:$E$1749, 'Heron'!Y$5)</f>
        <v/>
      </c>
      <c r="Z72" s="2">
        <f>Y72+SUMIFS(data!$H$1:$H$1749, data!$A$1:$A$1749, 'Heron'!$A72,  data!$E$1:$E$1749, 'Heron'!Z$5)</f>
        <v/>
      </c>
      <c r="AA72" s="2">
        <f>Z72+SUMIFS(data!$H$1:$H$1749, data!$A$1:$A$1749, 'Heron'!$A72,  data!$E$1:$E$1749, 'Heron'!AA$5)</f>
        <v/>
      </c>
      <c r="AB72" s="2">
        <f>AA72+SUMIFS(data!$H$1:$H$1749, data!$A$1:$A$1749, 'Heron'!$A72,  data!$E$1:$E$1749, 'Heron'!AB$5)</f>
        <v/>
      </c>
      <c r="AC72" s="2">
        <f>AB72+SUMIFS(data!$H$1:$H$1749, data!$A$1:$A$1749, 'Heron'!$A72,  data!$E$1:$E$1749, 'Heron'!AC$5)</f>
        <v/>
      </c>
      <c r="AD72" s="2">
        <f>AC72+SUMIFS(data!$H$1:$H$1749, data!$A$1:$A$1749, 'Heron'!$A72,  data!$E$1:$E$1749, 'Heron'!AD$5)</f>
        <v/>
      </c>
      <c r="AE72" s="2">
        <f>AD72+SUMIFS(data!$H$1:$H$1749, data!$A$1:$A$1749, 'Heron'!$A72,  data!$E$1:$E$1749, 'Heron'!AE$5)</f>
        <v/>
      </c>
      <c r="AF72" s="2">
        <f>AE72+SUMIFS(data!$H$1:$H$1749, data!$A$1:$A$1749, 'Heron'!$A72,  data!$E$1:$E$1749, 'Heron'!AF$5)</f>
        <v/>
      </c>
      <c r="AG72" s="2">
        <f>AF72+SUMIFS(data!$H$1:$H$1749, data!$A$1:$A$1749, 'Heron'!$A72,  data!$E$1:$E$1749, 'Heron'!AG$5)+SUMIFS('NSST Print'!$C$43,'NSST Print'!$F$43,'Heron'!$A72)-SUMIFS('NSST Print'!$C$44:$C$50,'NSST Print'!$F$44:$F$50,'Heron'!$A72)</f>
        <v/>
      </c>
    </row>
    <row r="73">
      <c r="A73" t="inlineStr">
        <is>
          <t>CoCT - Electricity</t>
        </is>
      </c>
      <c r="C73" s="2">
        <f>SUMIFS(data!$H$1:$H$1749, data!$A$1:$A$1749, 'Heron'!$A73, data!$E$1:$E$1749, 'Heron'!C$5)</f>
        <v/>
      </c>
      <c r="D73" s="2">
        <f>C73+SUMIFS(data!$H$1:$H$1749, data!$A$1:$A$1749, 'Heron'!$A73,  data!$E$1:$E$1749, 'Heron'!D$5)</f>
        <v/>
      </c>
      <c r="E73" s="2">
        <f>D73+SUMIFS(data!$H$1:$H$1749, data!$A$1:$A$1749, 'Heron'!$A73,  data!$E$1:$E$1749, 'Heron'!E$5)</f>
        <v/>
      </c>
      <c r="F73" s="2">
        <f>E73+SUMIFS(data!$H$1:$H$1749, data!$A$1:$A$1749, 'Heron'!$A73,  data!$E$1:$E$1749, 'Heron'!F$5)</f>
        <v/>
      </c>
      <c r="G73" s="2">
        <f>F73+SUMIFS(data!$H$1:$H$1749, data!$A$1:$A$1749, 'Heron'!$A73,  data!$E$1:$E$1749, 'Heron'!G$5)</f>
        <v/>
      </c>
      <c r="H73" s="2">
        <f>G73+SUMIFS(data!$H$1:$H$1749, data!$A$1:$A$1749, 'Heron'!$A73,  data!$E$1:$E$1749, 'Heron'!H$5)</f>
        <v/>
      </c>
      <c r="I73" s="2">
        <f>H73+SUMIFS(data!$H$1:$H$1749, data!$A$1:$A$1749, 'Heron'!$A73,  data!$E$1:$E$1749, 'Heron'!I$5)</f>
        <v/>
      </c>
      <c r="J73" s="2">
        <f>I73+SUMIFS(data!$H$1:$H$1749, data!$A$1:$A$1749, 'Heron'!$A73,  data!$E$1:$E$1749, 'Heron'!J$5)</f>
        <v/>
      </c>
      <c r="K73" s="2">
        <f>J73+SUMIFS(data!$H$1:$H$1749, data!$A$1:$A$1749, 'Heron'!$A73,  data!$E$1:$E$1749, 'Heron'!K$5)</f>
        <v/>
      </c>
      <c r="L73" s="2">
        <f>K73+SUMIFS(data!$H$1:$H$1749, data!$A$1:$A$1749, 'Heron'!$A73,  data!$E$1:$E$1749, 'Heron'!L$5)</f>
        <v/>
      </c>
      <c r="M73" s="2">
        <f>L73+SUMIFS(data!$H$1:$H$1749, data!$A$1:$A$1749, 'Heron'!$A73,  data!$E$1:$E$1749, 'Heron'!M$5)</f>
        <v/>
      </c>
      <c r="N73" s="2">
        <f>M73+SUMIFS(data!$H$1:$H$1749, data!$A$1:$A$1749, 'Heron'!$A73,  data!$E$1:$E$1749, 'Heron'!N$5)</f>
        <v/>
      </c>
      <c r="O73" s="2">
        <f>N73+SUMIFS(data!$H$1:$H$1749, data!$A$1:$A$1749, 'Heron'!$A73,  data!$E$1:$E$1749, 'Heron'!O$5)</f>
        <v/>
      </c>
      <c r="P73" s="2">
        <f>O73+SUMIFS(data!$H$1:$H$1749, data!$A$1:$A$1749, 'Heron'!$A73,  data!$E$1:$E$1749, 'Heron'!P$5)</f>
        <v/>
      </c>
      <c r="Q73" s="2">
        <f>P73+SUMIFS(data!$H$1:$H$1749, data!$A$1:$A$1749, 'Heron'!$A73,  data!$E$1:$E$1749, 'Heron'!Q$5)</f>
        <v/>
      </c>
      <c r="R73" s="2">
        <f>Q73+SUMIFS(data!$H$1:$H$1749, data!$A$1:$A$1749, 'Heron'!$A73,  data!$E$1:$E$1749, 'Heron'!R$5)</f>
        <v/>
      </c>
      <c r="S73" s="2">
        <f>R73+SUMIFS(data!$H$1:$H$1749, data!$A$1:$A$1749, 'Heron'!$A73,  data!$E$1:$E$1749, 'Heron'!S$5)</f>
        <v/>
      </c>
      <c r="T73" s="2">
        <f>S73+SUMIFS(data!$H$1:$H$1749, data!$A$1:$A$1749, 'Heron'!$A73,  data!$E$1:$E$1749, 'Heron'!T$5)</f>
        <v/>
      </c>
      <c r="U73" s="2">
        <f>T73+SUMIFS(data!$H$1:$H$1749, data!$A$1:$A$1749, 'Heron'!$A73,  data!$E$1:$E$1749, 'Heron'!U$5)</f>
        <v/>
      </c>
      <c r="V73" s="2">
        <f>U73+SUMIFS(data!$H$1:$H$1749, data!$A$1:$A$1749, 'Heron'!$A73,  data!$E$1:$E$1749, 'Heron'!V$5)</f>
        <v/>
      </c>
      <c r="W73" s="2">
        <f>V73+SUMIFS(data!$H$1:$H$1749, data!$A$1:$A$1749, 'Heron'!$A73,  data!$E$1:$E$1749, 'Heron'!W$5)</f>
        <v/>
      </c>
      <c r="X73" s="2">
        <f>W73+SUMIFS(data!$H$1:$H$1749, data!$A$1:$A$1749, 'Heron'!$A73,  data!$E$1:$E$1749, 'Heron'!X$5)</f>
        <v/>
      </c>
      <c r="Y73" s="2">
        <f>X73+SUMIFS(data!$H$1:$H$1749, data!$A$1:$A$1749, 'Heron'!$A73,  data!$E$1:$E$1749, 'Heron'!Y$5)</f>
        <v/>
      </c>
      <c r="Z73" s="2">
        <f>Y73+SUMIFS(data!$H$1:$H$1749, data!$A$1:$A$1749, 'Heron'!$A73,  data!$E$1:$E$1749, 'Heron'!Z$5)</f>
        <v/>
      </c>
      <c r="AA73" s="2">
        <f>Z73+SUMIFS(data!$H$1:$H$1749, data!$A$1:$A$1749, 'Heron'!$A73,  data!$E$1:$E$1749, 'Heron'!AA$5)</f>
        <v/>
      </c>
      <c r="AB73" s="2">
        <f>AA73+SUMIFS(data!$H$1:$H$1749, data!$A$1:$A$1749, 'Heron'!$A73,  data!$E$1:$E$1749, 'Heron'!AB$5)</f>
        <v/>
      </c>
      <c r="AC73" s="2">
        <f>AB73+SUMIFS(data!$H$1:$H$1749, data!$A$1:$A$1749, 'Heron'!$A73,  data!$E$1:$E$1749, 'Heron'!AC$5)</f>
        <v/>
      </c>
      <c r="AD73" s="2">
        <f>AC73+SUMIFS(data!$H$1:$H$1749, data!$A$1:$A$1749, 'Heron'!$A73,  data!$E$1:$E$1749, 'Heron'!AD$5)</f>
        <v/>
      </c>
      <c r="AE73" s="2">
        <f>AD73+SUMIFS(data!$H$1:$H$1749, data!$A$1:$A$1749, 'Heron'!$A73,  data!$E$1:$E$1749, 'Heron'!AE$5)</f>
        <v/>
      </c>
      <c r="AF73" s="2">
        <f>AE73+SUMIFS(data!$H$1:$H$1749, data!$A$1:$A$1749, 'Heron'!$A73,  data!$E$1:$E$1749, 'Heron'!AF$5)</f>
        <v/>
      </c>
      <c r="AG73" s="2">
        <f>AF73+SUMIFS(data!$H$1:$H$1749, data!$A$1:$A$1749, 'Heron'!$A73,  data!$E$1:$E$1749, 'Heron'!AG$5)+SUMIFS('NSST Print'!$C$43,'NSST Print'!$F$43,'Heron'!$A73)-SUMIFS('NSST Print'!$C$44:$C$50,'NSST Print'!$F$44:$F$50,'Heron'!$A73)</f>
        <v/>
      </c>
    </row>
    <row r="74">
      <c r="A74" t="inlineStr">
        <is>
          <t>CoCT - Refuse</t>
        </is>
      </c>
      <c r="C74" s="2">
        <f>SUMIFS(data!$H$1:$H$1749, data!$A$1:$A$1749, 'Heron'!$A74, data!$E$1:$E$1749, 'Heron'!C$5)</f>
        <v/>
      </c>
      <c r="D74" s="2">
        <f>C74+SUMIFS(data!$H$1:$H$1749, data!$A$1:$A$1749, 'Heron'!$A74,  data!$E$1:$E$1749, 'Heron'!D$5)</f>
        <v/>
      </c>
      <c r="E74" s="2">
        <f>D74+SUMIFS(data!$H$1:$H$1749, data!$A$1:$A$1749, 'Heron'!$A74,  data!$E$1:$E$1749, 'Heron'!E$5)</f>
        <v/>
      </c>
      <c r="F74" s="2">
        <f>E74+SUMIFS(data!$H$1:$H$1749, data!$A$1:$A$1749, 'Heron'!$A74,  data!$E$1:$E$1749, 'Heron'!F$5)</f>
        <v/>
      </c>
      <c r="G74" s="2">
        <f>F74+SUMIFS(data!$H$1:$H$1749, data!$A$1:$A$1749, 'Heron'!$A74,  data!$E$1:$E$1749, 'Heron'!G$5)</f>
        <v/>
      </c>
      <c r="H74" s="2">
        <f>G74+SUMIFS(data!$H$1:$H$1749, data!$A$1:$A$1749, 'Heron'!$A74,  data!$E$1:$E$1749, 'Heron'!H$5)</f>
        <v/>
      </c>
      <c r="I74" s="2">
        <f>H74+SUMIFS(data!$H$1:$H$1749, data!$A$1:$A$1749, 'Heron'!$A74,  data!$E$1:$E$1749, 'Heron'!I$5)</f>
        <v/>
      </c>
      <c r="J74" s="2">
        <f>I74+SUMIFS(data!$H$1:$H$1749, data!$A$1:$A$1749, 'Heron'!$A74,  data!$E$1:$E$1749, 'Heron'!J$5)</f>
        <v/>
      </c>
      <c r="K74" s="2">
        <f>J74+SUMIFS(data!$H$1:$H$1749, data!$A$1:$A$1749, 'Heron'!$A74,  data!$E$1:$E$1749, 'Heron'!K$5)</f>
        <v/>
      </c>
      <c r="L74" s="2">
        <f>K74+SUMIFS(data!$H$1:$H$1749, data!$A$1:$A$1749, 'Heron'!$A74,  data!$E$1:$E$1749, 'Heron'!L$5)</f>
        <v/>
      </c>
      <c r="M74" s="2">
        <f>L74+SUMIFS(data!$H$1:$H$1749, data!$A$1:$A$1749, 'Heron'!$A74,  data!$E$1:$E$1749, 'Heron'!M$5)</f>
        <v/>
      </c>
      <c r="N74" s="2">
        <f>M74+SUMIFS(data!$H$1:$H$1749, data!$A$1:$A$1749, 'Heron'!$A74,  data!$E$1:$E$1749, 'Heron'!N$5)</f>
        <v/>
      </c>
      <c r="O74" s="2">
        <f>N74+SUMIFS(data!$H$1:$H$1749, data!$A$1:$A$1749, 'Heron'!$A74,  data!$E$1:$E$1749, 'Heron'!O$5)</f>
        <v/>
      </c>
      <c r="P74" s="2">
        <f>O74+SUMIFS(data!$H$1:$H$1749, data!$A$1:$A$1749, 'Heron'!$A74,  data!$E$1:$E$1749, 'Heron'!P$5)</f>
        <v/>
      </c>
      <c r="Q74" s="2">
        <f>P74+SUMIFS(data!$H$1:$H$1749, data!$A$1:$A$1749, 'Heron'!$A74,  data!$E$1:$E$1749, 'Heron'!Q$5)</f>
        <v/>
      </c>
      <c r="R74" s="2">
        <f>Q74+SUMIFS(data!$H$1:$H$1749, data!$A$1:$A$1749, 'Heron'!$A74,  data!$E$1:$E$1749, 'Heron'!R$5)</f>
        <v/>
      </c>
      <c r="S74" s="2">
        <f>R74+SUMIFS(data!$H$1:$H$1749, data!$A$1:$A$1749, 'Heron'!$A74,  data!$E$1:$E$1749, 'Heron'!S$5)</f>
        <v/>
      </c>
      <c r="T74" s="2">
        <f>S74+SUMIFS(data!$H$1:$H$1749, data!$A$1:$A$1749, 'Heron'!$A74,  data!$E$1:$E$1749, 'Heron'!T$5)</f>
        <v/>
      </c>
      <c r="U74" s="2">
        <f>T74+SUMIFS(data!$H$1:$H$1749, data!$A$1:$A$1749, 'Heron'!$A74,  data!$E$1:$E$1749, 'Heron'!U$5)</f>
        <v/>
      </c>
      <c r="V74" s="2">
        <f>U74+SUMIFS(data!$H$1:$H$1749, data!$A$1:$A$1749, 'Heron'!$A74,  data!$E$1:$E$1749, 'Heron'!V$5)</f>
        <v/>
      </c>
      <c r="W74" s="2">
        <f>V74+SUMIFS(data!$H$1:$H$1749, data!$A$1:$A$1749, 'Heron'!$A74,  data!$E$1:$E$1749, 'Heron'!W$5)</f>
        <v/>
      </c>
      <c r="X74" s="2">
        <f>W74+SUMIFS(data!$H$1:$H$1749, data!$A$1:$A$1749, 'Heron'!$A74,  data!$E$1:$E$1749, 'Heron'!X$5)</f>
        <v/>
      </c>
      <c r="Y74" s="2">
        <f>X74+SUMIFS(data!$H$1:$H$1749, data!$A$1:$A$1749, 'Heron'!$A74,  data!$E$1:$E$1749, 'Heron'!Y$5)</f>
        <v/>
      </c>
      <c r="Z74" s="2">
        <f>Y74+SUMIFS(data!$H$1:$H$1749, data!$A$1:$A$1749, 'Heron'!$A74,  data!$E$1:$E$1749, 'Heron'!Z$5)</f>
        <v/>
      </c>
      <c r="AA74" s="2">
        <f>Z74+SUMIFS(data!$H$1:$H$1749, data!$A$1:$A$1749, 'Heron'!$A74,  data!$E$1:$E$1749, 'Heron'!AA$5)</f>
        <v/>
      </c>
      <c r="AB74" s="2">
        <f>AA74+SUMIFS(data!$H$1:$H$1749, data!$A$1:$A$1749, 'Heron'!$A74,  data!$E$1:$E$1749, 'Heron'!AB$5)</f>
        <v/>
      </c>
      <c r="AC74" s="2">
        <f>AB74+SUMIFS(data!$H$1:$H$1749, data!$A$1:$A$1749, 'Heron'!$A74,  data!$E$1:$E$1749, 'Heron'!AC$5)</f>
        <v/>
      </c>
      <c r="AD74" s="2">
        <f>AC74+SUMIFS(data!$H$1:$H$1749, data!$A$1:$A$1749, 'Heron'!$A74,  data!$E$1:$E$1749, 'Heron'!AD$5)</f>
        <v/>
      </c>
      <c r="AE74" s="2">
        <f>AD74+SUMIFS(data!$H$1:$H$1749, data!$A$1:$A$1749, 'Heron'!$A74,  data!$E$1:$E$1749, 'Heron'!AE$5)</f>
        <v/>
      </c>
      <c r="AF74" s="2">
        <f>AE74+SUMIFS(data!$H$1:$H$1749, data!$A$1:$A$1749, 'Heron'!$A74,  data!$E$1:$E$1749, 'Heron'!AF$5)</f>
        <v/>
      </c>
      <c r="AG74" s="2">
        <f>AF74+SUMIFS(data!$H$1:$H$1749, data!$A$1:$A$1749, 'Heron'!$A74,  data!$E$1:$E$1749, 'Heron'!AG$5)+SUMIFS('NSST Print'!$C$43,'NSST Print'!$F$43,'Heron'!$A74)-SUMIFS('NSST Print'!$C$44:$C$50,'NSST Print'!$F$44:$F$50,'Heron'!$A74)</f>
        <v/>
      </c>
    </row>
    <row r="75">
      <c r="A75" t="inlineStr">
        <is>
          <t>CoCT - Water</t>
        </is>
      </c>
      <c r="C75" s="2">
        <f>SUMIFS(data!$H$1:$H$1749, data!$A$1:$A$1749, 'Heron'!$A75, data!$E$1:$E$1749, 'Heron'!C$5)</f>
        <v/>
      </c>
      <c r="D75" s="2">
        <f>C75+SUMIFS(data!$H$1:$H$1749, data!$A$1:$A$1749, 'Heron'!$A75,  data!$E$1:$E$1749, 'Heron'!D$5)</f>
        <v/>
      </c>
      <c r="E75" s="2">
        <f>D75+SUMIFS(data!$H$1:$H$1749, data!$A$1:$A$1749, 'Heron'!$A75,  data!$E$1:$E$1749, 'Heron'!E$5)</f>
        <v/>
      </c>
      <c r="F75" s="2">
        <f>E75+SUMIFS(data!$H$1:$H$1749, data!$A$1:$A$1749, 'Heron'!$A75,  data!$E$1:$E$1749, 'Heron'!F$5)</f>
        <v/>
      </c>
      <c r="G75" s="2">
        <f>F75+SUMIFS(data!$H$1:$H$1749, data!$A$1:$A$1749, 'Heron'!$A75,  data!$E$1:$E$1749, 'Heron'!G$5)</f>
        <v/>
      </c>
      <c r="H75" s="2">
        <f>G75+SUMIFS(data!$H$1:$H$1749, data!$A$1:$A$1749, 'Heron'!$A75,  data!$E$1:$E$1749, 'Heron'!H$5)</f>
        <v/>
      </c>
      <c r="I75" s="2">
        <f>H75+SUMIFS(data!$H$1:$H$1749, data!$A$1:$A$1749, 'Heron'!$A75,  data!$E$1:$E$1749, 'Heron'!I$5)</f>
        <v/>
      </c>
      <c r="J75" s="2">
        <f>I75+SUMIFS(data!$H$1:$H$1749, data!$A$1:$A$1749, 'Heron'!$A75,  data!$E$1:$E$1749, 'Heron'!J$5)</f>
        <v/>
      </c>
      <c r="K75" s="2">
        <f>J75+SUMIFS(data!$H$1:$H$1749, data!$A$1:$A$1749, 'Heron'!$A75,  data!$E$1:$E$1749, 'Heron'!K$5)</f>
        <v/>
      </c>
      <c r="L75" s="2">
        <f>K75+SUMIFS(data!$H$1:$H$1749, data!$A$1:$A$1749, 'Heron'!$A75,  data!$E$1:$E$1749, 'Heron'!L$5)</f>
        <v/>
      </c>
      <c r="M75" s="2">
        <f>L75+SUMIFS(data!$H$1:$H$1749, data!$A$1:$A$1749, 'Heron'!$A75,  data!$E$1:$E$1749, 'Heron'!M$5)</f>
        <v/>
      </c>
      <c r="N75" s="2">
        <f>M75+SUMIFS(data!$H$1:$H$1749, data!$A$1:$A$1749, 'Heron'!$A75,  data!$E$1:$E$1749, 'Heron'!N$5)</f>
        <v/>
      </c>
      <c r="O75" s="2">
        <f>N75+SUMIFS(data!$H$1:$H$1749, data!$A$1:$A$1749, 'Heron'!$A75,  data!$E$1:$E$1749, 'Heron'!O$5)</f>
        <v/>
      </c>
      <c r="P75" s="2">
        <f>O75+SUMIFS(data!$H$1:$H$1749, data!$A$1:$A$1749, 'Heron'!$A75,  data!$E$1:$E$1749, 'Heron'!P$5)</f>
        <v/>
      </c>
      <c r="Q75" s="2">
        <f>P75+SUMIFS(data!$H$1:$H$1749, data!$A$1:$A$1749, 'Heron'!$A75,  data!$E$1:$E$1749, 'Heron'!Q$5)</f>
        <v/>
      </c>
      <c r="R75" s="2">
        <f>Q75+SUMIFS(data!$H$1:$H$1749, data!$A$1:$A$1749, 'Heron'!$A75,  data!$E$1:$E$1749, 'Heron'!R$5)</f>
        <v/>
      </c>
      <c r="S75" s="2">
        <f>R75+SUMIFS(data!$H$1:$H$1749, data!$A$1:$A$1749, 'Heron'!$A75,  data!$E$1:$E$1749, 'Heron'!S$5)</f>
        <v/>
      </c>
      <c r="T75" s="2">
        <f>S75+SUMIFS(data!$H$1:$H$1749, data!$A$1:$A$1749, 'Heron'!$A75,  data!$E$1:$E$1749, 'Heron'!T$5)</f>
        <v/>
      </c>
      <c r="U75" s="2">
        <f>T75+SUMIFS(data!$H$1:$H$1749, data!$A$1:$A$1749, 'Heron'!$A75,  data!$E$1:$E$1749, 'Heron'!U$5)</f>
        <v/>
      </c>
      <c r="V75" s="2">
        <f>U75+SUMIFS(data!$H$1:$H$1749, data!$A$1:$A$1749, 'Heron'!$A75,  data!$E$1:$E$1749, 'Heron'!V$5)</f>
        <v/>
      </c>
      <c r="W75" s="2">
        <f>V75+SUMIFS(data!$H$1:$H$1749, data!$A$1:$A$1749, 'Heron'!$A75,  data!$E$1:$E$1749, 'Heron'!W$5)</f>
        <v/>
      </c>
      <c r="X75" s="2">
        <f>W75+SUMIFS(data!$H$1:$H$1749, data!$A$1:$A$1749, 'Heron'!$A75,  data!$E$1:$E$1749, 'Heron'!X$5)</f>
        <v/>
      </c>
      <c r="Y75" s="2">
        <f>X75+SUMIFS(data!$H$1:$H$1749, data!$A$1:$A$1749, 'Heron'!$A75,  data!$E$1:$E$1749, 'Heron'!Y$5)</f>
        <v/>
      </c>
      <c r="Z75" s="2">
        <f>Y75+SUMIFS(data!$H$1:$H$1749, data!$A$1:$A$1749, 'Heron'!$A75,  data!$E$1:$E$1749, 'Heron'!Z$5)</f>
        <v/>
      </c>
      <c r="AA75" s="2">
        <f>Z75+SUMIFS(data!$H$1:$H$1749, data!$A$1:$A$1749, 'Heron'!$A75,  data!$E$1:$E$1749, 'Heron'!AA$5)</f>
        <v/>
      </c>
      <c r="AB75" s="2">
        <f>AA75+SUMIFS(data!$H$1:$H$1749, data!$A$1:$A$1749, 'Heron'!$A75,  data!$E$1:$E$1749, 'Heron'!AB$5)</f>
        <v/>
      </c>
      <c r="AC75" s="2">
        <f>AB75+SUMIFS(data!$H$1:$H$1749, data!$A$1:$A$1749, 'Heron'!$A75,  data!$E$1:$E$1749, 'Heron'!AC$5)</f>
        <v/>
      </c>
      <c r="AD75" s="2">
        <f>AC75+SUMIFS(data!$H$1:$H$1749, data!$A$1:$A$1749, 'Heron'!$A75,  data!$E$1:$E$1749, 'Heron'!AD$5)</f>
        <v/>
      </c>
      <c r="AE75" s="2">
        <f>AD75+SUMIFS(data!$H$1:$H$1749, data!$A$1:$A$1749, 'Heron'!$A75,  data!$E$1:$E$1749, 'Heron'!AE$5)</f>
        <v/>
      </c>
      <c r="AF75" s="2">
        <f>AE75+SUMIFS(data!$H$1:$H$1749, data!$A$1:$A$1749, 'Heron'!$A75,  data!$E$1:$E$1749, 'Heron'!AF$5)</f>
        <v/>
      </c>
      <c r="AG75" s="2">
        <f>AF75+SUMIFS(data!$H$1:$H$1749, data!$A$1:$A$1749, 'Heron'!$A75,  data!$E$1:$E$1749, 'Heron'!AG$5)+SUMIFS('NSST Print'!$C$43,'NSST Print'!$F$43,'Heron'!$A75)-SUMIFS('NSST Print'!$C$44:$C$50,'NSST Print'!$F$44:$F$50,'Heron'!$A75)</f>
        <v/>
      </c>
    </row>
    <row r="76">
      <c r="A76" t="inlineStr">
        <is>
          <t>Consulting fees - Trustee</t>
        </is>
      </c>
      <c r="C76" s="2">
        <f>SUMIFS(data!$H$1:$H$1749, data!$A$1:$A$1749, 'Heron'!$A76, data!$E$1:$E$1749, 'Heron'!C$5)</f>
        <v/>
      </c>
      <c r="D76" s="2">
        <f>C76+SUMIFS(data!$H$1:$H$1749, data!$A$1:$A$1749, 'Heron'!$A76,  data!$E$1:$E$1749, 'Heron'!D$5)</f>
        <v/>
      </c>
      <c r="E76" s="2">
        <f>D76+SUMIFS(data!$H$1:$H$1749, data!$A$1:$A$1749, 'Heron'!$A76,  data!$E$1:$E$1749, 'Heron'!E$5)</f>
        <v/>
      </c>
      <c r="F76" s="2">
        <f>E76+SUMIFS(data!$H$1:$H$1749, data!$A$1:$A$1749, 'Heron'!$A76,  data!$E$1:$E$1749, 'Heron'!F$5)</f>
        <v/>
      </c>
      <c r="G76" s="2">
        <f>F76+SUMIFS(data!$H$1:$H$1749, data!$A$1:$A$1749, 'Heron'!$A76,  data!$E$1:$E$1749, 'Heron'!G$5)</f>
        <v/>
      </c>
      <c r="H76" s="2">
        <f>G76+SUMIFS(data!$H$1:$H$1749, data!$A$1:$A$1749, 'Heron'!$A76,  data!$E$1:$E$1749, 'Heron'!H$5)</f>
        <v/>
      </c>
      <c r="I76" s="2">
        <f>H76+SUMIFS(data!$H$1:$H$1749, data!$A$1:$A$1749, 'Heron'!$A76,  data!$E$1:$E$1749, 'Heron'!I$5)</f>
        <v/>
      </c>
      <c r="J76" s="2">
        <f>I76+SUMIFS(data!$H$1:$H$1749, data!$A$1:$A$1749, 'Heron'!$A76,  data!$E$1:$E$1749, 'Heron'!J$5)</f>
        <v/>
      </c>
      <c r="K76" s="2">
        <f>J76+SUMIFS(data!$H$1:$H$1749, data!$A$1:$A$1749, 'Heron'!$A76,  data!$E$1:$E$1749, 'Heron'!K$5)</f>
        <v/>
      </c>
      <c r="L76" s="2">
        <f>K76+SUMIFS(data!$H$1:$H$1749, data!$A$1:$A$1749, 'Heron'!$A76,  data!$E$1:$E$1749, 'Heron'!L$5)</f>
        <v/>
      </c>
      <c r="M76" s="2">
        <f>L76+SUMIFS(data!$H$1:$H$1749, data!$A$1:$A$1749, 'Heron'!$A76,  data!$E$1:$E$1749, 'Heron'!M$5)</f>
        <v/>
      </c>
      <c r="N76" s="2">
        <f>M76+SUMIFS(data!$H$1:$H$1749, data!$A$1:$A$1749, 'Heron'!$A76,  data!$E$1:$E$1749, 'Heron'!N$5)</f>
        <v/>
      </c>
      <c r="O76" s="2">
        <f>N76+SUMIFS(data!$H$1:$H$1749, data!$A$1:$A$1749, 'Heron'!$A76,  data!$E$1:$E$1749, 'Heron'!O$5)</f>
        <v/>
      </c>
      <c r="P76" s="2">
        <f>O76+SUMIFS(data!$H$1:$H$1749, data!$A$1:$A$1749, 'Heron'!$A76,  data!$E$1:$E$1749, 'Heron'!P$5)</f>
        <v/>
      </c>
      <c r="Q76" s="2">
        <f>P76+SUMIFS(data!$H$1:$H$1749, data!$A$1:$A$1749, 'Heron'!$A76,  data!$E$1:$E$1749, 'Heron'!Q$5)</f>
        <v/>
      </c>
      <c r="R76" s="2">
        <f>Q76+SUMIFS(data!$H$1:$H$1749, data!$A$1:$A$1749, 'Heron'!$A76,  data!$E$1:$E$1749, 'Heron'!R$5)</f>
        <v/>
      </c>
      <c r="S76" s="2">
        <f>R76+SUMIFS(data!$H$1:$H$1749, data!$A$1:$A$1749, 'Heron'!$A76,  data!$E$1:$E$1749, 'Heron'!S$5)</f>
        <v/>
      </c>
      <c r="T76" s="2">
        <f>S76+SUMIFS(data!$H$1:$H$1749, data!$A$1:$A$1749, 'Heron'!$A76,  data!$E$1:$E$1749, 'Heron'!T$5)</f>
        <v/>
      </c>
      <c r="U76" s="2">
        <f>T76+SUMIFS(data!$H$1:$H$1749, data!$A$1:$A$1749, 'Heron'!$A76,  data!$E$1:$E$1749, 'Heron'!U$5)</f>
        <v/>
      </c>
      <c r="V76" s="2">
        <f>U76+SUMIFS(data!$H$1:$H$1749, data!$A$1:$A$1749, 'Heron'!$A76,  data!$E$1:$E$1749, 'Heron'!V$5)</f>
        <v/>
      </c>
      <c r="W76" s="2">
        <f>V76+SUMIFS(data!$H$1:$H$1749, data!$A$1:$A$1749, 'Heron'!$A76,  data!$E$1:$E$1749, 'Heron'!W$5)</f>
        <v/>
      </c>
      <c r="X76" s="2">
        <f>W76+SUMIFS(data!$H$1:$H$1749, data!$A$1:$A$1749, 'Heron'!$A76,  data!$E$1:$E$1749, 'Heron'!X$5)</f>
        <v/>
      </c>
      <c r="Y76" s="2">
        <f>X76+SUMIFS(data!$H$1:$H$1749, data!$A$1:$A$1749, 'Heron'!$A76,  data!$E$1:$E$1749, 'Heron'!Y$5)</f>
        <v/>
      </c>
      <c r="Z76" s="2">
        <f>Y76+SUMIFS(data!$H$1:$H$1749, data!$A$1:$A$1749, 'Heron'!$A76,  data!$E$1:$E$1749, 'Heron'!Z$5)</f>
        <v/>
      </c>
      <c r="AA76" s="2">
        <f>Z76+SUMIFS(data!$H$1:$H$1749, data!$A$1:$A$1749, 'Heron'!$A76,  data!$E$1:$E$1749, 'Heron'!AA$5)</f>
        <v/>
      </c>
      <c r="AB76" s="2">
        <f>AA76+SUMIFS(data!$H$1:$H$1749, data!$A$1:$A$1749, 'Heron'!$A76,  data!$E$1:$E$1749, 'Heron'!AB$5)</f>
        <v/>
      </c>
      <c r="AC76" s="2">
        <f>AB76+SUMIFS(data!$H$1:$H$1749, data!$A$1:$A$1749, 'Heron'!$A76,  data!$E$1:$E$1749, 'Heron'!AC$5)</f>
        <v/>
      </c>
      <c r="AD76" s="2">
        <f>AC76+SUMIFS(data!$H$1:$H$1749, data!$A$1:$A$1749, 'Heron'!$A76,  data!$E$1:$E$1749, 'Heron'!AD$5)</f>
        <v/>
      </c>
      <c r="AE76" s="2">
        <f>AD76+SUMIFS(data!$H$1:$H$1749, data!$A$1:$A$1749, 'Heron'!$A76,  data!$E$1:$E$1749, 'Heron'!AE$5)</f>
        <v/>
      </c>
      <c r="AF76" s="2">
        <f>AE76+SUMIFS(data!$H$1:$H$1749, data!$A$1:$A$1749, 'Heron'!$A76,  data!$E$1:$E$1749, 'Heron'!AF$5)</f>
        <v/>
      </c>
      <c r="AG76" s="2">
        <f>AF76+SUMIFS(data!$H$1:$H$1749, data!$A$1:$A$1749, 'Heron'!$A76,  data!$E$1:$E$1749, 'Heron'!AG$5)+SUMIFS('NSST Print'!$C$43,'NSST Print'!$F$43,'Heron'!$A76)-SUMIFS('NSST Print'!$C$44:$C$50,'NSST Print'!$F$44:$F$50,'Heron'!$A76)</f>
        <v/>
      </c>
    </row>
    <row r="77">
      <c r="A77" t="inlineStr">
        <is>
          <t>Developers Levies</t>
        </is>
      </c>
      <c r="C77" s="2">
        <f>SUMIFS(data!$H$1:$H$1749, data!$A$1:$A$1749, 'Heron'!$A77, data!$E$1:$E$1749, 'Heron'!C$5)</f>
        <v/>
      </c>
      <c r="D77" s="2">
        <f>C77+SUMIFS(data!$H$1:$H$1749, data!$A$1:$A$1749, 'Heron'!$A77,  data!$E$1:$E$1749, 'Heron'!D$5)</f>
        <v/>
      </c>
      <c r="E77" s="2">
        <f>D77+SUMIFS(data!$H$1:$H$1749, data!$A$1:$A$1749, 'Heron'!$A77,  data!$E$1:$E$1749, 'Heron'!E$5)</f>
        <v/>
      </c>
      <c r="F77" s="2">
        <f>E77+SUMIFS(data!$H$1:$H$1749, data!$A$1:$A$1749, 'Heron'!$A77,  data!$E$1:$E$1749, 'Heron'!F$5)</f>
        <v/>
      </c>
      <c r="G77" s="2">
        <f>F77+SUMIFS(data!$H$1:$H$1749, data!$A$1:$A$1749, 'Heron'!$A77,  data!$E$1:$E$1749, 'Heron'!G$5)</f>
        <v/>
      </c>
      <c r="H77" s="2">
        <f>G77+SUMIFS(data!$H$1:$H$1749, data!$A$1:$A$1749, 'Heron'!$A77,  data!$E$1:$E$1749, 'Heron'!H$5)</f>
        <v/>
      </c>
      <c r="I77" s="2">
        <f>H77+SUMIFS(data!$H$1:$H$1749, data!$A$1:$A$1749, 'Heron'!$A77,  data!$E$1:$E$1749, 'Heron'!I$5)</f>
        <v/>
      </c>
      <c r="J77" s="2">
        <f>I77+SUMIFS(data!$H$1:$H$1749, data!$A$1:$A$1749, 'Heron'!$A77,  data!$E$1:$E$1749, 'Heron'!J$5)</f>
        <v/>
      </c>
      <c r="K77" s="2">
        <f>J77+SUMIFS(data!$H$1:$H$1749, data!$A$1:$A$1749, 'Heron'!$A77,  data!$E$1:$E$1749, 'Heron'!K$5)</f>
        <v/>
      </c>
      <c r="L77" s="2">
        <f>K77+SUMIFS(data!$H$1:$H$1749, data!$A$1:$A$1749, 'Heron'!$A77,  data!$E$1:$E$1749, 'Heron'!L$5)</f>
        <v/>
      </c>
      <c r="M77" s="2">
        <f>L77+SUMIFS(data!$H$1:$H$1749, data!$A$1:$A$1749, 'Heron'!$A77,  data!$E$1:$E$1749, 'Heron'!M$5)</f>
        <v/>
      </c>
      <c r="N77" s="2">
        <f>M77+SUMIFS(data!$H$1:$H$1749, data!$A$1:$A$1749, 'Heron'!$A77,  data!$E$1:$E$1749, 'Heron'!N$5)</f>
        <v/>
      </c>
      <c r="O77" s="2">
        <f>N77+SUMIFS(data!$H$1:$H$1749, data!$A$1:$A$1749, 'Heron'!$A77,  data!$E$1:$E$1749, 'Heron'!O$5)</f>
        <v/>
      </c>
      <c r="P77" s="2">
        <f>O77+SUMIFS(data!$H$1:$H$1749, data!$A$1:$A$1749, 'Heron'!$A77,  data!$E$1:$E$1749, 'Heron'!P$5)</f>
        <v/>
      </c>
      <c r="Q77" s="2">
        <f>P77+SUMIFS(data!$H$1:$H$1749, data!$A$1:$A$1749, 'Heron'!$A77,  data!$E$1:$E$1749, 'Heron'!Q$5)</f>
        <v/>
      </c>
      <c r="R77" s="2">
        <f>Q77+SUMIFS(data!$H$1:$H$1749, data!$A$1:$A$1749, 'Heron'!$A77,  data!$E$1:$E$1749, 'Heron'!R$5)</f>
        <v/>
      </c>
      <c r="S77" s="2">
        <f>R77+SUMIFS(data!$H$1:$H$1749, data!$A$1:$A$1749, 'Heron'!$A77,  data!$E$1:$E$1749, 'Heron'!S$5)</f>
        <v/>
      </c>
      <c r="T77" s="2">
        <f>S77+SUMIFS(data!$H$1:$H$1749, data!$A$1:$A$1749, 'Heron'!$A77,  data!$E$1:$E$1749, 'Heron'!T$5)</f>
        <v/>
      </c>
      <c r="U77" s="2">
        <f>T77+SUMIFS(data!$H$1:$H$1749, data!$A$1:$A$1749, 'Heron'!$A77,  data!$E$1:$E$1749, 'Heron'!U$5)</f>
        <v/>
      </c>
      <c r="V77" s="2">
        <f>U77+SUMIFS(data!$H$1:$H$1749, data!$A$1:$A$1749, 'Heron'!$A77,  data!$E$1:$E$1749, 'Heron'!V$5)</f>
        <v/>
      </c>
      <c r="W77" s="2">
        <f>V77+SUMIFS(data!$H$1:$H$1749, data!$A$1:$A$1749, 'Heron'!$A77,  data!$E$1:$E$1749, 'Heron'!W$5)</f>
        <v/>
      </c>
      <c r="X77" s="2">
        <f>W77+SUMIFS(data!$H$1:$H$1749, data!$A$1:$A$1749, 'Heron'!$A77,  data!$E$1:$E$1749, 'Heron'!X$5)</f>
        <v/>
      </c>
      <c r="Y77" s="2">
        <f>X77+SUMIFS(data!$H$1:$H$1749, data!$A$1:$A$1749, 'Heron'!$A77,  data!$E$1:$E$1749, 'Heron'!Y$5)</f>
        <v/>
      </c>
      <c r="Z77" s="2">
        <f>Y77+SUMIFS(data!$H$1:$H$1749, data!$A$1:$A$1749, 'Heron'!$A77,  data!$E$1:$E$1749, 'Heron'!Z$5)</f>
        <v/>
      </c>
      <c r="AA77" s="2">
        <f>Z77+SUMIFS(data!$H$1:$H$1749, data!$A$1:$A$1749, 'Heron'!$A77,  data!$E$1:$E$1749, 'Heron'!AA$5)</f>
        <v/>
      </c>
      <c r="AB77" s="2">
        <f>AA77+SUMIFS(data!$H$1:$H$1749, data!$A$1:$A$1749, 'Heron'!$A77,  data!$E$1:$E$1749, 'Heron'!AB$5)</f>
        <v/>
      </c>
      <c r="AC77" s="2">
        <f>AB77+SUMIFS(data!$H$1:$H$1749, data!$A$1:$A$1749, 'Heron'!$A77,  data!$E$1:$E$1749, 'Heron'!AC$5)</f>
        <v/>
      </c>
      <c r="AD77" s="2">
        <f>AC77+SUMIFS(data!$H$1:$H$1749, data!$A$1:$A$1749, 'Heron'!$A77,  data!$E$1:$E$1749, 'Heron'!AD$5)</f>
        <v/>
      </c>
      <c r="AE77" s="2">
        <f>AD77+SUMIFS(data!$H$1:$H$1749, data!$A$1:$A$1749, 'Heron'!$A77,  data!$E$1:$E$1749, 'Heron'!AE$5)</f>
        <v/>
      </c>
      <c r="AF77" s="2">
        <f>AE77+SUMIFS(data!$H$1:$H$1749, data!$A$1:$A$1749, 'Heron'!$A77,  data!$E$1:$E$1749, 'Heron'!AF$5)</f>
        <v/>
      </c>
      <c r="AG77" s="2">
        <f>AF77+SUMIFS(data!$H$1:$H$1749, data!$A$1:$A$1749, 'Heron'!$A77,  data!$E$1:$E$1749, 'Heron'!AG$5)+SUMIFS('NSST Print'!$C$43,'NSST Print'!$F$43,'Heron'!$A77)-SUMIFS('NSST Print'!$C$44:$C$50,'NSST Print'!$F$44:$F$50,'Heron'!$A77)</f>
        <v/>
      </c>
    </row>
    <row r="78">
      <c r="A78" t="inlineStr">
        <is>
          <t>Entertainment Expenses</t>
        </is>
      </c>
      <c r="C78" s="2">
        <f>SUMIFS(data!$H$1:$H$1749, data!$A$1:$A$1749, 'Heron'!$A78, data!$E$1:$E$1749, 'Heron'!C$5)</f>
        <v/>
      </c>
      <c r="D78" s="2">
        <f>C78+SUMIFS(data!$H$1:$H$1749, data!$A$1:$A$1749, 'Heron'!$A78,  data!$E$1:$E$1749, 'Heron'!D$5)</f>
        <v/>
      </c>
      <c r="E78" s="2">
        <f>D78+SUMIFS(data!$H$1:$H$1749, data!$A$1:$A$1749, 'Heron'!$A78,  data!$E$1:$E$1749, 'Heron'!E$5)</f>
        <v/>
      </c>
      <c r="F78" s="2">
        <f>E78+SUMIFS(data!$H$1:$H$1749, data!$A$1:$A$1749, 'Heron'!$A78,  data!$E$1:$E$1749, 'Heron'!F$5)</f>
        <v/>
      </c>
      <c r="G78" s="2">
        <f>F78+SUMIFS(data!$H$1:$H$1749, data!$A$1:$A$1749, 'Heron'!$A78,  data!$E$1:$E$1749, 'Heron'!G$5)</f>
        <v/>
      </c>
      <c r="H78" s="2">
        <f>G78+SUMIFS(data!$H$1:$H$1749, data!$A$1:$A$1749, 'Heron'!$A78,  data!$E$1:$E$1749, 'Heron'!H$5)</f>
        <v/>
      </c>
      <c r="I78" s="2">
        <f>H78+SUMIFS(data!$H$1:$H$1749, data!$A$1:$A$1749, 'Heron'!$A78,  data!$E$1:$E$1749, 'Heron'!I$5)</f>
        <v/>
      </c>
      <c r="J78" s="2">
        <f>I78+SUMIFS(data!$H$1:$H$1749, data!$A$1:$A$1749, 'Heron'!$A78,  data!$E$1:$E$1749, 'Heron'!J$5)</f>
        <v/>
      </c>
      <c r="K78" s="2">
        <f>J78+SUMIFS(data!$H$1:$H$1749, data!$A$1:$A$1749, 'Heron'!$A78,  data!$E$1:$E$1749, 'Heron'!K$5)</f>
        <v/>
      </c>
      <c r="L78" s="2">
        <f>K78+SUMIFS(data!$H$1:$H$1749, data!$A$1:$A$1749, 'Heron'!$A78,  data!$E$1:$E$1749, 'Heron'!L$5)</f>
        <v/>
      </c>
      <c r="M78" s="2">
        <f>L78+SUMIFS(data!$H$1:$H$1749, data!$A$1:$A$1749, 'Heron'!$A78,  data!$E$1:$E$1749, 'Heron'!M$5)</f>
        <v/>
      </c>
      <c r="N78" s="2">
        <f>M78+SUMIFS(data!$H$1:$H$1749, data!$A$1:$A$1749, 'Heron'!$A78,  data!$E$1:$E$1749, 'Heron'!N$5)</f>
        <v/>
      </c>
      <c r="O78" s="2">
        <f>N78+SUMIFS(data!$H$1:$H$1749, data!$A$1:$A$1749, 'Heron'!$A78,  data!$E$1:$E$1749, 'Heron'!O$5)</f>
        <v/>
      </c>
      <c r="P78" s="2">
        <f>O78+SUMIFS(data!$H$1:$H$1749, data!$A$1:$A$1749, 'Heron'!$A78,  data!$E$1:$E$1749, 'Heron'!P$5)</f>
        <v/>
      </c>
      <c r="Q78" s="2">
        <f>P78+SUMIFS(data!$H$1:$H$1749, data!$A$1:$A$1749, 'Heron'!$A78,  data!$E$1:$E$1749, 'Heron'!Q$5)</f>
        <v/>
      </c>
      <c r="R78" s="2">
        <f>Q78+SUMIFS(data!$H$1:$H$1749, data!$A$1:$A$1749, 'Heron'!$A78,  data!$E$1:$E$1749, 'Heron'!R$5)</f>
        <v/>
      </c>
      <c r="S78" s="2">
        <f>R78+SUMIFS(data!$H$1:$H$1749, data!$A$1:$A$1749, 'Heron'!$A78,  data!$E$1:$E$1749, 'Heron'!S$5)</f>
        <v/>
      </c>
      <c r="T78" s="2">
        <f>S78+SUMIFS(data!$H$1:$H$1749, data!$A$1:$A$1749, 'Heron'!$A78,  data!$E$1:$E$1749, 'Heron'!T$5)</f>
        <v/>
      </c>
      <c r="U78" s="2">
        <f>T78+SUMIFS(data!$H$1:$H$1749, data!$A$1:$A$1749, 'Heron'!$A78,  data!$E$1:$E$1749, 'Heron'!U$5)</f>
        <v/>
      </c>
      <c r="V78" s="2">
        <f>U78+SUMIFS(data!$H$1:$H$1749, data!$A$1:$A$1749, 'Heron'!$A78,  data!$E$1:$E$1749, 'Heron'!V$5)</f>
        <v/>
      </c>
      <c r="W78" s="2">
        <f>V78+SUMIFS(data!$H$1:$H$1749, data!$A$1:$A$1749, 'Heron'!$A78,  data!$E$1:$E$1749, 'Heron'!W$5)</f>
        <v/>
      </c>
      <c r="X78" s="2">
        <f>W78+SUMIFS(data!$H$1:$H$1749, data!$A$1:$A$1749, 'Heron'!$A78,  data!$E$1:$E$1749, 'Heron'!X$5)</f>
        <v/>
      </c>
      <c r="Y78" s="2">
        <f>X78+SUMIFS(data!$H$1:$H$1749, data!$A$1:$A$1749, 'Heron'!$A78,  data!$E$1:$E$1749, 'Heron'!Y$5)</f>
        <v/>
      </c>
      <c r="Z78" s="2">
        <f>Y78+SUMIFS(data!$H$1:$H$1749, data!$A$1:$A$1749, 'Heron'!$A78,  data!$E$1:$E$1749, 'Heron'!Z$5)</f>
        <v/>
      </c>
      <c r="AA78" s="2">
        <f>Z78+SUMIFS(data!$H$1:$H$1749, data!$A$1:$A$1749, 'Heron'!$A78,  data!$E$1:$E$1749, 'Heron'!AA$5)</f>
        <v/>
      </c>
      <c r="AB78" s="2">
        <f>AA78+SUMIFS(data!$H$1:$H$1749, data!$A$1:$A$1749, 'Heron'!$A78,  data!$E$1:$E$1749, 'Heron'!AB$5)</f>
        <v/>
      </c>
      <c r="AC78" s="2">
        <f>AB78+SUMIFS(data!$H$1:$H$1749, data!$A$1:$A$1749, 'Heron'!$A78,  data!$E$1:$E$1749, 'Heron'!AC$5)</f>
        <v/>
      </c>
      <c r="AD78" s="2">
        <f>AC78+SUMIFS(data!$H$1:$H$1749, data!$A$1:$A$1749, 'Heron'!$A78,  data!$E$1:$E$1749, 'Heron'!AD$5)</f>
        <v/>
      </c>
      <c r="AE78" s="2">
        <f>AD78+SUMIFS(data!$H$1:$H$1749, data!$A$1:$A$1749, 'Heron'!$A78,  data!$E$1:$E$1749, 'Heron'!AE$5)</f>
        <v/>
      </c>
      <c r="AF78" s="2">
        <f>AE78+SUMIFS(data!$H$1:$H$1749, data!$A$1:$A$1749, 'Heron'!$A78,  data!$E$1:$E$1749, 'Heron'!AF$5)</f>
        <v/>
      </c>
      <c r="AG78" s="2">
        <f>AF78+SUMIFS(data!$H$1:$H$1749, data!$A$1:$A$1749, 'Heron'!$A78,  data!$E$1:$E$1749, 'Heron'!AG$5)+SUMIFS('NSST Print'!$C$43,'NSST Print'!$F$43,'Heron'!$A78)-SUMIFS('NSST Print'!$C$44:$C$50,'NSST Print'!$F$44:$F$50,'Heron'!$A78)</f>
        <v/>
      </c>
    </row>
    <row r="79">
      <c r="A79" t="inlineStr">
        <is>
          <t>General Expenses</t>
        </is>
      </c>
      <c r="C79" s="2">
        <f>SUMIFS(data!$H$1:$H$1749, data!$A$1:$A$1749, 'Heron'!$A79, data!$E$1:$E$1749, 'Heron'!C$5)</f>
        <v/>
      </c>
      <c r="D79" s="2">
        <f>C79+SUMIFS(data!$H$1:$H$1749, data!$A$1:$A$1749, 'Heron'!$A79,  data!$E$1:$E$1749, 'Heron'!D$5)</f>
        <v/>
      </c>
      <c r="E79" s="2">
        <f>D79+SUMIFS(data!$H$1:$H$1749, data!$A$1:$A$1749, 'Heron'!$A79,  data!$E$1:$E$1749, 'Heron'!E$5)</f>
        <v/>
      </c>
      <c r="F79" s="2">
        <f>E79+SUMIFS(data!$H$1:$H$1749, data!$A$1:$A$1749, 'Heron'!$A79,  data!$E$1:$E$1749, 'Heron'!F$5)</f>
        <v/>
      </c>
      <c r="G79" s="2">
        <f>F79+SUMIFS(data!$H$1:$H$1749, data!$A$1:$A$1749, 'Heron'!$A79,  data!$E$1:$E$1749, 'Heron'!G$5)</f>
        <v/>
      </c>
      <c r="H79" s="2">
        <f>G79+SUMIFS(data!$H$1:$H$1749, data!$A$1:$A$1749, 'Heron'!$A79,  data!$E$1:$E$1749, 'Heron'!H$5)</f>
        <v/>
      </c>
      <c r="I79" s="2">
        <f>H79+SUMIFS(data!$H$1:$H$1749, data!$A$1:$A$1749, 'Heron'!$A79,  data!$E$1:$E$1749, 'Heron'!I$5)</f>
        <v/>
      </c>
      <c r="J79" s="2">
        <f>I79+SUMIFS(data!$H$1:$H$1749, data!$A$1:$A$1749, 'Heron'!$A79,  data!$E$1:$E$1749, 'Heron'!J$5)</f>
        <v/>
      </c>
      <c r="K79" s="2">
        <f>J79+SUMIFS(data!$H$1:$H$1749, data!$A$1:$A$1749, 'Heron'!$A79,  data!$E$1:$E$1749, 'Heron'!K$5)</f>
        <v/>
      </c>
      <c r="L79" s="2">
        <f>K79+SUMIFS(data!$H$1:$H$1749, data!$A$1:$A$1749, 'Heron'!$A79,  data!$E$1:$E$1749, 'Heron'!L$5)</f>
        <v/>
      </c>
      <c r="M79" s="2">
        <f>L79+SUMIFS(data!$H$1:$H$1749, data!$A$1:$A$1749, 'Heron'!$A79,  data!$E$1:$E$1749, 'Heron'!M$5)</f>
        <v/>
      </c>
      <c r="N79" s="2">
        <f>M79+SUMIFS(data!$H$1:$H$1749, data!$A$1:$A$1749, 'Heron'!$A79,  data!$E$1:$E$1749, 'Heron'!N$5)</f>
        <v/>
      </c>
      <c r="O79" s="2">
        <f>N79+SUMIFS(data!$H$1:$H$1749, data!$A$1:$A$1749, 'Heron'!$A79,  data!$E$1:$E$1749, 'Heron'!O$5)</f>
        <v/>
      </c>
      <c r="P79" s="2">
        <f>O79+SUMIFS(data!$H$1:$H$1749, data!$A$1:$A$1749, 'Heron'!$A79,  data!$E$1:$E$1749, 'Heron'!P$5)</f>
        <v/>
      </c>
      <c r="Q79" s="2">
        <f>P79+SUMIFS(data!$H$1:$H$1749, data!$A$1:$A$1749, 'Heron'!$A79,  data!$E$1:$E$1749, 'Heron'!Q$5)</f>
        <v/>
      </c>
      <c r="R79" s="2">
        <f>Q79+SUMIFS(data!$H$1:$H$1749, data!$A$1:$A$1749, 'Heron'!$A79,  data!$E$1:$E$1749, 'Heron'!R$5)</f>
        <v/>
      </c>
      <c r="S79" s="2">
        <f>R79+SUMIFS(data!$H$1:$H$1749, data!$A$1:$A$1749, 'Heron'!$A79,  data!$E$1:$E$1749, 'Heron'!S$5)</f>
        <v/>
      </c>
      <c r="T79" s="2">
        <f>S79+SUMIFS(data!$H$1:$H$1749, data!$A$1:$A$1749, 'Heron'!$A79,  data!$E$1:$E$1749, 'Heron'!T$5)</f>
        <v/>
      </c>
      <c r="U79" s="2">
        <f>T79+SUMIFS(data!$H$1:$H$1749, data!$A$1:$A$1749, 'Heron'!$A79,  data!$E$1:$E$1749, 'Heron'!U$5)</f>
        <v/>
      </c>
      <c r="V79" s="2">
        <f>U79+SUMIFS(data!$H$1:$H$1749, data!$A$1:$A$1749, 'Heron'!$A79,  data!$E$1:$E$1749, 'Heron'!V$5)</f>
        <v/>
      </c>
      <c r="W79" s="2">
        <f>V79+SUMIFS(data!$H$1:$H$1749, data!$A$1:$A$1749, 'Heron'!$A79,  data!$E$1:$E$1749, 'Heron'!W$5)</f>
        <v/>
      </c>
      <c r="X79" s="2">
        <f>W79+SUMIFS(data!$H$1:$H$1749, data!$A$1:$A$1749, 'Heron'!$A79,  data!$E$1:$E$1749, 'Heron'!X$5)</f>
        <v/>
      </c>
      <c r="Y79" s="2">
        <f>X79+SUMIFS(data!$H$1:$H$1749, data!$A$1:$A$1749, 'Heron'!$A79,  data!$E$1:$E$1749, 'Heron'!Y$5)</f>
        <v/>
      </c>
      <c r="Z79" s="2">
        <f>Y79+SUMIFS(data!$H$1:$H$1749, data!$A$1:$A$1749, 'Heron'!$A79,  data!$E$1:$E$1749, 'Heron'!Z$5)</f>
        <v/>
      </c>
      <c r="AA79" s="2">
        <f>Z79+SUMIFS(data!$H$1:$H$1749, data!$A$1:$A$1749, 'Heron'!$A79,  data!$E$1:$E$1749, 'Heron'!AA$5)</f>
        <v/>
      </c>
      <c r="AB79" s="2">
        <f>AA79+SUMIFS(data!$H$1:$H$1749, data!$A$1:$A$1749, 'Heron'!$A79,  data!$E$1:$E$1749, 'Heron'!AB$5)</f>
        <v/>
      </c>
      <c r="AC79" s="2">
        <f>AB79+SUMIFS(data!$H$1:$H$1749, data!$A$1:$A$1749, 'Heron'!$A79,  data!$E$1:$E$1749, 'Heron'!AC$5)</f>
        <v/>
      </c>
      <c r="AD79" s="2">
        <f>AC79+SUMIFS(data!$H$1:$H$1749, data!$A$1:$A$1749, 'Heron'!$A79,  data!$E$1:$E$1749, 'Heron'!AD$5)</f>
        <v/>
      </c>
      <c r="AE79" s="2">
        <f>AD79+SUMIFS(data!$H$1:$H$1749, data!$A$1:$A$1749, 'Heron'!$A79,  data!$E$1:$E$1749, 'Heron'!AE$5)</f>
        <v/>
      </c>
      <c r="AF79" s="2">
        <f>AE79+SUMIFS(data!$H$1:$H$1749, data!$A$1:$A$1749, 'Heron'!$A79,  data!$E$1:$E$1749, 'Heron'!AF$5)</f>
        <v/>
      </c>
      <c r="AG79" s="2">
        <f>AF79+SUMIFS(data!$H$1:$H$1749, data!$A$1:$A$1749, 'Heron'!$A79,  data!$E$1:$E$1749, 'Heron'!AG$5)+SUMIFS('NSST Print'!$C$43,'NSST Print'!$F$43,'Heron'!$A79)-SUMIFS('NSST Print'!$C$44:$C$50,'NSST Print'!$F$44:$F$50,'Heron'!$A79)</f>
        <v/>
      </c>
    </row>
    <row r="80">
      <c r="A80" t="inlineStr">
        <is>
          <t>Insurance</t>
        </is>
      </c>
      <c r="C80" s="2">
        <f>SUMIFS(data!$H$1:$H$1749, data!$A$1:$A$1749, 'Heron'!$A80, data!$E$1:$E$1749, 'Heron'!C$5)</f>
        <v/>
      </c>
      <c r="D80" s="2">
        <f>C80+SUMIFS(data!$H$1:$H$1749, data!$A$1:$A$1749, 'Heron'!$A80,  data!$E$1:$E$1749, 'Heron'!D$5)</f>
        <v/>
      </c>
      <c r="E80" s="2">
        <f>D80+SUMIFS(data!$H$1:$H$1749, data!$A$1:$A$1749, 'Heron'!$A80,  data!$E$1:$E$1749, 'Heron'!E$5)</f>
        <v/>
      </c>
      <c r="F80" s="2">
        <f>E80+SUMIFS(data!$H$1:$H$1749, data!$A$1:$A$1749, 'Heron'!$A80,  data!$E$1:$E$1749, 'Heron'!F$5)</f>
        <v/>
      </c>
      <c r="G80" s="2">
        <f>F80+SUMIFS(data!$H$1:$H$1749, data!$A$1:$A$1749, 'Heron'!$A80,  data!$E$1:$E$1749, 'Heron'!G$5)</f>
        <v/>
      </c>
      <c r="H80" s="2">
        <f>G80+SUMIFS(data!$H$1:$H$1749, data!$A$1:$A$1749, 'Heron'!$A80,  data!$E$1:$E$1749, 'Heron'!H$5)</f>
        <v/>
      </c>
      <c r="I80" s="2">
        <f>H80+SUMIFS(data!$H$1:$H$1749, data!$A$1:$A$1749, 'Heron'!$A80,  data!$E$1:$E$1749, 'Heron'!I$5)</f>
        <v/>
      </c>
      <c r="J80" s="2">
        <f>I80+SUMIFS(data!$H$1:$H$1749, data!$A$1:$A$1749, 'Heron'!$A80,  data!$E$1:$E$1749, 'Heron'!J$5)</f>
        <v/>
      </c>
      <c r="K80" s="2">
        <f>J80+SUMIFS(data!$H$1:$H$1749, data!$A$1:$A$1749, 'Heron'!$A80,  data!$E$1:$E$1749, 'Heron'!K$5)</f>
        <v/>
      </c>
      <c r="L80" s="2">
        <f>K80+SUMIFS(data!$H$1:$H$1749, data!$A$1:$A$1749, 'Heron'!$A80,  data!$E$1:$E$1749, 'Heron'!L$5)</f>
        <v/>
      </c>
      <c r="M80" s="2">
        <f>L80+SUMIFS(data!$H$1:$H$1749, data!$A$1:$A$1749, 'Heron'!$A80,  data!$E$1:$E$1749, 'Heron'!M$5)</f>
        <v/>
      </c>
      <c r="N80" s="2">
        <f>M80+SUMIFS(data!$H$1:$H$1749, data!$A$1:$A$1749, 'Heron'!$A80,  data!$E$1:$E$1749, 'Heron'!N$5)</f>
        <v/>
      </c>
      <c r="O80" s="2">
        <f>N80+SUMIFS(data!$H$1:$H$1749, data!$A$1:$A$1749, 'Heron'!$A80,  data!$E$1:$E$1749, 'Heron'!O$5)</f>
        <v/>
      </c>
      <c r="P80" s="2">
        <f>O80+SUMIFS(data!$H$1:$H$1749, data!$A$1:$A$1749, 'Heron'!$A80,  data!$E$1:$E$1749, 'Heron'!P$5)</f>
        <v/>
      </c>
      <c r="Q80" s="2">
        <f>P80+SUMIFS(data!$H$1:$H$1749, data!$A$1:$A$1749, 'Heron'!$A80,  data!$E$1:$E$1749, 'Heron'!Q$5)</f>
        <v/>
      </c>
      <c r="R80" s="2">
        <f>Q80+SUMIFS(data!$H$1:$H$1749, data!$A$1:$A$1749, 'Heron'!$A80,  data!$E$1:$E$1749, 'Heron'!R$5)</f>
        <v/>
      </c>
      <c r="S80" s="2">
        <f>R80+SUMIFS(data!$H$1:$H$1749, data!$A$1:$A$1749, 'Heron'!$A80,  data!$E$1:$E$1749, 'Heron'!S$5)</f>
        <v/>
      </c>
      <c r="T80" s="2">
        <f>S80+SUMIFS(data!$H$1:$H$1749, data!$A$1:$A$1749, 'Heron'!$A80,  data!$E$1:$E$1749, 'Heron'!T$5)</f>
        <v/>
      </c>
      <c r="U80" s="2">
        <f>T80+SUMIFS(data!$H$1:$H$1749, data!$A$1:$A$1749, 'Heron'!$A80,  data!$E$1:$E$1749, 'Heron'!U$5)</f>
        <v/>
      </c>
      <c r="V80" s="2">
        <f>U80+SUMIFS(data!$H$1:$H$1749, data!$A$1:$A$1749, 'Heron'!$A80,  data!$E$1:$E$1749, 'Heron'!V$5)</f>
        <v/>
      </c>
      <c r="W80" s="2">
        <f>V80+SUMIFS(data!$H$1:$H$1749, data!$A$1:$A$1749, 'Heron'!$A80,  data!$E$1:$E$1749, 'Heron'!W$5)</f>
        <v/>
      </c>
      <c r="X80" s="2">
        <f>W80+SUMIFS(data!$H$1:$H$1749, data!$A$1:$A$1749, 'Heron'!$A80,  data!$E$1:$E$1749, 'Heron'!X$5)</f>
        <v/>
      </c>
      <c r="Y80" s="2">
        <f>X80+SUMIFS(data!$H$1:$H$1749, data!$A$1:$A$1749, 'Heron'!$A80,  data!$E$1:$E$1749, 'Heron'!Y$5)</f>
        <v/>
      </c>
      <c r="Z80" s="2">
        <f>Y80+SUMIFS(data!$H$1:$H$1749, data!$A$1:$A$1749, 'Heron'!$A80,  data!$E$1:$E$1749, 'Heron'!Z$5)</f>
        <v/>
      </c>
      <c r="AA80" s="2">
        <f>Z80+SUMIFS(data!$H$1:$H$1749, data!$A$1:$A$1749, 'Heron'!$A80,  data!$E$1:$E$1749, 'Heron'!AA$5)</f>
        <v/>
      </c>
      <c r="AB80" s="2">
        <f>AA80+SUMIFS(data!$H$1:$H$1749, data!$A$1:$A$1749, 'Heron'!$A80,  data!$E$1:$E$1749, 'Heron'!AB$5)</f>
        <v/>
      </c>
      <c r="AC80" s="2">
        <f>AB80+SUMIFS(data!$H$1:$H$1749, data!$A$1:$A$1749, 'Heron'!$A80,  data!$E$1:$E$1749, 'Heron'!AC$5)</f>
        <v/>
      </c>
      <c r="AD80" s="2">
        <f>AC80+SUMIFS(data!$H$1:$H$1749, data!$A$1:$A$1749, 'Heron'!$A80,  data!$E$1:$E$1749, 'Heron'!AD$5)</f>
        <v/>
      </c>
      <c r="AE80" s="2">
        <f>AD80+SUMIFS(data!$H$1:$H$1749, data!$A$1:$A$1749, 'Heron'!$A80,  data!$E$1:$E$1749, 'Heron'!AE$5)</f>
        <v/>
      </c>
      <c r="AF80" s="2">
        <f>AE80+SUMIFS(data!$H$1:$H$1749, data!$A$1:$A$1749, 'Heron'!$A80,  data!$E$1:$E$1749, 'Heron'!AF$5)</f>
        <v/>
      </c>
      <c r="AG80" s="2">
        <f>AF80+SUMIFS(data!$H$1:$H$1749, data!$A$1:$A$1749, 'Heron'!$A80,  data!$E$1:$E$1749, 'Heron'!AG$5)+SUMIFS('NSST Print'!$C$43,'NSST Print'!$F$43,'Heron'!$A80)-SUMIFS('NSST Print'!$C$44:$C$50,'NSST Print'!$F$44:$F$50,'Heron'!$A80)</f>
        <v/>
      </c>
    </row>
    <row r="81">
      <c r="A81" t="inlineStr">
        <is>
          <t>Interest Paid</t>
        </is>
      </c>
      <c r="C81" s="2">
        <f>SUMIFS(data!$H$1:$H$1749, data!$A$1:$A$1749, 'Heron'!$A81, data!$E$1:$E$1749, 'Heron'!C$5)</f>
        <v/>
      </c>
      <c r="D81" s="2">
        <f>C81+SUMIFS(data!$H$1:$H$1749, data!$A$1:$A$1749, 'Heron'!$A81,  data!$E$1:$E$1749, 'Heron'!D$5)</f>
        <v/>
      </c>
      <c r="E81" s="2">
        <f>D81+SUMIFS(data!$H$1:$H$1749, data!$A$1:$A$1749, 'Heron'!$A81,  data!$E$1:$E$1749, 'Heron'!E$5)</f>
        <v/>
      </c>
      <c r="F81" s="2">
        <f>E81+SUMIFS(data!$H$1:$H$1749, data!$A$1:$A$1749, 'Heron'!$A81,  data!$E$1:$E$1749, 'Heron'!F$5)</f>
        <v/>
      </c>
      <c r="G81" s="2">
        <f>F81+SUMIFS(data!$H$1:$H$1749, data!$A$1:$A$1749, 'Heron'!$A81,  data!$E$1:$E$1749, 'Heron'!G$5)</f>
        <v/>
      </c>
      <c r="H81" s="2">
        <f>G81+SUMIFS(data!$H$1:$H$1749, data!$A$1:$A$1749, 'Heron'!$A81,  data!$E$1:$E$1749, 'Heron'!H$5)</f>
        <v/>
      </c>
      <c r="I81" s="2">
        <f>H81+SUMIFS(data!$H$1:$H$1749, data!$A$1:$A$1749, 'Heron'!$A81,  data!$E$1:$E$1749, 'Heron'!I$5)</f>
        <v/>
      </c>
      <c r="J81" s="2">
        <f>I81+SUMIFS(data!$H$1:$H$1749, data!$A$1:$A$1749, 'Heron'!$A81,  data!$E$1:$E$1749, 'Heron'!J$5)</f>
        <v/>
      </c>
      <c r="K81" s="2">
        <f>J81+SUMIFS(data!$H$1:$H$1749, data!$A$1:$A$1749, 'Heron'!$A81,  data!$E$1:$E$1749, 'Heron'!K$5)</f>
        <v/>
      </c>
      <c r="L81" s="2">
        <f>K81+SUMIFS(data!$H$1:$H$1749, data!$A$1:$A$1749, 'Heron'!$A81,  data!$E$1:$E$1749, 'Heron'!L$5)</f>
        <v/>
      </c>
      <c r="M81" s="2">
        <f>L81+SUMIFS(data!$H$1:$H$1749, data!$A$1:$A$1749, 'Heron'!$A81,  data!$E$1:$E$1749, 'Heron'!M$5)</f>
        <v/>
      </c>
      <c r="N81" s="2">
        <f>M81+SUMIFS(data!$H$1:$H$1749, data!$A$1:$A$1749, 'Heron'!$A81,  data!$E$1:$E$1749, 'Heron'!N$5)</f>
        <v/>
      </c>
      <c r="O81" s="2">
        <f>N81+SUMIFS(data!$H$1:$H$1749, data!$A$1:$A$1749, 'Heron'!$A81,  data!$E$1:$E$1749, 'Heron'!O$5)</f>
        <v/>
      </c>
      <c r="P81" s="2">
        <f>O81+SUMIFS(data!$H$1:$H$1749, data!$A$1:$A$1749, 'Heron'!$A81,  data!$E$1:$E$1749, 'Heron'!P$5)</f>
        <v/>
      </c>
      <c r="Q81" s="2">
        <f>P81+SUMIFS(data!$H$1:$H$1749, data!$A$1:$A$1749, 'Heron'!$A81,  data!$E$1:$E$1749, 'Heron'!Q$5)</f>
        <v/>
      </c>
      <c r="R81" s="2">
        <f>Q81+SUMIFS(data!$H$1:$H$1749, data!$A$1:$A$1749, 'Heron'!$A81,  data!$E$1:$E$1749, 'Heron'!R$5)</f>
        <v/>
      </c>
      <c r="S81" s="2">
        <f>R81+SUMIFS(data!$H$1:$H$1749, data!$A$1:$A$1749, 'Heron'!$A81,  data!$E$1:$E$1749, 'Heron'!S$5)</f>
        <v/>
      </c>
      <c r="T81" s="2">
        <f>S81+SUMIFS(data!$H$1:$H$1749, data!$A$1:$A$1749, 'Heron'!$A81,  data!$E$1:$E$1749, 'Heron'!T$5)</f>
        <v/>
      </c>
      <c r="U81" s="2">
        <f>T81+SUMIFS(data!$H$1:$H$1749, data!$A$1:$A$1749, 'Heron'!$A81,  data!$E$1:$E$1749, 'Heron'!U$5)</f>
        <v/>
      </c>
      <c r="V81" s="2">
        <f>U81+SUMIFS(data!$H$1:$H$1749, data!$A$1:$A$1749, 'Heron'!$A81,  data!$E$1:$E$1749, 'Heron'!V$5)</f>
        <v/>
      </c>
      <c r="W81" s="2">
        <f>V81+SUMIFS(data!$H$1:$H$1749, data!$A$1:$A$1749, 'Heron'!$A81,  data!$E$1:$E$1749, 'Heron'!W$5)</f>
        <v/>
      </c>
      <c r="X81" s="2">
        <f>W81+SUMIFS(data!$H$1:$H$1749, data!$A$1:$A$1749, 'Heron'!$A81,  data!$E$1:$E$1749, 'Heron'!X$5)</f>
        <v/>
      </c>
      <c r="Y81" s="2">
        <f>X81+SUMIFS(data!$H$1:$H$1749, data!$A$1:$A$1749, 'Heron'!$A81,  data!$E$1:$E$1749, 'Heron'!Y$5)</f>
        <v/>
      </c>
      <c r="Z81" s="2">
        <f>Y81+SUMIFS(data!$H$1:$H$1749, data!$A$1:$A$1749, 'Heron'!$A81,  data!$E$1:$E$1749, 'Heron'!Z$5)</f>
        <v/>
      </c>
      <c r="AA81" s="2">
        <f>Z81+SUMIFS(data!$H$1:$H$1749, data!$A$1:$A$1749, 'Heron'!$A81,  data!$E$1:$E$1749, 'Heron'!AA$5)</f>
        <v/>
      </c>
      <c r="AB81" s="2">
        <f>AA81+SUMIFS(data!$H$1:$H$1749, data!$A$1:$A$1749, 'Heron'!$A81,  data!$E$1:$E$1749, 'Heron'!AB$5)</f>
        <v/>
      </c>
      <c r="AC81" s="2">
        <f>AB81+SUMIFS(data!$H$1:$H$1749, data!$A$1:$A$1749, 'Heron'!$A81,  data!$E$1:$E$1749, 'Heron'!AC$5)</f>
        <v/>
      </c>
      <c r="AD81" s="2">
        <f>AC81+SUMIFS(data!$H$1:$H$1749, data!$A$1:$A$1749, 'Heron'!$A81,  data!$E$1:$E$1749, 'Heron'!AD$5)</f>
        <v/>
      </c>
      <c r="AE81" s="2">
        <f>AD81+SUMIFS(data!$H$1:$H$1749, data!$A$1:$A$1749, 'Heron'!$A81,  data!$E$1:$E$1749, 'Heron'!AE$5)</f>
        <v/>
      </c>
      <c r="AF81" s="2">
        <f>AE81+SUMIFS(data!$H$1:$H$1749, data!$A$1:$A$1749, 'Heron'!$A81,  data!$E$1:$E$1749, 'Heron'!AF$5)</f>
        <v/>
      </c>
      <c r="AG81" s="2">
        <f>AF81+SUMIFS(data!$H$1:$H$1749, data!$A$1:$A$1749, 'Heron'!$A81,  data!$E$1:$E$1749, 'Heron'!AG$5)+SUMIFS('NSST Print'!$C$43,'NSST Print'!$F$43,'Heron'!$A81)-SUMIFS('NSST Print'!$C$44:$C$50,'NSST Print'!$F$44:$F$50,'Heron'!$A81)</f>
        <v/>
      </c>
    </row>
    <row r="82">
      <c r="A82" t="inlineStr">
        <is>
          <t>Interest Paid - Investors @ 10%</t>
        </is>
      </c>
      <c r="C82" s="2">
        <f>SUMIFS(data!$H$1:$H$1749, data!$A$1:$A$1749, 'Heron'!$A82, data!$E$1:$E$1749, 'Heron'!C$5)</f>
        <v/>
      </c>
      <c r="D82" s="2">
        <f>C82+SUMIFS(data!$H$1:$H$1749, data!$A$1:$A$1749, 'Heron'!$A82,  data!$E$1:$E$1749, 'Heron'!D$5)</f>
        <v/>
      </c>
      <c r="E82" s="2">
        <f>D82+SUMIFS(data!$H$1:$H$1749, data!$A$1:$A$1749, 'Heron'!$A82,  data!$E$1:$E$1749, 'Heron'!E$5)</f>
        <v/>
      </c>
      <c r="F82" s="2">
        <f>E82+SUMIFS(data!$H$1:$H$1749, data!$A$1:$A$1749, 'Heron'!$A82,  data!$E$1:$E$1749, 'Heron'!F$5)</f>
        <v/>
      </c>
      <c r="G82" s="2">
        <f>F82+SUMIFS(data!$H$1:$H$1749, data!$A$1:$A$1749, 'Heron'!$A82,  data!$E$1:$E$1749, 'Heron'!G$5)</f>
        <v/>
      </c>
      <c r="H82" s="2">
        <f>G82+SUMIFS(data!$H$1:$H$1749, data!$A$1:$A$1749, 'Heron'!$A82,  data!$E$1:$E$1749, 'Heron'!H$5)</f>
        <v/>
      </c>
      <c r="I82" s="2">
        <f>H82+SUMIFS(data!$H$1:$H$1749, data!$A$1:$A$1749, 'Heron'!$A82,  data!$E$1:$E$1749, 'Heron'!I$5)</f>
        <v/>
      </c>
      <c r="J82" s="2">
        <f>I82+SUMIFS(data!$H$1:$H$1749, data!$A$1:$A$1749, 'Heron'!$A82,  data!$E$1:$E$1749, 'Heron'!J$5)</f>
        <v/>
      </c>
      <c r="K82" s="2">
        <f>J82+SUMIFS(data!$H$1:$H$1749, data!$A$1:$A$1749, 'Heron'!$A82,  data!$E$1:$E$1749, 'Heron'!K$5)</f>
        <v/>
      </c>
      <c r="L82" s="2">
        <f>K82+SUMIFS(data!$H$1:$H$1749, data!$A$1:$A$1749, 'Heron'!$A82,  data!$E$1:$E$1749, 'Heron'!L$5)</f>
        <v/>
      </c>
      <c r="M82" s="2">
        <f>L82+SUMIFS(data!$H$1:$H$1749, data!$A$1:$A$1749, 'Heron'!$A82,  data!$E$1:$E$1749, 'Heron'!M$5)</f>
        <v/>
      </c>
      <c r="N82" s="2">
        <f>M82+SUMIFS(data!$H$1:$H$1749, data!$A$1:$A$1749, 'Heron'!$A82,  data!$E$1:$E$1749, 'Heron'!N$5)</f>
        <v/>
      </c>
      <c r="O82" s="2">
        <f>N82+SUMIFS(data!$H$1:$H$1749, data!$A$1:$A$1749, 'Heron'!$A82,  data!$E$1:$E$1749, 'Heron'!O$5)</f>
        <v/>
      </c>
      <c r="P82" s="2">
        <f>O82+SUMIFS(data!$H$1:$H$1749, data!$A$1:$A$1749, 'Heron'!$A82,  data!$E$1:$E$1749, 'Heron'!P$5)</f>
        <v/>
      </c>
      <c r="Q82" s="2">
        <f>P82+SUMIFS(data!$H$1:$H$1749, data!$A$1:$A$1749, 'Heron'!$A82,  data!$E$1:$E$1749, 'Heron'!Q$5)</f>
        <v/>
      </c>
      <c r="R82" s="2">
        <f>Q82+SUMIFS(data!$H$1:$H$1749, data!$A$1:$A$1749, 'Heron'!$A82,  data!$E$1:$E$1749, 'Heron'!R$5)</f>
        <v/>
      </c>
      <c r="S82" s="2">
        <f>R82+SUMIFS(data!$H$1:$H$1749, data!$A$1:$A$1749, 'Heron'!$A82,  data!$E$1:$E$1749, 'Heron'!S$5)</f>
        <v/>
      </c>
      <c r="T82" s="2">
        <f>S82+SUMIFS(data!$H$1:$H$1749, data!$A$1:$A$1749, 'Heron'!$A82,  data!$E$1:$E$1749, 'Heron'!T$5)</f>
        <v/>
      </c>
      <c r="U82" s="2">
        <f>T82+SUMIFS(data!$H$1:$H$1749, data!$A$1:$A$1749, 'Heron'!$A82,  data!$E$1:$E$1749, 'Heron'!U$5)</f>
        <v/>
      </c>
      <c r="V82" s="2">
        <f>U82+SUMIFS(data!$H$1:$H$1749, data!$A$1:$A$1749, 'Heron'!$A82,  data!$E$1:$E$1749, 'Heron'!V$5)</f>
        <v/>
      </c>
      <c r="W82" s="2">
        <f>V82+SUMIFS(data!$H$1:$H$1749, data!$A$1:$A$1749, 'Heron'!$A82,  data!$E$1:$E$1749, 'Heron'!W$5)</f>
        <v/>
      </c>
      <c r="X82" s="2">
        <f>W82+SUMIFS(data!$H$1:$H$1749, data!$A$1:$A$1749, 'Heron'!$A82,  data!$E$1:$E$1749, 'Heron'!X$5)</f>
        <v/>
      </c>
      <c r="Y82" s="2">
        <f>X82+SUMIFS(data!$H$1:$H$1749, data!$A$1:$A$1749, 'Heron'!$A82,  data!$E$1:$E$1749, 'Heron'!Y$5)</f>
        <v/>
      </c>
      <c r="Z82" s="2">
        <f>Y82+SUMIFS(data!$H$1:$H$1749, data!$A$1:$A$1749, 'Heron'!$A82,  data!$E$1:$E$1749, 'Heron'!Z$5)</f>
        <v/>
      </c>
      <c r="AA82" s="2">
        <f>Z82+SUMIFS(data!$H$1:$H$1749, data!$A$1:$A$1749, 'Heron'!$A82,  data!$E$1:$E$1749, 'Heron'!AA$5)</f>
        <v/>
      </c>
      <c r="AB82" s="2">
        <f>AA82+SUMIFS(data!$H$1:$H$1749, data!$A$1:$A$1749, 'Heron'!$A82,  data!$E$1:$E$1749, 'Heron'!AB$5)</f>
        <v/>
      </c>
      <c r="AC82" s="2">
        <f>AB82+SUMIFS(data!$H$1:$H$1749, data!$A$1:$A$1749, 'Heron'!$A82,  data!$E$1:$E$1749, 'Heron'!AC$5)</f>
        <v/>
      </c>
      <c r="AD82" s="2">
        <f>AC82+SUMIFS(data!$H$1:$H$1749, data!$A$1:$A$1749, 'Heron'!$A82,  data!$E$1:$E$1749, 'Heron'!AD$5)</f>
        <v/>
      </c>
      <c r="AE82" s="2">
        <f>AD82+SUMIFS(data!$H$1:$H$1749, data!$A$1:$A$1749, 'Heron'!$A82,  data!$E$1:$E$1749, 'Heron'!AE$5)</f>
        <v/>
      </c>
      <c r="AF82" s="2">
        <f>AE82+SUMIFS(data!$H$1:$H$1749, data!$A$1:$A$1749, 'Heron'!$A82,  data!$E$1:$E$1749, 'Heron'!AF$5)</f>
        <v/>
      </c>
      <c r="AG82" s="2">
        <f>AF82+SUMIFS(data!$H$1:$H$1749, data!$A$1:$A$1749, 'Heron'!$A82,  data!$E$1:$E$1749, 'Heron'!AG$5)+SUMIFS('NSST Print'!$C$43,'NSST Print'!$F$43,'Heron'!$A82)-SUMIFS('NSST Print'!$C$44:$C$50,'NSST Print'!$F$44:$F$50,'Heron'!$A82)</f>
        <v/>
      </c>
    </row>
    <row r="83">
      <c r="A83" t="inlineStr">
        <is>
          <t>Interest Paid - Investors @ 10.5%</t>
        </is>
      </c>
      <c r="C83" s="2">
        <f>SUMIFS(data!$H$1:$H$1749, data!$A$1:$A$1749, 'Heron'!$A83, data!$E$1:$E$1749, 'Heron'!C$5)</f>
        <v/>
      </c>
      <c r="D83" s="2">
        <f>C83+SUMIFS(data!$H$1:$H$1749, data!$A$1:$A$1749, 'Heron'!$A83,  data!$E$1:$E$1749, 'Heron'!D$5)</f>
        <v/>
      </c>
      <c r="E83" s="2">
        <f>D83+SUMIFS(data!$H$1:$H$1749, data!$A$1:$A$1749, 'Heron'!$A83,  data!$E$1:$E$1749, 'Heron'!E$5)</f>
        <v/>
      </c>
      <c r="F83" s="2">
        <f>E83+SUMIFS(data!$H$1:$H$1749, data!$A$1:$A$1749, 'Heron'!$A83,  data!$E$1:$E$1749, 'Heron'!F$5)</f>
        <v/>
      </c>
      <c r="G83" s="2">
        <f>F83+SUMIFS(data!$H$1:$H$1749, data!$A$1:$A$1749, 'Heron'!$A83,  data!$E$1:$E$1749, 'Heron'!G$5)</f>
        <v/>
      </c>
      <c r="H83" s="2">
        <f>G83+SUMIFS(data!$H$1:$H$1749, data!$A$1:$A$1749, 'Heron'!$A83,  data!$E$1:$E$1749, 'Heron'!H$5)</f>
        <v/>
      </c>
      <c r="I83" s="2">
        <f>H83+SUMIFS(data!$H$1:$H$1749, data!$A$1:$A$1749, 'Heron'!$A83,  data!$E$1:$E$1749, 'Heron'!I$5)</f>
        <v/>
      </c>
      <c r="J83" s="2">
        <f>I83+SUMIFS(data!$H$1:$H$1749, data!$A$1:$A$1749, 'Heron'!$A83,  data!$E$1:$E$1749, 'Heron'!J$5)</f>
        <v/>
      </c>
      <c r="K83" s="2">
        <f>J83+SUMIFS(data!$H$1:$H$1749, data!$A$1:$A$1749, 'Heron'!$A83,  data!$E$1:$E$1749, 'Heron'!K$5)</f>
        <v/>
      </c>
      <c r="L83" s="2">
        <f>K83+SUMIFS(data!$H$1:$H$1749, data!$A$1:$A$1749, 'Heron'!$A83,  data!$E$1:$E$1749, 'Heron'!L$5)</f>
        <v/>
      </c>
      <c r="M83" s="2">
        <f>L83+SUMIFS(data!$H$1:$H$1749, data!$A$1:$A$1749, 'Heron'!$A83,  data!$E$1:$E$1749, 'Heron'!M$5)</f>
        <v/>
      </c>
      <c r="N83" s="2">
        <f>M83+SUMIFS(data!$H$1:$H$1749, data!$A$1:$A$1749, 'Heron'!$A83,  data!$E$1:$E$1749, 'Heron'!N$5)</f>
        <v/>
      </c>
      <c r="O83" s="2">
        <f>N83+SUMIFS(data!$H$1:$H$1749, data!$A$1:$A$1749, 'Heron'!$A83,  data!$E$1:$E$1749, 'Heron'!O$5)</f>
        <v/>
      </c>
      <c r="P83" s="2">
        <f>O83+SUMIFS(data!$H$1:$H$1749, data!$A$1:$A$1749, 'Heron'!$A83,  data!$E$1:$E$1749, 'Heron'!P$5)</f>
        <v/>
      </c>
      <c r="Q83" s="2">
        <f>P83+SUMIFS(data!$H$1:$H$1749, data!$A$1:$A$1749, 'Heron'!$A83,  data!$E$1:$E$1749, 'Heron'!Q$5)</f>
        <v/>
      </c>
      <c r="R83" s="2">
        <f>Q83+SUMIFS(data!$H$1:$H$1749, data!$A$1:$A$1749, 'Heron'!$A83,  data!$E$1:$E$1749, 'Heron'!R$5)</f>
        <v/>
      </c>
      <c r="S83" s="2">
        <f>R83+SUMIFS(data!$H$1:$H$1749, data!$A$1:$A$1749, 'Heron'!$A83,  data!$E$1:$E$1749, 'Heron'!S$5)</f>
        <v/>
      </c>
      <c r="T83" s="2">
        <f>S83+SUMIFS(data!$H$1:$H$1749, data!$A$1:$A$1749, 'Heron'!$A83,  data!$E$1:$E$1749, 'Heron'!T$5)</f>
        <v/>
      </c>
      <c r="U83" s="2">
        <f>T83+SUMIFS(data!$H$1:$H$1749, data!$A$1:$A$1749, 'Heron'!$A83,  data!$E$1:$E$1749, 'Heron'!U$5)</f>
        <v/>
      </c>
      <c r="V83" s="2">
        <f>U83+SUMIFS(data!$H$1:$H$1749, data!$A$1:$A$1749, 'Heron'!$A83,  data!$E$1:$E$1749, 'Heron'!V$5)</f>
        <v/>
      </c>
      <c r="W83" s="2">
        <f>V83+SUMIFS(data!$H$1:$H$1749, data!$A$1:$A$1749, 'Heron'!$A83,  data!$E$1:$E$1749, 'Heron'!W$5)</f>
        <v/>
      </c>
      <c r="X83" s="2">
        <f>W83+SUMIFS(data!$H$1:$H$1749, data!$A$1:$A$1749, 'Heron'!$A83,  data!$E$1:$E$1749, 'Heron'!X$5)</f>
        <v/>
      </c>
      <c r="Y83" s="2">
        <f>X83+SUMIFS(data!$H$1:$H$1749, data!$A$1:$A$1749, 'Heron'!$A83,  data!$E$1:$E$1749, 'Heron'!Y$5)</f>
        <v/>
      </c>
      <c r="Z83" s="2">
        <f>Y83+SUMIFS(data!$H$1:$H$1749, data!$A$1:$A$1749, 'Heron'!$A83,  data!$E$1:$E$1749, 'Heron'!Z$5)</f>
        <v/>
      </c>
      <c r="AA83" s="2">
        <f>Z83+SUMIFS(data!$H$1:$H$1749, data!$A$1:$A$1749, 'Heron'!$A83,  data!$E$1:$E$1749, 'Heron'!AA$5)</f>
        <v/>
      </c>
      <c r="AB83" s="2">
        <f>AA83+SUMIFS(data!$H$1:$H$1749, data!$A$1:$A$1749, 'Heron'!$A83,  data!$E$1:$E$1749, 'Heron'!AB$5)</f>
        <v/>
      </c>
      <c r="AC83" s="2">
        <f>AB83+SUMIFS(data!$H$1:$H$1749, data!$A$1:$A$1749, 'Heron'!$A83,  data!$E$1:$E$1749, 'Heron'!AC$5)</f>
        <v/>
      </c>
      <c r="AD83" s="2">
        <f>AC83+SUMIFS(data!$H$1:$H$1749, data!$A$1:$A$1749, 'Heron'!$A83,  data!$E$1:$E$1749, 'Heron'!AD$5)</f>
        <v/>
      </c>
      <c r="AE83" s="2">
        <f>AD83+SUMIFS(data!$H$1:$H$1749, data!$A$1:$A$1749, 'Heron'!$A83,  data!$E$1:$E$1749, 'Heron'!AE$5)</f>
        <v/>
      </c>
      <c r="AF83" s="2">
        <f>AE83+SUMIFS(data!$H$1:$H$1749, data!$A$1:$A$1749, 'Heron'!$A83,  data!$E$1:$E$1749, 'Heron'!AF$5)</f>
        <v/>
      </c>
      <c r="AG83" s="2">
        <f>AF83+SUMIFS(data!$H$1:$H$1749, data!$A$1:$A$1749, 'Heron'!$A83,  data!$E$1:$E$1749, 'Heron'!AG$5)+SUMIFS('NSST Print'!$C$43,'NSST Print'!$F$43,'Heron'!$A83)-SUMIFS('NSST Print'!$C$44:$C$50,'NSST Print'!$F$44:$F$50,'Heron'!$A83)</f>
        <v/>
      </c>
    </row>
    <row r="84">
      <c r="A84" t="inlineStr">
        <is>
          <t>Interest Paid - Investors @ 11%</t>
        </is>
      </c>
      <c r="C84" s="2">
        <f>SUMIFS(data!$H$1:$H$1749, data!$A$1:$A$1749, 'Heron'!$A84, data!$E$1:$E$1749, 'Heron'!C$5)</f>
        <v/>
      </c>
      <c r="D84" s="2">
        <f>C84+SUMIFS(data!$H$1:$H$1749, data!$A$1:$A$1749, 'Heron'!$A84,  data!$E$1:$E$1749, 'Heron'!D$5)</f>
        <v/>
      </c>
      <c r="E84" s="2">
        <f>D84+SUMIFS(data!$H$1:$H$1749, data!$A$1:$A$1749, 'Heron'!$A84,  data!$E$1:$E$1749, 'Heron'!E$5)</f>
        <v/>
      </c>
      <c r="F84" s="2">
        <f>E84+SUMIFS(data!$H$1:$H$1749, data!$A$1:$A$1749, 'Heron'!$A84,  data!$E$1:$E$1749, 'Heron'!F$5)</f>
        <v/>
      </c>
      <c r="G84" s="2">
        <f>F84+SUMIFS(data!$H$1:$H$1749, data!$A$1:$A$1749, 'Heron'!$A84,  data!$E$1:$E$1749, 'Heron'!G$5)</f>
        <v/>
      </c>
      <c r="H84" s="2">
        <f>G84+SUMIFS(data!$H$1:$H$1749, data!$A$1:$A$1749, 'Heron'!$A84,  data!$E$1:$E$1749, 'Heron'!H$5)</f>
        <v/>
      </c>
      <c r="I84" s="2">
        <f>H84+SUMIFS(data!$H$1:$H$1749, data!$A$1:$A$1749, 'Heron'!$A84,  data!$E$1:$E$1749, 'Heron'!I$5)</f>
        <v/>
      </c>
      <c r="J84" s="2">
        <f>I84+SUMIFS(data!$H$1:$H$1749, data!$A$1:$A$1749, 'Heron'!$A84,  data!$E$1:$E$1749, 'Heron'!J$5)</f>
        <v/>
      </c>
      <c r="K84" s="2">
        <f>J84+SUMIFS(data!$H$1:$H$1749, data!$A$1:$A$1749, 'Heron'!$A84,  data!$E$1:$E$1749, 'Heron'!K$5)</f>
        <v/>
      </c>
      <c r="L84" s="2">
        <f>K84+SUMIFS(data!$H$1:$H$1749, data!$A$1:$A$1749, 'Heron'!$A84,  data!$E$1:$E$1749, 'Heron'!L$5)</f>
        <v/>
      </c>
      <c r="M84" s="2">
        <f>L84+SUMIFS(data!$H$1:$H$1749, data!$A$1:$A$1749, 'Heron'!$A84,  data!$E$1:$E$1749, 'Heron'!M$5)</f>
        <v/>
      </c>
      <c r="N84" s="2">
        <f>M84+SUMIFS(data!$H$1:$H$1749, data!$A$1:$A$1749, 'Heron'!$A84,  data!$E$1:$E$1749, 'Heron'!N$5)</f>
        <v/>
      </c>
      <c r="O84" s="2">
        <f>N84+SUMIFS(data!$H$1:$H$1749, data!$A$1:$A$1749, 'Heron'!$A84,  data!$E$1:$E$1749, 'Heron'!O$5)</f>
        <v/>
      </c>
      <c r="P84" s="2">
        <f>O84+SUMIFS(data!$H$1:$H$1749, data!$A$1:$A$1749, 'Heron'!$A84,  data!$E$1:$E$1749, 'Heron'!P$5)</f>
        <v/>
      </c>
      <c r="Q84" s="2">
        <f>P84+SUMIFS(data!$H$1:$H$1749, data!$A$1:$A$1749, 'Heron'!$A84,  data!$E$1:$E$1749, 'Heron'!Q$5)</f>
        <v/>
      </c>
      <c r="R84" s="2">
        <f>Q84+SUMIFS(data!$H$1:$H$1749, data!$A$1:$A$1749, 'Heron'!$A84,  data!$E$1:$E$1749, 'Heron'!R$5)</f>
        <v/>
      </c>
      <c r="S84" s="2">
        <f>R84+SUMIFS(data!$H$1:$H$1749, data!$A$1:$A$1749, 'Heron'!$A84,  data!$E$1:$E$1749, 'Heron'!S$5)</f>
        <v/>
      </c>
      <c r="T84" s="2">
        <f>S84+SUMIFS(data!$H$1:$H$1749, data!$A$1:$A$1749, 'Heron'!$A84,  data!$E$1:$E$1749, 'Heron'!T$5)</f>
        <v/>
      </c>
      <c r="U84" s="2">
        <f>T84+SUMIFS(data!$H$1:$H$1749, data!$A$1:$A$1749, 'Heron'!$A84,  data!$E$1:$E$1749, 'Heron'!U$5)</f>
        <v/>
      </c>
      <c r="V84" s="2">
        <f>U84+SUMIFS(data!$H$1:$H$1749, data!$A$1:$A$1749, 'Heron'!$A84,  data!$E$1:$E$1749, 'Heron'!V$5)</f>
        <v/>
      </c>
      <c r="W84" s="2">
        <f>V84+SUMIFS(data!$H$1:$H$1749, data!$A$1:$A$1749, 'Heron'!$A84,  data!$E$1:$E$1749, 'Heron'!W$5)</f>
        <v/>
      </c>
      <c r="X84" s="2">
        <f>W84+SUMIFS(data!$H$1:$H$1749, data!$A$1:$A$1749, 'Heron'!$A84,  data!$E$1:$E$1749, 'Heron'!X$5)</f>
        <v/>
      </c>
      <c r="Y84" s="2">
        <f>X84+SUMIFS(data!$H$1:$H$1749, data!$A$1:$A$1749, 'Heron'!$A84,  data!$E$1:$E$1749, 'Heron'!Y$5)</f>
        <v/>
      </c>
      <c r="Z84" s="2">
        <f>Y84+SUMIFS(data!$H$1:$H$1749, data!$A$1:$A$1749, 'Heron'!$A84,  data!$E$1:$E$1749, 'Heron'!Z$5)</f>
        <v/>
      </c>
      <c r="AA84" s="2">
        <f>Z84+SUMIFS(data!$H$1:$H$1749, data!$A$1:$A$1749, 'Heron'!$A84,  data!$E$1:$E$1749, 'Heron'!AA$5)</f>
        <v/>
      </c>
      <c r="AB84" s="2">
        <f>AA84+SUMIFS(data!$H$1:$H$1749, data!$A$1:$A$1749, 'Heron'!$A84,  data!$E$1:$E$1749, 'Heron'!AB$5)</f>
        <v/>
      </c>
      <c r="AC84" s="2">
        <f>AB84+SUMIFS(data!$H$1:$H$1749, data!$A$1:$A$1749, 'Heron'!$A84,  data!$E$1:$E$1749, 'Heron'!AC$5)</f>
        <v/>
      </c>
      <c r="AD84" s="2">
        <f>AC84+SUMIFS(data!$H$1:$H$1749, data!$A$1:$A$1749, 'Heron'!$A84,  data!$E$1:$E$1749, 'Heron'!AD$5)</f>
        <v/>
      </c>
      <c r="AE84" s="2">
        <f>AD84+SUMIFS(data!$H$1:$H$1749, data!$A$1:$A$1749, 'Heron'!$A84,  data!$E$1:$E$1749, 'Heron'!AE$5)</f>
        <v/>
      </c>
      <c r="AF84" s="2">
        <f>AE84+SUMIFS(data!$H$1:$H$1749, data!$A$1:$A$1749, 'Heron'!$A84,  data!$E$1:$E$1749, 'Heron'!AF$5)</f>
        <v/>
      </c>
      <c r="AG84" s="2">
        <f>AF84+SUMIFS(data!$H$1:$H$1749, data!$A$1:$A$1749, 'Heron'!$A84,  data!$E$1:$E$1749, 'Heron'!AG$5)+SUMIFS('NSST Print'!$C$43,'NSST Print'!$F$43,'Heron'!$A84)-SUMIFS('NSST Print'!$C$44:$C$50,'NSST Print'!$F$44:$F$50,'Heron'!$A84)</f>
        <v/>
      </c>
    </row>
    <row r="85">
      <c r="A85" t="inlineStr">
        <is>
          <t>Interest Paid - Investors @ 14%</t>
        </is>
      </c>
      <c r="C85" s="2">
        <f>SUMIFS(data!$H$1:$H$1749, data!$A$1:$A$1749, 'Heron'!$A85, data!$E$1:$E$1749, 'Heron'!C$5)</f>
        <v/>
      </c>
      <c r="D85" s="2">
        <f>C85+SUMIFS(data!$H$1:$H$1749, data!$A$1:$A$1749, 'Heron'!$A85,  data!$E$1:$E$1749, 'Heron'!D$5)</f>
        <v/>
      </c>
      <c r="E85" s="2">
        <f>D85+SUMIFS(data!$H$1:$H$1749, data!$A$1:$A$1749, 'Heron'!$A85,  data!$E$1:$E$1749, 'Heron'!E$5)</f>
        <v/>
      </c>
      <c r="F85" s="2">
        <f>E85+SUMIFS(data!$H$1:$H$1749, data!$A$1:$A$1749, 'Heron'!$A85,  data!$E$1:$E$1749, 'Heron'!F$5)</f>
        <v/>
      </c>
      <c r="G85" s="2">
        <f>F85+SUMIFS(data!$H$1:$H$1749, data!$A$1:$A$1749, 'Heron'!$A85,  data!$E$1:$E$1749, 'Heron'!G$5)</f>
        <v/>
      </c>
      <c r="H85" s="2">
        <f>G85+SUMIFS(data!$H$1:$H$1749, data!$A$1:$A$1749, 'Heron'!$A85,  data!$E$1:$E$1749, 'Heron'!H$5)</f>
        <v/>
      </c>
      <c r="I85" s="2">
        <f>H85+SUMIFS(data!$H$1:$H$1749, data!$A$1:$A$1749, 'Heron'!$A85,  data!$E$1:$E$1749, 'Heron'!I$5)</f>
        <v/>
      </c>
      <c r="J85" s="2">
        <f>I85+SUMIFS(data!$H$1:$H$1749, data!$A$1:$A$1749, 'Heron'!$A85,  data!$E$1:$E$1749, 'Heron'!J$5)</f>
        <v/>
      </c>
      <c r="K85" s="2">
        <f>J85+SUMIFS(data!$H$1:$H$1749, data!$A$1:$A$1749, 'Heron'!$A85,  data!$E$1:$E$1749, 'Heron'!K$5)</f>
        <v/>
      </c>
      <c r="L85" s="2">
        <f>K85+SUMIFS(data!$H$1:$H$1749, data!$A$1:$A$1749, 'Heron'!$A85,  data!$E$1:$E$1749, 'Heron'!L$5)</f>
        <v/>
      </c>
      <c r="M85" s="2">
        <f>L85+SUMIFS(data!$H$1:$H$1749, data!$A$1:$A$1749, 'Heron'!$A85,  data!$E$1:$E$1749, 'Heron'!M$5)</f>
        <v/>
      </c>
      <c r="N85" s="2">
        <f>M85+SUMIFS(data!$H$1:$H$1749, data!$A$1:$A$1749, 'Heron'!$A85,  data!$E$1:$E$1749, 'Heron'!N$5)</f>
        <v/>
      </c>
      <c r="O85" s="2">
        <f>N85+SUMIFS(data!$H$1:$H$1749, data!$A$1:$A$1749, 'Heron'!$A85,  data!$E$1:$E$1749, 'Heron'!O$5)</f>
        <v/>
      </c>
      <c r="P85" s="2">
        <f>O85+SUMIFS(data!$H$1:$H$1749, data!$A$1:$A$1749, 'Heron'!$A85,  data!$E$1:$E$1749, 'Heron'!P$5)</f>
        <v/>
      </c>
      <c r="Q85" s="2">
        <f>P85+SUMIFS(data!$H$1:$H$1749, data!$A$1:$A$1749, 'Heron'!$A85,  data!$E$1:$E$1749, 'Heron'!Q$5)</f>
        <v/>
      </c>
      <c r="R85" s="2">
        <f>Q85+SUMIFS(data!$H$1:$H$1749, data!$A$1:$A$1749, 'Heron'!$A85,  data!$E$1:$E$1749, 'Heron'!R$5)</f>
        <v/>
      </c>
      <c r="S85" s="2">
        <f>R85+SUMIFS(data!$H$1:$H$1749, data!$A$1:$A$1749, 'Heron'!$A85,  data!$E$1:$E$1749, 'Heron'!S$5)</f>
        <v/>
      </c>
      <c r="T85" s="2">
        <f>S85+SUMIFS(data!$H$1:$H$1749, data!$A$1:$A$1749, 'Heron'!$A85,  data!$E$1:$E$1749, 'Heron'!T$5)</f>
        <v/>
      </c>
      <c r="U85" s="2">
        <f>T85+SUMIFS(data!$H$1:$H$1749, data!$A$1:$A$1749, 'Heron'!$A85,  data!$E$1:$E$1749, 'Heron'!U$5)</f>
        <v/>
      </c>
      <c r="V85" s="2">
        <f>U85+SUMIFS(data!$H$1:$H$1749, data!$A$1:$A$1749, 'Heron'!$A85,  data!$E$1:$E$1749, 'Heron'!V$5)</f>
        <v/>
      </c>
      <c r="W85" s="2">
        <f>V85+SUMIFS(data!$H$1:$H$1749, data!$A$1:$A$1749, 'Heron'!$A85,  data!$E$1:$E$1749, 'Heron'!W$5)</f>
        <v/>
      </c>
      <c r="X85" s="2">
        <f>W85+SUMIFS(data!$H$1:$H$1749, data!$A$1:$A$1749, 'Heron'!$A85,  data!$E$1:$E$1749, 'Heron'!X$5)</f>
        <v/>
      </c>
      <c r="Y85" s="2">
        <f>X85+SUMIFS(data!$H$1:$H$1749, data!$A$1:$A$1749, 'Heron'!$A85,  data!$E$1:$E$1749, 'Heron'!Y$5)</f>
        <v/>
      </c>
      <c r="Z85" s="2">
        <f>Y85+SUMIFS(data!$H$1:$H$1749, data!$A$1:$A$1749, 'Heron'!$A85,  data!$E$1:$E$1749, 'Heron'!Z$5)</f>
        <v/>
      </c>
      <c r="AA85" s="2">
        <f>Z85+SUMIFS(data!$H$1:$H$1749, data!$A$1:$A$1749, 'Heron'!$A85,  data!$E$1:$E$1749, 'Heron'!AA$5)</f>
        <v/>
      </c>
      <c r="AB85" s="2">
        <f>AA85+SUMIFS(data!$H$1:$H$1749, data!$A$1:$A$1749, 'Heron'!$A85,  data!$E$1:$E$1749, 'Heron'!AB$5)</f>
        <v/>
      </c>
      <c r="AC85" s="2">
        <f>AB85+SUMIFS(data!$H$1:$H$1749, data!$A$1:$A$1749, 'Heron'!$A85,  data!$E$1:$E$1749, 'Heron'!AC$5)</f>
        <v/>
      </c>
      <c r="AD85" s="2">
        <f>AC85+SUMIFS(data!$H$1:$H$1749, data!$A$1:$A$1749, 'Heron'!$A85,  data!$E$1:$E$1749, 'Heron'!AD$5)</f>
        <v/>
      </c>
      <c r="AE85" s="2">
        <f>AD85+SUMIFS(data!$H$1:$H$1749, data!$A$1:$A$1749, 'Heron'!$A85,  data!$E$1:$E$1749, 'Heron'!AE$5)</f>
        <v/>
      </c>
      <c r="AF85" s="2">
        <f>AE85+SUMIFS(data!$H$1:$H$1749, data!$A$1:$A$1749, 'Heron'!$A85,  data!$E$1:$E$1749, 'Heron'!AF$5)</f>
        <v/>
      </c>
      <c r="AG85" s="2">
        <f>AF85+SUMIFS(data!$H$1:$H$1749, data!$A$1:$A$1749, 'Heron'!$A85,  data!$E$1:$E$1749, 'Heron'!AG$5)+SUMIFS('NSST Print'!$C$43,'NSST Print'!$F$43,'Heron'!$A85)-SUMIFS('NSST Print'!$C$44:$C$50,'NSST Print'!$F$44:$F$50,'Heron'!$A85)</f>
        <v/>
      </c>
    </row>
    <row r="86">
      <c r="A86" t="inlineStr">
        <is>
          <t>Interest Paid - Investors @ 15%</t>
        </is>
      </c>
      <c r="C86" s="2">
        <f>SUMIFS(data!$H$1:$H$1749, data!$A$1:$A$1749, 'Heron'!$A86, data!$E$1:$E$1749, 'Heron'!C$5)</f>
        <v/>
      </c>
      <c r="D86" s="2">
        <f>C86+SUMIFS(data!$H$1:$H$1749, data!$A$1:$A$1749, 'Heron'!$A86,  data!$E$1:$E$1749, 'Heron'!D$5)</f>
        <v/>
      </c>
      <c r="E86" s="2">
        <f>D86+SUMIFS(data!$H$1:$H$1749, data!$A$1:$A$1749, 'Heron'!$A86,  data!$E$1:$E$1749, 'Heron'!E$5)</f>
        <v/>
      </c>
      <c r="F86" s="2">
        <f>E86+SUMIFS(data!$H$1:$H$1749, data!$A$1:$A$1749, 'Heron'!$A86,  data!$E$1:$E$1749, 'Heron'!F$5)</f>
        <v/>
      </c>
      <c r="G86" s="2">
        <f>F86+SUMIFS(data!$H$1:$H$1749, data!$A$1:$A$1749, 'Heron'!$A86,  data!$E$1:$E$1749, 'Heron'!G$5)</f>
        <v/>
      </c>
      <c r="H86" s="2">
        <f>G86+SUMIFS(data!$H$1:$H$1749, data!$A$1:$A$1749, 'Heron'!$A86,  data!$E$1:$E$1749, 'Heron'!H$5)</f>
        <v/>
      </c>
      <c r="I86" s="2">
        <f>H86+SUMIFS(data!$H$1:$H$1749, data!$A$1:$A$1749, 'Heron'!$A86,  data!$E$1:$E$1749, 'Heron'!I$5)</f>
        <v/>
      </c>
      <c r="J86" s="2">
        <f>I86+SUMIFS(data!$H$1:$H$1749, data!$A$1:$A$1749, 'Heron'!$A86,  data!$E$1:$E$1749, 'Heron'!J$5)</f>
        <v/>
      </c>
      <c r="K86" s="2">
        <f>J86+SUMIFS(data!$H$1:$H$1749, data!$A$1:$A$1749, 'Heron'!$A86,  data!$E$1:$E$1749, 'Heron'!K$5)</f>
        <v/>
      </c>
      <c r="L86" s="2">
        <f>K86+SUMIFS(data!$H$1:$H$1749, data!$A$1:$A$1749, 'Heron'!$A86,  data!$E$1:$E$1749, 'Heron'!L$5)</f>
        <v/>
      </c>
      <c r="M86" s="2">
        <f>L86+SUMIFS(data!$H$1:$H$1749, data!$A$1:$A$1749, 'Heron'!$A86,  data!$E$1:$E$1749, 'Heron'!M$5)</f>
        <v/>
      </c>
      <c r="N86" s="2">
        <f>M86+SUMIFS(data!$H$1:$H$1749, data!$A$1:$A$1749, 'Heron'!$A86,  data!$E$1:$E$1749, 'Heron'!N$5)</f>
        <v/>
      </c>
      <c r="O86" s="2">
        <f>N86+SUMIFS(data!$H$1:$H$1749, data!$A$1:$A$1749, 'Heron'!$A86,  data!$E$1:$E$1749, 'Heron'!O$5)</f>
        <v/>
      </c>
      <c r="P86" s="2">
        <f>O86+SUMIFS(data!$H$1:$H$1749, data!$A$1:$A$1749, 'Heron'!$A86,  data!$E$1:$E$1749, 'Heron'!P$5)</f>
        <v/>
      </c>
      <c r="Q86" s="2">
        <f>P86+SUMIFS(data!$H$1:$H$1749, data!$A$1:$A$1749, 'Heron'!$A86,  data!$E$1:$E$1749, 'Heron'!Q$5)</f>
        <v/>
      </c>
      <c r="R86" s="2">
        <f>Q86+SUMIFS(data!$H$1:$H$1749, data!$A$1:$A$1749, 'Heron'!$A86,  data!$E$1:$E$1749, 'Heron'!R$5)</f>
        <v/>
      </c>
      <c r="S86" s="2">
        <f>R86+SUMIFS(data!$H$1:$H$1749, data!$A$1:$A$1749, 'Heron'!$A86,  data!$E$1:$E$1749, 'Heron'!S$5)</f>
        <v/>
      </c>
      <c r="T86" s="2">
        <f>S86+SUMIFS(data!$H$1:$H$1749, data!$A$1:$A$1749, 'Heron'!$A86,  data!$E$1:$E$1749, 'Heron'!T$5)</f>
        <v/>
      </c>
      <c r="U86" s="2">
        <f>T86+SUMIFS(data!$H$1:$H$1749, data!$A$1:$A$1749, 'Heron'!$A86,  data!$E$1:$E$1749, 'Heron'!U$5)</f>
        <v/>
      </c>
      <c r="V86" s="2">
        <f>U86+SUMIFS(data!$H$1:$H$1749, data!$A$1:$A$1749, 'Heron'!$A86,  data!$E$1:$E$1749, 'Heron'!V$5)</f>
        <v/>
      </c>
      <c r="W86" s="2">
        <f>V86+SUMIFS(data!$H$1:$H$1749, data!$A$1:$A$1749, 'Heron'!$A86,  data!$E$1:$E$1749, 'Heron'!W$5)</f>
        <v/>
      </c>
      <c r="X86" s="2">
        <f>W86+SUMIFS(data!$H$1:$H$1749, data!$A$1:$A$1749, 'Heron'!$A86,  data!$E$1:$E$1749, 'Heron'!X$5)</f>
        <v/>
      </c>
      <c r="Y86" s="2">
        <f>X86+SUMIFS(data!$H$1:$H$1749, data!$A$1:$A$1749, 'Heron'!$A86,  data!$E$1:$E$1749, 'Heron'!Y$5)</f>
        <v/>
      </c>
      <c r="Z86" s="2">
        <f>Y86+SUMIFS(data!$H$1:$H$1749, data!$A$1:$A$1749, 'Heron'!$A86,  data!$E$1:$E$1749, 'Heron'!Z$5)</f>
        <v/>
      </c>
      <c r="AA86" s="2">
        <f>Z86+SUMIFS(data!$H$1:$H$1749, data!$A$1:$A$1749, 'Heron'!$A86,  data!$E$1:$E$1749, 'Heron'!AA$5)</f>
        <v/>
      </c>
      <c r="AB86" s="2">
        <f>AA86+SUMIFS(data!$H$1:$H$1749, data!$A$1:$A$1749, 'Heron'!$A86,  data!$E$1:$E$1749, 'Heron'!AB$5)</f>
        <v/>
      </c>
      <c r="AC86" s="2">
        <f>AB86+SUMIFS(data!$H$1:$H$1749, data!$A$1:$A$1749, 'Heron'!$A86,  data!$E$1:$E$1749, 'Heron'!AC$5)</f>
        <v/>
      </c>
      <c r="AD86" s="2">
        <f>AC86+SUMIFS(data!$H$1:$H$1749, data!$A$1:$A$1749, 'Heron'!$A86,  data!$E$1:$E$1749, 'Heron'!AD$5)</f>
        <v/>
      </c>
      <c r="AE86" s="2">
        <f>AD86+SUMIFS(data!$H$1:$H$1749, data!$A$1:$A$1749, 'Heron'!$A86,  data!$E$1:$E$1749, 'Heron'!AE$5)</f>
        <v/>
      </c>
      <c r="AF86" s="2">
        <f>AE86+SUMIFS(data!$H$1:$H$1749, data!$A$1:$A$1749, 'Heron'!$A86,  data!$E$1:$E$1749, 'Heron'!AF$5)</f>
        <v/>
      </c>
      <c r="AG86" s="2">
        <f>AF86+SUMIFS(data!$H$1:$H$1749, data!$A$1:$A$1749, 'Heron'!$A86,  data!$E$1:$E$1749, 'Heron'!AG$5)+SUMIFS('NSST Print'!$C$43,'NSST Print'!$F$43,'Heron'!$A86)-SUMIFS('NSST Print'!$C$44:$C$50,'NSST Print'!$F$44:$F$50,'Heron'!$A86)</f>
        <v/>
      </c>
    </row>
    <row r="87">
      <c r="A87" t="inlineStr">
        <is>
          <t>Interest Paid - Investors @ 16%</t>
        </is>
      </c>
      <c r="C87" s="2">
        <f>SUMIFS(data!$H$1:$H$1749, data!$A$1:$A$1749, 'Heron'!$A87, data!$E$1:$E$1749, 'Heron'!C$5)</f>
        <v/>
      </c>
      <c r="D87" s="2">
        <f>C87+SUMIFS(data!$H$1:$H$1749, data!$A$1:$A$1749, 'Heron'!$A87,  data!$E$1:$E$1749, 'Heron'!D$5)</f>
        <v/>
      </c>
      <c r="E87" s="2">
        <f>D87+SUMIFS(data!$H$1:$H$1749, data!$A$1:$A$1749, 'Heron'!$A87,  data!$E$1:$E$1749, 'Heron'!E$5)</f>
        <v/>
      </c>
      <c r="F87" s="2">
        <f>E87+SUMIFS(data!$H$1:$H$1749, data!$A$1:$A$1749, 'Heron'!$A87,  data!$E$1:$E$1749, 'Heron'!F$5)</f>
        <v/>
      </c>
      <c r="G87" s="2">
        <f>F87+SUMIFS(data!$H$1:$H$1749, data!$A$1:$A$1749, 'Heron'!$A87,  data!$E$1:$E$1749, 'Heron'!G$5)</f>
        <v/>
      </c>
      <c r="H87" s="2">
        <f>G87+SUMIFS(data!$H$1:$H$1749, data!$A$1:$A$1749, 'Heron'!$A87,  data!$E$1:$E$1749, 'Heron'!H$5)</f>
        <v/>
      </c>
      <c r="I87" s="2">
        <f>H87+SUMIFS(data!$H$1:$H$1749, data!$A$1:$A$1749, 'Heron'!$A87,  data!$E$1:$E$1749, 'Heron'!I$5)</f>
        <v/>
      </c>
      <c r="J87" s="2">
        <f>I87+SUMIFS(data!$H$1:$H$1749, data!$A$1:$A$1749, 'Heron'!$A87,  data!$E$1:$E$1749, 'Heron'!J$5)</f>
        <v/>
      </c>
      <c r="K87" s="2">
        <f>J87+SUMIFS(data!$H$1:$H$1749, data!$A$1:$A$1749, 'Heron'!$A87,  data!$E$1:$E$1749, 'Heron'!K$5)</f>
        <v/>
      </c>
      <c r="L87" s="2">
        <f>K87+SUMIFS(data!$H$1:$H$1749, data!$A$1:$A$1749, 'Heron'!$A87,  data!$E$1:$E$1749, 'Heron'!L$5)</f>
        <v/>
      </c>
      <c r="M87" s="2">
        <f>L87+SUMIFS(data!$H$1:$H$1749, data!$A$1:$A$1749, 'Heron'!$A87,  data!$E$1:$E$1749, 'Heron'!M$5)</f>
        <v/>
      </c>
      <c r="N87" s="2">
        <f>M87+SUMIFS(data!$H$1:$H$1749, data!$A$1:$A$1749, 'Heron'!$A87,  data!$E$1:$E$1749, 'Heron'!N$5)</f>
        <v/>
      </c>
      <c r="O87" s="2">
        <f>N87+SUMIFS(data!$H$1:$H$1749, data!$A$1:$A$1749, 'Heron'!$A87,  data!$E$1:$E$1749, 'Heron'!O$5)</f>
        <v/>
      </c>
      <c r="P87" s="2">
        <f>O87+SUMIFS(data!$H$1:$H$1749, data!$A$1:$A$1749, 'Heron'!$A87,  data!$E$1:$E$1749, 'Heron'!P$5)</f>
        <v/>
      </c>
      <c r="Q87" s="2">
        <f>P87+SUMIFS(data!$H$1:$H$1749, data!$A$1:$A$1749, 'Heron'!$A87,  data!$E$1:$E$1749, 'Heron'!Q$5)</f>
        <v/>
      </c>
      <c r="R87" s="2">
        <f>Q87+SUMIFS(data!$H$1:$H$1749, data!$A$1:$A$1749, 'Heron'!$A87,  data!$E$1:$E$1749, 'Heron'!R$5)</f>
        <v/>
      </c>
      <c r="S87" s="2">
        <f>R87+SUMIFS(data!$H$1:$H$1749, data!$A$1:$A$1749, 'Heron'!$A87,  data!$E$1:$E$1749, 'Heron'!S$5)</f>
        <v/>
      </c>
      <c r="T87" s="2">
        <f>S87+SUMIFS(data!$H$1:$H$1749, data!$A$1:$A$1749, 'Heron'!$A87,  data!$E$1:$E$1749, 'Heron'!T$5)</f>
        <v/>
      </c>
      <c r="U87" s="2">
        <f>T87+SUMIFS(data!$H$1:$H$1749, data!$A$1:$A$1749, 'Heron'!$A87,  data!$E$1:$E$1749, 'Heron'!U$5)</f>
        <v/>
      </c>
      <c r="V87" s="2">
        <f>U87+SUMIFS(data!$H$1:$H$1749, data!$A$1:$A$1749, 'Heron'!$A87,  data!$E$1:$E$1749, 'Heron'!V$5)</f>
        <v/>
      </c>
      <c r="W87" s="2">
        <f>V87+SUMIFS(data!$H$1:$H$1749, data!$A$1:$A$1749, 'Heron'!$A87,  data!$E$1:$E$1749, 'Heron'!W$5)</f>
        <v/>
      </c>
      <c r="X87" s="2">
        <f>W87+SUMIFS(data!$H$1:$H$1749, data!$A$1:$A$1749, 'Heron'!$A87,  data!$E$1:$E$1749, 'Heron'!X$5)</f>
        <v/>
      </c>
      <c r="Y87" s="2">
        <f>X87+SUMIFS(data!$H$1:$H$1749, data!$A$1:$A$1749, 'Heron'!$A87,  data!$E$1:$E$1749, 'Heron'!Y$5)</f>
        <v/>
      </c>
      <c r="Z87" s="2">
        <f>Y87+SUMIFS(data!$H$1:$H$1749, data!$A$1:$A$1749, 'Heron'!$A87,  data!$E$1:$E$1749, 'Heron'!Z$5)</f>
        <v/>
      </c>
      <c r="AA87" s="2">
        <f>Z87+SUMIFS(data!$H$1:$H$1749, data!$A$1:$A$1749, 'Heron'!$A87,  data!$E$1:$E$1749, 'Heron'!AA$5)</f>
        <v/>
      </c>
      <c r="AB87" s="2">
        <f>AA87+SUMIFS(data!$H$1:$H$1749, data!$A$1:$A$1749, 'Heron'!$A87,  data!$E$1:$E$1749, 'Heron'!AB$5)</f>
        <v/>
      </c>
      <c r="AC87" s="2">
        <f>AB87+SUMIFS(data!$H$1:$H$1749, data!$A$1:$A$1749, 'Heron'!$A87,  data!$E$1:$E$1749, 'Heron'!AC$5)</f>
        <v/>
      </c>
      <c r="AD87" s="2">
        <f>AC87+SUMIFS(data!$H$1:$H$1749, data!$A$1:$A$1749, 'Heron'!$A87,  data!$E$1:$E$1749, 'Heron'!AD$5)</f>
        <v/>
      </c>
      <c r="AE87" s="2">
        <f>AD87+SUMIFS(data!$H$1:$H$1749, data!$A$1:$A$1749, 'Heron'!$A87,  data!$E$1:$E$1749, 'Heron'!AE$5)</f>
        <v/>
      </c>
      <c r="AF87" s="2">
        <f>AE87+SUMIFS(data!$H$1:$H$1749, data!$A$1:$A$1749, 'Heron'!$A87,  data!$E$1:$E$1749, 'Heron'!AF$5)</f>
        <v/>
      </c>
      <c r="AG87" s="2">
        <f>AF87+SUMIFS(data!$H$1:$H$1749, data!$A$1:$A$1749, 'Heron'!$A87,  data!$E$1:$E$1749, 'Heron'!AG$5)+SUMIFS('NSST Print'!$C$43,'NSST Print'!$F$43,'Heron'!$A87)-SUMIFS('NSST Print'!$C$44:$C$50,'NSST Print'!$F$44:$F$50,'Heron'!$A87)</f>
        <v/>
      </c>
    </row>
    <row r="88">
      <c r="A88" t="inlineStr">
        <is>
          <t>Interest Paid - Investors @ 18%</t>
        </is>
      </c>
      <c r="C88" s="2">
        <f>SUMIFS(data!$H$1:$H$1749, data!$A$1:$A$1749, 'Heron'!$A88, data!$E$1:$E$1749, 'Heron'!C$5)</f>
        <v/>
      </c>
      <c r="D88" s="2">
        <f>C88+SUMIFS(data!$H$1:$H$1749, data!$A$1:$A$1749, 'Heron'!$A88,  data!$E$1:$E$1749, 'Heron'!D$5)</f>
        <v/>
      </c>
      <c r="E88" s="2">
        <f>D88+SUMIFS(data!$H$1:$H$1749, data!$A$1:$A$1749, 'Heron'!$A88,  data!$E$1:$E$1749, 'Heron'!E$5)</f>
        <v/>
      </c>
      <c r="F88" s="2">
        <f>E88+SUMIFS(data!$H$1:$H$1749, data!$A$1:$A$1749, 'Heron'!$A88,  data!$E$1:$E$1749, 'Heron'!F$5)</f>
        <v/>
      </c>
      <c r="G88" s="2">
        <f>F88+SUMIFS(data!$H$1:$H$1749, data!$A$1:$A$1749, 'Heron'!$A88,  data!$E$1:$E$1749, 'Heron'!G$5)</f>
        <v/>
      </c>
      <c r="H88" s="2">
        <f>G88+SUMIFS(data!$H$1:$H$1749, data!$A$1:$A$1749, 'Heron'!$A88,  data!$E$1:$E$1749, 'Heron'!H$5)</f>
        <v/>
      </c>
      <c r="I88" s="2">
        <f>H88+SUMIFS(data!$H$1:$H$1749, data!$A$1:$A$1749, 'Heron'!$A88,  data!$E$1:$E$1749, 'Heron'!I$5)</f>
        <v/>
      </c>
      <c r="J88" s="2">
        <f>I88+SUMIFS(data!$H$1:$H$1749, data!$A$1:$A$1749, 'Heron'!$A88,  data!$E$1:$E$1749, 'Heron'!J$5)</f>
        <v/>
      </c>
      <c r="K88" s="2">
        <f>J88+SUMIFS(data!$H$1:$H$1749, data!$A$1:$A$1749, 'Heron'!$A88,  data!$E$1:$E$1749, 'Heron'!K$5)</f>
        <v/>
      </c>
      <c r="L88" s="2">
        <f>K88+SUMIFS(data!$H$1:$H$1749, data!$A$1:$A$1749, 'Heron'!$A88,  data!$E$1:$E$1749, 'Heron'!L$5)</f>
        <v/>
      </c>
      <c r="M88" s="2">
        <f>L88+SUMIFS(data!$H$1:$H$1749, data!$A$1:$A$1749, 'Heron'!$A88,  data!$E$1:$E$1749, 'Heron'!M$5)</f>
        <v/>
      </c>
      <c r="N88" s="2">
        <f>M88+SUMIFS(data!$H$1:$H$1749, data!$A$1:$A$1749, 'Heron'!$A88,  data!$E$1:$E$1749, 'Heron'!N$5)</f>
        <v/>
      </c>
      <c r="O88" s="2">
        <f>N88+SUMIFS(data!$H$1:$H$1749, data!$A$1:$A$1749, 'Heron'!$A88,  data!$E$1:$E$1749, 'Heron'!O$5)</f>
        <v/>
      </c>
      <c r="P88" s="2">
        <f>O88+SUMIFS(data!$H$1:$H$1749, data!$A$1:$A$1749, 'Heron'!$A88,  data!$E$1:$E$1749, 'Heron'!P$5)</f>
        <v/>
      </c>
      <c r="Q88" s="2">
        <f>P88+SUMIFS(data!$H$1:$H$1749, data!$A$1:$A$1749, 'Heron'!$A88,  data!$E$1:$E$1749, 'Heron'!Q$5)</f>
        <v/>
      </c>
      <c r="R88" s="2">
        <f>Q88+SUMIFS(data!$H$1:$H$1749, data!$A$1:$A$1749, 'Heron'!$A88,  data!$E$1:$E$1749, 'Heron'!R$5)</f>
        <v/>
      </c>
      <c r="S88" s="2">
        <f>R88+SUMIFS(data!$H$1:$H$1749, data!$A$1:$A$1749, 'Heron'!$A88,  data!$E$1:$E$1749, 'Heron'!S$5)</f>
        <v/>
      </c>
      <c r="T88" s="2">
        <f>S88+SUMIFS(data!$H$1:$H$1749, data!$A$1:$A$1749, 'Heron'!$A88,  data!$E$1:$E$1749, 'Heron'!T$5)</f>
        <v/>
      </c>
      <c r="U88" s="2">
        <f>T88+SUMIFS(data!$H$1:$H$1749, data!$A$1:$A$1749, 'Heron'!$A88,  data!$E$1:$E$1749, 'Heron'!U$5)</f>
        <v/>
      </c>
      <c r="V88" s="2">
        <f>U88+SUMIFS(data!$H$1:$H$1749, data!$A$1:$A$1749, 'Heron'!$A88,  data!$E$1:$E$1749, 'Heron'!V$5)</f>
        <v/>
      </c>
      <c r="W88" s="2">
        <f>V88+SUMIFS(data!$H$1:$H$1749, data!$A$1:$A$1749, 'Heron'!$A88,  data!$E$1:$E$1749, 'Heron'!W$5)</f>
        <v/>
      </c>
      <c r="X88" s="2">
        <f>W88+SUMIFS(data!$H$1:$H$1749, data!$A$1:$A$1749, 'Heron'!$A88,  data!$E$1:$E$1749, 'Heron'!X$5)</f>
        <v/>
      </c>
      <c r="Y88" s="2">
        <f>X88+SUMIFS(data!$H$1:$H$1749, data!$A$1:$A$1749, 'Heron'!$A88,  data!$E$1:$E$1749, 'Heron'!Y$5)</f>
        <v/>
      </c>
      <c r="Z88" s="2">
        <f>Y88+SUMIFS(data!$H$1:$H$1749, data!$A$1:$A$1749, 'Heron'!$A88,  data!$E$1:$E$1749, 'Heron'!Z$5)</f>
        <v/>
      </c>
      <c r="AA88" s="2">
        <f>Z88+SUMIFS(data!$H$1:$H$1749, data!$A$1:$A$1749, 'Heron'!$A88,  data!$E$1:$E$1749, 'Heron'!AA$5)</f>
        <v/>
      </c>
      <c r="AB88" s="2">
        <f>AA88+SUMIFS(data!$H$1:$H$1749, data!$A$1:$A$1749, 'Heron'!$A88,  data!$E$1:$E$1749, 'Heron'!AB$5)</f>
        <v/>
      </c>
      <c r="AC88" s="2">
        <f>AB88+SUMIFS(data!$H$1:$H$1749, data!$A$1:$A$1749, 'Heron'!$A88,  data!$E$1:$E$1749, 'Heron'!AC$5)</f>
        <v/>
      </c>
      <c r="AD88" s="2">
        <f>AC88+SUMIFS(data!$H$1:$H$1749, data!$A$1:$A$1749, 'Heron'!$A88,  data!$E$1:$E$1749, 'Heron'!AD$5)</f>
        <v/>
      </c>
      <c r="AE88" s="2">
        <f>AD88+SUMIFS(data!$H$1:$H$1749, data!$A$1:$A$1749, 'Heron'!$A88,  data!$E$1:$E$1749, 'Heron'!AE$5)</f>
        <v/>
      </c>
      <c r="AF88" s="2">
        <f>AE88+SUMIFS(data!$H$1:$H$1749, data!$A$1:$A$1749, 'Heron'!$A88,  data!$E$1:$E$1749, 'Heron'!AF$5)</f>
        <v/>
      </c>
      <c r="AG88" s="2">
        <f>AF88+SUMIFS(data!$H$1:$H$1749, data!$A$1:$A$1749, 'Heron'!$A88,  data!$E$1:$E$1749, 'Heron'!AG$5)+SUMIFS('NSST Print'!$C$43,'NSST Print'!$F$43,'Heron'!$A88)-SUMIFS('NSST Print'!$C$44:$C$50,'NSST Print'!$F$44:$F$50,'Heron'!$A88)</f>
        <v/>
      </c>
    </row>
    <row r="89">
      <c r="A89" t="inlineStr">
        <is>
          <t>Interest Paid - Investors @ 6.25%</t>
        </is>
      </c>
      <c r="C89" s="2">
        <f>SUMIFS(data!$H$1:$H$1749, data!$A$1:$A$1749, 'Heron'!$A89, data!$E$1:$E$1749, 'Heron'!C$5)</f>
        <v/>
      </c>
      <c r="D89" s="2">
        <f>C89+SUMIFS(data!$H$1:$H$1749, data!$A$1:$A$1749, 'Heron'!$A89,  data!$E$1:$E$1749, 'Heron'!D$5)</f>
        <v/>
      </c>
      <c r="E89" s="2">
        <f>D89+SUMIFS(data!$H$1:$H$1749, data!$A$1:$A$1749, 'Heron'!$A89,  data!$E$1:$E$1749, 'Heron'!E$5)</f>
        <v/>
      </c>
      <c r="F89" s="2">
        <f>E89+SUMIFS(data!$H$1:$H$1749, data!$A$1:$A$1749, 'Heron'!$A89,  data!$E$1:$E$1749, 'Heron'!F$5)</f>
        <v/>
      </c>
      <c r="G89" s="2">
        <f>F89+SUMIFS(data!$H$1:$H$1749, data!$A$1:$A$1749, 'Heron'!$A89,  data!$E$1:$E$1749, 'Heron'!G$5)</f>
        <v/>
      </c>
      <c r="H89" s="2">
        <f>G89+SUMIFS(data!$H$1:$H$1749, data!$A$1:$A$1749, 'Heron'!$A89,  data!$E$1:$E$1749, 'Heron'!H$5)</f>
        <v/>
      </c>
      <c r="I89" s="2">
        <f>H89+SUMIFS(data!$H$1:$H$1749, data!$A$1:$A$1749, 'Heron'!$A89,  data!$E$1:$E$1749, 'Heron'!I$5)</f>
        <v/>
      </c>
      <c r="J89" s="2">
        <f>I89+SUMIFS(data!$H$1:$H$1749, data!$A$1:$A$1749, 'Heron'!$A89,  data!$E$1:$E$1749, 'Heron'!J$5)</f>
        <v/>
      </c>
      <c r="K89" s="2">
        <f>J89+SUMIFS(data!$H$1:$H$1749, data!$A$1:$A$1749, 'Heron'!$A89,  data!$E$1:$E$1749, 'Heron'!K$5)</f>
        <v/>
      </c>
      <c r="L89" s="2">
        <f>K89+SUMIFS(data!$H$1:$H$1749, data!$A$1:$A$1749, 'Heron'!$A89,  data!$E$1:$E$1749, 'Heron'!L$5)</f>
        <v/>
      </c>
      <c r="M89" s="2">
        <f>L89+SUMIFS(data!$H$1:$H$1749, data!$A$1:$A$1749, 'Heron'!$A89,  data!$E$1:$E$1749, 'Heron'!M$5)</f>
        <v/>
      </c>
      <c r="N89" s="2">
        <f>M89+SUMIFS(data!$H$1:$H$1749, data!$A$1:$A$1749, 'Heron'!$A89,  data!$E$1:$E$1749, 'Heron'!N$5)</f>
        <v/>
      </c>
      <c r="O89" s="2">
        <f>N89+SUMIFS(data!$H$1:$H$1749, data!$A$1:$A$1749, 'Heron'!$A89,  data!$E$1:$E$1749, 'Heron'!O$5)</f>
        <v/>
      </c>
      <c r="P89" s="2">
        <f>O89+SUMIFS(data!$H$1:$H$1749, data!$A$1:$A$1749, 'Heron'!$A89,  data!$E$1:$E$1749, 'Heron'!P$5)</f>
        <v/>
      </c>
      <c r="Q89" s="2">
        <f>P89+SUMIFS(data!$H$1:$H$1749, data!$A$1:$A$1749, 'Heron'!$A89,  data!$E$1:$E$1749, 'Heron'!Q$5)</f>
        <v/>
      </c>
      <c r="R89" s="2">
        <f>Q89+SUMIFS(data!$H$1:$H$1749, data!$A$1:$A$1749, 'Heron'!$A89,  data!$E$1:$E$1749, 'Heron'!R$5)</f>
        <v/>
      </c>
      <c r="S89" s="2">
        <f>R89+SUMIFS(data!$H$1:$H$1749, data!$A$1:$A$1749, 'Heron'!$A89,  data!$E$1:$E$1749, 'Heron'!S$5)</f>
        <v/>
      </c>
      <c r="T89" s="2">
        <f>S89+SUMIFS(data!$H$1:$H$1749, data!$A$1:$A$1749, 'Heron'!$A89,  data!$E$1:$E$1749, 'Heron'!T$5)</f>
        <v/>
      </c>
      <c r="U89" s="2">
        <f>T89+SUMIFS(data!$H$1:$H$1749, data!$A$1:$A$1749, 'Heron'!$A89,  data!$E$1:$E$1749, 'Heron'!U$5)</f>
        <v/>
      </c>
      <c r="V89" s="2">
        <f>U89+SUMIFS(data!$H$1:$H$1749, data!$A$1:$A$1749, 'Heron'!$A89,  data!$E$1:$E$1749, 'Heron'!V$5)</f>
        <v/>
      </c>
      <c r="W89" s="2">
        <f>V89+SUMIFS(data!$H$1:$H$1749, data!$A$1:$A$1749, 'Heron'!$A89,  data!$E$1:$E$1749, 'Heron'!W$5)</f>
        <v/>
      </c>
      <c r="X89" s="2">
        <f>W89+SUMIFS(data!$H$1:$H$1749, data!$A$1:$A$1749, 'Heron'!$A89,  data!$E$1:$E$1749, 'Heron'!X$5)</f>
        <v/>
      </c>
      <c r="Y89" s="2">
        <f>X89+SUMIFS(data!$H$1:$H$1749, data!$A$1:$A$1749, 'Heron'!$A89,  data!$E$1:$E$1749, 'Heron'!Y$5)</f>
        <v/>
      </c>
      <c r="Z89" s="2">
        <f>Y89+SUMIFS(data!$H$1:$H$1749, data!$A$1:$A$1749, 'Heron'!$A89,  data!$E$1:$E$1749, 'Heron'!Z$5)</f>
        <v/>
      </c>
      <c r="AA89" s="2">
        <f>Z89+SUMIFS(data!$H$1:$H$1749, data!$A$1:$A$1749, 'Heron'!$A89,  data!$E$1:$E$1749, 'Heron'!AA$5)</f>
        <v/>
      </c>
      <c r="AB89" s="2">
        <f>AA89+SUMIFS(data!$H$1:$H$1749, data!$A$1:$A$1749, 'Heron'!$A89,  data!$E$1:$E$1749, 'Heron'!AB$5)</f>
        <v/>
      </c>
      <c r="AC89" s="2">
        <f>AB89+SUMIFS(data!$H$1:$H$1749, data!$A$1:$A$1749, 'Heron'!$A89,  data!$E$1:$E$1749, 'Heron'!AC$5)</f>
        <v/>
      </c>
      <c r="AD89" s="2">
        <f>AC89+SUMIFS(data!$H$1:$H$1749, data!$A$1:$A$1749, 'Heron'!$A89,  data!$E$1:$E$1749, 'Heron'!AD$5)</f>
        <v/>
      </c>
      <c r="AE89" s="2">
        <f>AD89+SUMIFS(data!$H$1:$H$1749, data!$A$1:$A$1749, 'Heron'!$A89,  data!$E$1:$E$1749, 'Heron'!AE$5)</f>
        <v/>
      </c>
      <c r="AF89" s="2">
        <f>AE89+SUMIFS(data!$H$1:$H$1749, data!$A$1:$A$1749, 'Heron'!$A89,  data!$E$1:$E$1749, 'Heron'!AF$5)</f>
        <v/>
      </c>
      <c r="AG89" s="2">
        <f>AF89+SUMIFS(data!$H$1:$H$1749, data!$A$1:$A$1749, 'Heron'!$A89,  data!$E$1:$E$1749, 'Heron'!AG$5)+SUMIFS('NSST Print'!$C$43,'NSST Print'!$F$43,'Heron'!$A89)-SUMIFS('NSST Print'!$C$44:$C$50,'NSST Print'!$F$44:$F$50,'Heron'!$A89)</f>
        <v/>
      </c>
    </row>
    <row r="90">
      <c r="A90" t="inlineStr">
        <is>
          <t>Interest Paid - Investors @ 6.5%</t>
        </is>
      </c>
      <c r="C90" s="2">
        <f>SUMIFS(data!$H$1:$H$1749, data!$A$1:$A$1749, 'Heron'!$A90, data!$E$1:$E$1749, 'Heron'!C$5)</f>
        <v/>
      </c>
      <c r="D90" s="2">
        <f>C90+SUMIFS(data!$H$1:$H$1749, data!$A$1:$A$1749, 'Heron'!$A90,  data!$E$1:$E$1749, 'Heron'!D$5)</f>
        <v/>
      </c>
      <c r="E90" s="2">
        <f>D90+SUMIFS(data!$H$1:$H$1749, data!$A$1:$A$1749, 'Heron'!$A90,  data!$E$1:$E$1749, 'Heron'!E$5)</f>
        <v/>
      </c>
      <c r="F90" s="2">
        <f>E90+SUMIFS(data!$H$1:$H$1749, data!$A$1:$A$1749, 'Heron'!$A90,  data!$E$1:$E$1749, 'Heron'!F$5)</f>
        <v/>
      </c>
      <c r="G90" s="2">
        <f>F90+SUMIFS(data!$H$1:$H$1749, data!$A$1:$A$1749, 'Heron'!$A90,  data!$E$1:$E$1749, 'Heron'!G$5)</f>
        <v/>
      </c>
      <c r="H90" s="2">
        <f>G90+SUMIFS(data!$H$1:$H$1749, data!$A$1:$A$1749, 'Heron'!$A90,  data!$E$1:$E$1749, 'Heron'!H$5)</f>
        <v/>
      </c>
      <c r="I90" s="2">
        <f>H90+SUMIFS(data!$H$1:$H$1749, data!$A$1:$A$1749, 'Heron'!$A90,  data!$E$1:$E$1749, 'Heron'!I$5)</f>
        <v/>
      </c>
      <c r="J90" s="2">
        <f>I90+SUMIFS(data!$H$1:$H$1749, data!$A$1:$A$1749, 'Heron'!$A90,  data!$E$1:$E$1749, 'Heron'!J$5)</f>
        <v/>
      </c>
      <c r="K90" s="2">
        <f>J90+SUMIFS(data!$H$1:$H$1749, data!$A$1:$A$1749, 'Heron'!$A90,  data!$E$1:$E$1749, 'Heron'!K$5)</f>
        <v/>
      </c>
      <c r="L90" s="2">
        <f>K90+SUMIFS(data!$H$1:$H$1749, data!$A$1:$A$1749, 'Heron'!$A90,  data!$E$1:$E$1749, 'Heron'!L$5)</f>
        <v/>
      </c>
      <c r="M90" s="2">
        <f>L90+SUMIFS(data!$H$1:$H$1749, data!$A$1:$A$1749, 'Heron'!$A90,  data!$E$1:$E$1749, 'Heron'!M$5)</f>
        <v/>
      </c>
      <c r="N90" s="2">
        <f>M90+SUMIFS(data!$H$1:$H$1749, data!$A$1:$A$1749, 'Heron'!$A90,  data!$E$1:$E$1749, 'Heron'!N$5)</f>
        <v/>
      </c>
      <c r="O90" s="2">
        <f>N90+SUMIFS(data!$H$1:$H$1749, data!$A$1:$A$1749, 'Heron'!$A90,  data!$E$1:$E$1749, 'Heron'!O$5)</f>
        <v/>
      </c>
      <c r="P90" s="2">
        <f>O90+SUMIFS(data!$H$1:$H$1749, data!$A$1:$A$1749, 'Heron'!$A90,  data!$E$1:$E$1749, 'Heron'!P$5)</f>
        <v/>
      </c>
      <c r="Q90" s="2">
        <f>P90+SUMIFS(data!$H$1:$H$1749, data!$A$1:$A$1749, 'Heron'!$A90,  data!$E$1:$E$1749, 'Heron'!Q$5)</f>
        <v/>
      </c>
      <c r="R90" s="2">
        <f>Q90+SUMIFS(data!$H$1:$H$1749, data!$A$1:$A$1749, 'Heron'!$A90,  data!$E$1:$E$1749, 'Heron'!R$5)</f>
        <v/>
      </c>
      <c r="S90" s="2">
        <f>R90+SUMIFS(data!$H$1:$H$1749, data!$A$1:$A$1749, 'Heron'!$A90,  data!$E$1:$E$1749, 'Heron'!S$5)</f>
        <v/>
      </c>
      <c r="T90" s="2">
        <f>S90+SUMIFS(data!$H$1:$H$1749, data!$A$1:$A$1749, 'Heron'!$A90,  data!$E$1:$E$1749, 'Heron'!T$5)</f>
        <v/>
      </c>
      <c r="U90" s="2">
        <f>T90+SUMIFS(data!$H$1:$H$1749, data!$A$1:$A$1749, 'Heron'!$A90,  data!$E$1:$E$1749, 'Heron'!U$5)</f>
        <v/>
      </c>
      <c r="V90" s="2">
        <f>U90+SUMIFS(data!$H$1:$H$1749, data!$A$1:$A$1749, 'Heron'!$A90,  data!$E$1:$E$1749, 'Heron'!V$5)</f>
        <v/>
      </c>
      <c r="W90" s="2">
        <f>V90+SUMIFS(data!$H$1:$H$1749, data!$A$1:$A$1749, 'Heron'!$A90,  data!$E$1:$E$1749, 'Heron'!W$5)</f>
        <v/>
      </c>
      <c r="X90" s="2">
        <f>W90+SUMIFS(data!$H$1:$H$1749, data!$A$1:$A$1749, 'Heron'!$A90,  data!$E$1:$E$1749, 'Heron'!X$5)</f>
        <v/>
      </c>
      <c r="Y90" s="2">
        <f>X90+SUMIFS(data!$H$1:$H$1749, data!$A$1:$A$1749, 'Heron'!$A90,  data!$E$1:$E$1749, 'Heron'!Y$5)</f>
        <v/>
      </c>
      <c r="Z90" s="2">
        <f>Y90+SUMIFS(data!$H$1:$H$1749, data!$A$1:$A$1749, 'Heron'!$A90,  data!$E$1:$E$1749, 'Heron'!Z$5)</f>
        <v/>
      </c>
      <c r="AA90" s="2">
        <f>Z90+SUMIFS(data!$H$1:$H$1749, data!$A$1:$A$1749, 'Heron'!$A90,  data!$E$1:$E$1749, 'Heron'!AA$5)</f>
        <v/>
      </c>
      <c r="AB90" s="2">
        <f>AA90+SUMIFS(data!$H$1:$H$1749, data!$A$1:$A$1749, 'Heron'!$A90,  data!$E$1:$E$1749, 'Heron'!AB$5)</f>
        <v/>
      </c>
      <c r="AC90" s="2">
        <f>AB90+SUMIFS(data!$H$1:$H$1749, data!$A$1:$A$1749, 'Heron'!$A90,  data!$E$1:$E$1749, 'Heron'!AC$5)</f>
        <v/>
      </c>
      <c r="AD90" s="2">
        <f>AC90+SUMIFS(data!$H$1:$H$1749, data!$A$1:$A$1749, 'Heron'!$A90,  data!$E$1:$E$1749, 'Heron'!AD$5)</f>
        <v/>
      </c>
      <c r="AE90" s="2">
        <f>AD90+SUMIFS(data!$H$1:$H$1749, data!$A$1:$A$1749, 'Heron'!$A90,  data!$E$1:$E$1749, 'Heron'!AE$5)</f>
        <v/>
      </c>
      <c r="AF90" s="2">
        <f>AE90+SUMIFS(data!$H$1:$H$1749, data!$A$1:$A$1749, 'Heron'!$A90,  data!$E$1:$E$1749, 'Heron'!AF$5)</f>
        <v/>
      </c>
      <c r="AG90" s="2">
        <f>AF90+SUMIFS(data!$H$1:$H$1749, data!$A$1:$A$1749, 'Heron'!$A90,  data!$E$1:$E$1749, 'Heron'!AG$5)+SUMIFS('NSST Print'!$C$43,'NSST Print'!$F$43,'Heron'!$A90)-SUMIFS('NSST Print'!$C$44:$C$50,'NSST Print'!$F$44:$F$50,'Heron'!$A90)</f>
        <v/>
      </c>
    </row>
    <row r="91">
      <c r="A91" t="inlineStr">
        <is>
          <t>Interest Paid - Investors @ 6.75%</t>
        </is>
      </c>
      <c r="C91" s="2">
        <f>SUMIFS(data!$H$1:$H$1749, data!$A$1:$A$1749, 'Heron'!$A91, data!$E$1:$E$1749, 'Heron'!C$5)</f>
        <v/>
      </c>
      <c r="D91" s="2">
        <f>C91+SUMIFS(data!$H$1:$H$1749, data!$A$1:$A$1749, 'Heron'!$A91,  data!$E$1:$E$1749, 'Heron'!D$5)</f>
        <v/>
      </c>
      <c r="E91" s="2">
        <f>D91+SUMIFS(data!$H$1:$H$1749, data!$A$1:$A$1749, 'Heron'!$A91,  data!$E$1:$E$1749, 'Heron'!E$5)</f>
        <v/>
      </c>
      <c r="F91" s="2">
        <f>E91+SUMIFS(data!$H$1:$H$1749, data!$A$1:$A$1749, 'Heron'!$A91,  data!$E$1:$E$1749, 'Heron'!F$5)</f>
        <v/>
      </c>
      <c r="G91" s="2">
        <f>F91+SUMIFS(data!$H$1:$H$1749, data!$A$1:$A$1749, 'Heron'!$A91,  data!$E$1:$E$1749, 'Heron'!G$5)</f>
        <v/>
      </c>
      <c r="H91" s="2">
        <f>G91+SUMIFS(data!$H$1:$H$1749, data!$A$1:$A$1749, 'Heron'!$A91,  data!$E$1:$E$1749, 'Heron'!H$5)</f>
        <v/>
      </c>
      <c r="I91" s="2">
        <f>H91+SUMIFS(data!$H$1:$H$1749, data!$A$1:$A$1749, 'Heron'!$A91,  data!$E$1:$E$1749, 'Heron'!I$5)</f>
        <v/>
      </c>
      <c r="J91" s="2">
        <f>I91+SUMIFS(data!$H$1:$H$1749, data!$A$1:$A$1749, 'Heron'!$A91,  data!$E$1:$E$1749, 'Heron'!J$5)</f>
        <v/>
      </c>
      <c r="K91" s="2">
        <f>J91+SUMIFS(data!$H$1:$H$1749, data!$A$1:$A$1749, 'Heron'!$A91,  data!$E$1:$E$1749, 'Heron'!K$5)</f>
        <v/>
      </c>
      <c r="L91" s="2">
        <f>K91+SUMIFS(data!$H$1:$H$1749, data!$A$1:$A$1749, 'Heron'!$A91,  data!$E$1:$E$1749, 'Heron'!L$5)</f>
        <v/>
      </c>
      <c r="M91" s="2">
        <f>L91+SUMIFS(data!$H$1:$H$1749, data!$A$1:$A$1749, 'Heron'!$A91,  data!$E$1:$E$1749, 'Heron'!M$5)</f>
        <v/>
      </c>
      <c r="N91" s="2">
        <f>M91+SUMIFS(data!$H$1:$H$1749, data!$A$1:$A$1749, 'Heron'!$A91,  data!$E$1:$E$1749, 'Heron'!N$5)</f>
        <v/>
      </c>
      <c r="O91" s="2">
        <f>N91+SUMIFS(data!$H$1:$H$1749, data!$A$1:$A$1749, 'Heron'!$A91,  data!$E$1:$E$1749, 'Heron'!O$5)</f>
        <v/>
      </c>
      <c r="P91" s="2">
        <f>O91+SUMIFS(data!$H$1:$H$1749, data!$A$1:$A$1749, 'Heron'!$A91,  data!$E$1:$E$1749, 'Heron'!P$5)</f>
        <v/>
      </c>
      <c r="Q91" s="2">
        <f>P91+SUMIFS(data!$H$1:$H$1749, data!$A$1:$A$1749, 'Heron'!$A91,  data!$E$1:$E$1749, 'Heron'!Q$5)</f>
        <v/>
      </c>
      <c r="R91" s="2">
        <f>Q91+SUMIFS(data!$H$1:$H$1749, data!$A$1:$A$1749, 'Heron'!$A91,  data!$E$1:$E$1749, 'Heron'!R$5)</f>
        <v/>
      </c>
      <c r="S91" s="2">
        <f>R91+SUMIFS(data!$H$1:$H$1749, data!$A$1:$A$1749, 'Heron'!$A91,  data!$E$1:$E$1749, 'Heron'!S$5)</f>
        <v/>
      </c>
      <c r="T91" s="2">
        <f>S91+SUMIFS(data!$H$1:$H$1749, data!$A$1:$A$1749, 'Heron'!$A91,  data!$E$1:$E$1749, 'Heron'!T$5)</f>
        <v/>
      </c>
      <c r="U91" s="2">
        <f>T91+SUMIFS(data!$H$1:$H$1749, data!$A$1:$A$1749, 'Heron'!$A91,  data!$E$1:$E$1749, 'Heron'!U$5)</f>
        <v/>
      </c>
      <c r="V91" s="2">
        <f>U91+SUMIFS(data!$H$1:$H$1749, data!$A$1:$A$1749, 'Heron'!$A91,  data!$E$1:$E$1749, 'Heron'!V$5)</f>
        <v/>
      </c>
      <c r="W91" s="2">
        <f>V91+SUMIFS(data!$H$1:$H$1749, data!$A$1:$A$1749, 'Heron'!$A91,  data!$E$1:$E$1749, 'Heron'!W$5)</f>
        <v/>
      </c>
      <c r="X91" s="2">
        <f>W91+SUMIFS(data!$H$1:$H$1749, data!$A$1:$A$1749, 'Heron'!$A91,  data!$E$1:$E$1749, 'Heron'!X$5)</f>
        <v/>
      </c>
      <c r="Y91" s="2">
        <f>X91+SUMIFS(data!$H$1:$H$1749, data!$A$1:$A$1749, 'Heron'!$A91,  data!$E$1:$E$1749, 'Heron'!Y$5)</f>
        <v/>
      </c>
      <c r="Z91" s="2">
        <f>Y91+SUMIFS(data!$H$1:$H$1749, data!$A$1:$A$1749, 'Heron'!$A91,  data!$E$1:$E$1749, 'Heron'!Z$5)</f>
        <v/>
      </c>
      <c r="AA91" s="2">
        <f>Z91+SUMIFS(data!$H$1:$H$1749, data!$A$1:$A$1749, 'Heron'!$A91,  data!$E$1:$E$1749, 'Heron'!AA$5)</f>
        <v/>
      </c>
      <c r="AB91" s="2">
        <f>AA91+SUMIFS(data!$H$1:$H$1749, data!$A$1:$A$1749, 'Heron'!$A91,  data!$E$1:$E$1749, 'Heron'!AB$5)</f>
        <v/>
      </c>
      <c r="AC91" s="2">
        <f>AB91+SUMIFS(data!$H$1:$H$1749, data!$A$1:$A$1749, 'Heron'!$A91,  data!$E$1:$E$1749, 'Heron'!AC$5)</f>
        <v/>
      </c>
      <c r="AD91" s="2">
        <f>AC91+SUMIFS(data!$H$1:$H$1749, data!$A$1:$A$1749, 'Heron'!$A91,  data!$E$1:$E$1749, 'Heron'!AD$5)</f>
        <v/>
      </c>
      <c r="AE91" s="2">
        <f>AD91+SUMIFS(data!$H$1:$H$1749, data!$A$1:$A$1749, 'Heron'!$A91,  data!$E$1:$E$1749, 'Heron'!AE$5)</f>
        <v/>
      </c>
      <c r="AF91" s="2">
        <f>AE91+SUMIFS(data!$H$1:$H$1749, data!$A$1:$A$1749, 'Heron'!$A91,  data!$E$1:$E$1749, 'Heron'!AF$5)</f>
        <v/>
      </c>
      <c r="AG91" s="2">
        <f>AF91+SUMIFS(data!$H$1:$H$1749, data!$A$1:$A$1749, 'Heron'!$A91,  data!$E$1:$E$1749, 'Heron'!AG$5)+SUMIFS('NSST Print'!$C$43,'NSST Print'!$F$43,'Heron'!$A91)-SUMIFS('NSST Print'!$C$44:$C$50,'NSST Print'!$F$44:$F$50,'Heron'!$A91)</f>
        <v/>
      </c>
    </row>
    <row r="92">
      <c r="A92" t="inlineStr">
        <is>
          <t>Interest Paid - Investors @ 7%</t>
        </is>
      </c>
      <c r="C92" s="2">
        <f>SUMIFS(data!$H$1:$H$1749, data!$A$1:$A$1749, 'Heron'!$A92, data!$E$1:$E$1749, 'Heron'!C$5)</f>
        <v/>
      </c>
      <c r="D92" s="2">
        <f>C92+SUMIFS(data!$H$1:$H$1749, data!$A$1:$A$1749, 'Heron'!$A92,  data!$E$1:$E$1749, 'Heron'!D$5)</f>
        <v/>
      </c>
      <c r="E92" s="2">
        <f>D92+SUMIFS(data!$H$1:$H$1749, data!$A$1:$A$1749, 'Heron'!$A92,  data!$E$1:$E$1749, 'Heron'!E$5)</f>
        <v/>
      </c>
      <c r="F92" s="2">
        <f>E92+SUMIFS(data!$H$1:$H$1749, data!$A$1:$A$1749, 'Heron'!$A92,  data!$E$1:$E$1749, 'Heron'!F$5)</f>
        <v/>
      </c>
      <c r="G92" s="2">
        <f>F92+SUMIFS(data!$H$1:$H$1749, data!$A$1:$A$1749, 'Heron'!$A92,  data!$E$1:$E$1749, 'Heron'!G$5)</f>
        <v/>
      </c>
      <c r="H92" s="2">
        <f>G92+SUMIFS(data!$H$1:$H$1749, data!$A$1:$A$1749, 'Heron'!$A92,  data!$E$1:$E$1749, 'Heron'!H$5)</f>
        <v/>
      </c>
      <c r="I92" s="2">
        <f>H92+SUMIFS(data!$H$1:$H$1749, data!$A$1:$A$1749, 'Heron'!$A92,  data!$E$1:$E$1749, 'Heron'!I$5)</f>
        <v/>
      </c>
      <c r="J92" s="2">
        <f>I92+SUMIFS(data!$H$1:$H$1749, data!$A$1:$A$1749, 'Heron'!$A92,  data!$E$1:$E$1749, 'Heron'!J$5)</f>
        <v/>
      </c>
      <c r="K92" s="2">
        <f>J92+SUMIFS(data!$H$1:$H$1749, data!$A$1:$A$1749, 'Heron'!$A92,  data!$E$1:$E$1749, 'Heron'!K$5)</f>
        <v/>
      </c>
      <c r="L92" s="2">
        <f>K92+SUMIFS(data!$H$1:$H$1749, data!$A$1:$A$1749, 'Heron'!$A92,  data!$E$1:$E$1749, 'Heron'!L$5)</f>
        <v/>
      </c>
      <c r="M92" s="2">
        <f>L92+SUMIFS(data!$H$1:$H$1749, data!$A$1:$A$1749, 'Heron'!$A92,  data!$E$1:$E$1749, 'Heron'!M$5)</f>
        <v/>
      </c>
      <c r="N92" s="2">
        <f>M92+SUMIFS(data!$H$1:$H$1749, data!$A$1:$A$1749, 'Heron'!$A92,  data!$E$1:$E$1749, 'Heron'!N$5)</f>
        <v/>
      </c>
      <c r="O92" s="2">
        <f>N92+SUMIFS(data!$H$1:$H$1749, data!$A$1:$A$1749, 'Heron'!$A92,  data!$E$1:$E$1749, 'Heron'!O$5)</f>
        <v/>
      </c>
      <c r="P92" s="2">
        <f>O92+SUMIFS(data!$H$1:$H$1749, data!$A$1:$A$1749, 'Heron'!$A92,  data!$E$1:$E$1749, 'Heron'!P$5)</f>
        <v/>
      </c>
      <c r="Q92" s="2">
        <f>P92+SUMIFS(data!$H$1:$H$1749, data!$A$1:$A$1749, 'Heron'!$A92,  data!$E$1:$E$1749, 'Heron'!Q$5)</f>
        <v/>
      </c>
      <c r="R92" s="2">
        <f>Q92+SUMIFS(data!$H$1:$H$1749, data!$A$1:$A$1749, 'Heron'!$A92,  data!$E$1:$E$1749, 'Heron'!R$5)</f>
        <v/>
      </c>
      <c r="S92" s="2">
        <f>R92+SUMIFS(data!$H$1:$H$1749, data!$A$1:$A$1749, 'Heron'!$A92,  data!$E$1:$E$1749, 'Heron'!S$5)</f>
        <v/>
      </c>
      <c r="T92" s="2">
        <f>S92+SUMIFS(data!$H$1:$H$1749, data!$A$1:$A$1749, 'Heron'!$A92,  data!$E$1:$E$1749, 'Heron'!T$5)</f>
        <v/>
      </c>
      <c r="U92" s="2">
        <f>T92+SUMIFS(data!$H$1:$H$1749, data!$A$1:$A$1749, 'Heron'!$A92,  data!$E$1:$E$1749, 'Heron'!U$5)</f>
        <v/>
      </c>
      <c r="V92" s="2">
        <f>U92+SUMIFS(data!$H$1:$H$1749, data!$A$1:$A$1749, 'Heron'!$A92,  data!$E$1:$E$1749, 'Heron'!V$5)</f>
        <v/>
      </c>
      <c r="W92" s="2">
        <f>V92+SUMIFS(data!$H$1:$H$1749, data!$A$1:$A$1749, 'Heron'!$A92,  data!$E$1:$E$1749, 'Heron'!W$5)</f>
        <v/>
      </c>
      <c r="X92" s="2">
        <f>W92+SUMIFS(data!$H$1:$H$1749, data!$A$1:$A$1749, 'Heron'!$A92,  data!$E$1:$E$1749, 'Heron'!X$5)</f>
        <v/>
      </c>
      <c r="Y92" s="2">
        <f>X92+SUMIFS(data!$H$1:$H$1749, data!$A$1:$A$1749, 'Heron'!$A92,  data!$E$1:$E$1749, 'Heron'!Y$5)</f>
        <v/>
      </c>
      <c r="Z92" s="2">
        <f>Y92+SUMIFS(data!$H$1:$H$1749, data!$A$1:$A$1749, 'Heron'!$A92,  data!$E$1:$E$1749, 'Heron'!Z$5)</f>
        <v/>
      </c>
      <c r="AA92" s="2">
        <f>Z92+SUMIFS(data!$H$1:$H$1749, data!$A$1:$A$1749, 'Heron'!$A92,  data!$E$1:$E$1749, 'Heron'!AA$5)</f>
        <v/>
      </c>
      <c r="AB92" s="2">
        <f>AA92+SUMIFS(data!$H$1:$H$1749, data!$A$1:$A$1749, 'Heron'!$A92,  data!$E$1:$E$1749, 'Heron'!AB$5)</f>
        <v/>
      </c>
      <c r="AC92" s="2">
        <f>AB92+SUMIFS(data!$H$1:$H$1749, data!$A$1:$A$1749, 'Heron'!$A92,  data!$E$1:$E$1749, 'Heron'!AC$5)</f>
        <v/>
      </c>
      <c r="AD92" s="2">
        <f>AC92+SUMIFS(data!$H$1:$H$1749, data!$A$1:$A$1749, 'Heron'!$A92,  data!$E$1:$E$1749, 'Heron'!AD$5)</f>
        <v/>
      </c>
      <c r="AE92" s="2">
        <f>AD92+SUMIFS(data!$H$1:$H$1749, data!$A$1:$A$1749, 'Heron'!$A92,  data!$E$1:$E$1749, 'Heron'!AE$5)</f>
        <v/>
      </c>
      <c r="AF92" s="2">
        <f>AE92+SUMIFS(data!$H$1:$H$1749, data!$A$1:$A$1749, 'Heron'!$A92,  data!$E$1:$E$1749, 'Heron'!AF$5)</f>
        <v/>
      </c>
      <c r="AG92" s="2">
        <f>AF92+SUMIFS(data!$H$1:$H$1749, data!$A$1:$A$1749, 'Heron'!$A92,  data!$E$1:$E$1749, 'Heron'!AG$5)+SUMIFS('NSST Print'!$C$43,'NSST Print'!$F$43,'Heron'!$A92)-SUMIFS('NSST Print'!$C$44:$C$50,'NSST Print'!$F$44:$F$50,'Heron'!$A92)</f>
        <v/>
      </c>
    </row>
    <row r="93">
      <c r="A93" t="inlineStr">
        <is>
          <t>Interest Paid - Investors @ 7.5%</t>
        </is>
      </c>
      <c r="C93" s="2">
        <f>SUMIFS(data!$H$1:$H$1749, data!$A$1:$A$1749, 'Heron'!$A93, data!$E$1:$E$1749, 'Heron'!C$5)</f>
        <v/>
      </c>
      <c r="D93" s="2">
        <f>C93+SUMIFS(data!$H$1:$H$1749, data!$A$1:$A$1749, 'Heron'!$A93,  data!$E$1:$E$1749, 'Heron'!D$5)</f>
        <v/>
      </c>
      <c r="E93" s="2">
        <f>D93+SUMIFS(data!$H$1:$H$1749, data!$A$1:$A$1749, 'Heron'!$A93,  data!$E$1:$E$1749, 'Heron'!E$5)</f>
        <v/>
      </c>
      <c r="F93" s="2">
        <f>E93+SUMIFS(data!$H$1:$H$1749, data!$A$1:$A$1749, 'Heron'!$A93,  data!$E$1:$E$1749, 'Heron'!F$5)</f>
        <v/>
      </c>
      <c r="G93" s="2">
        <f>F93+SUMIFS(data!$H$1:$H$1749, data!$A$1:$A$1749, 'Heron'!$A93,  data!$E$1:$E$1749, 'Heron'!G$5)</f>
        <v/>
      </c>
      <c r="H93" s="2">
        <f>G93+SUMIFS(data!$H$1:$H$1749, data!$A$1:$A$1749, 'Heron'!$A93,  data!$E$1:$E$1749, 'Heron'!H$5)</f>
        <v/>
      </c>
      <c r="I93" s="2">
        <f>H93+SUMIFS(data!$H$1:$H$1749, data!$A$1:$A$1749, 'Heron'!$A93,  data!$E$1:$E$1749, 'Heron'!I$5)</f>
        <v/>
      </c>
      <c r="J93" s="2">
        <f>I93+SUMIFS(data!$H$1:$H$1749, data!$A$1:$A$1749, 'Heron'!$A93,  data!$E$1:$E$1749, 'Heron'!J$5)</f>
        <v/>
      </c>
      <c r="K93" s="2">
        <f>J93+SUMIFS(data!$H$1:$H$1749, data!$A$1:$A$1749, 'Heron'!$A93,  data!$E$1:$E$1749, 'Heron'!K$5)</f>
        <v/>
      </c>
      <c r="L93" s="2">
        <f>K93+SUMIFS(data!$H$1:$H$1749, data!$A$1:$A$1749, 'Heron'!$A93,  data!$E$1:$E$1749, 'Heron'!L$5)</f>
        <v/>
      </c>
      <c r="M93" s="2">
        <f>L93+SUMIFS(data!$H$1:$H$1749, data!$A$1:$A$1749, 'Heron'!$A93,  data!$E$1:$E$1749, 'Heron'!M$5)</f>
        <v/>
      </c>
      <c r="N93" s="2">
        <f>M93+SUMIFS(data!$H$1:$H$1749, data!$A$1:$A$1749, 'Heron'!$A93,  data!$E$1:$E$1749, 'Heron'!N$5)</f>
        <v/>
      </c>
      <c r="O93" s="2">
        <f>N93+SUMIFS(data!$H$1:$H$1749, data!$A$1:$A$1749, 'Heron'!$A93,  data!$E$1:$E$1749, 'Heron'!O$5)</f>
        <v/>
      </c>
      <c r="P93" s="2">
        <f>O93+SUMIFS(data!$H$1:$H$1749, data!$A$1:$A$1749, 'Heron'!$A93,  data!$E$1:$E$1749, 'Heron'!P$5)</f>
        <v/>
      </c>
      <c r="Q93" s="2">
        <f>P93+SUMIFS(data!$H$1:$H$1749, data!$A$1:$A$1749, 'Heron'!$A93,  data!$E$1:$E$1749, 'Heron'!Q$5)</f>
        <v/>
      </c>
      <c r="R93" s="2">
        <f>Q93+SUMIFS(data!$H$1:$H$1749, data!$A$1:$A$1749, 'Heron'!$A93,  data!$E$1:$E$1749, 'Heron'!R$5)</f>
        <v/>
      </c>
      <c r="S93" s="2">
        <f>R93+SUMIFS(data!$H$1:$H$1749, data!$A$1:$A$1749, 'Heron'!$A93,  data!$E$1:$E$1749, 'Heron'!S$5)</f>
        <v/>
      </c>
      <c r="T93" s="2">
        <f>S93+SUMIFS(data!$H$1:$H$1749, data!$A$1:$A$1749, 'Heron'!$A93,  data!$E$1:$E$1749, 'Heron'!T$5)</f>
        <v/>
      </c>
      <c r="U93" s="2">
        <f>T93+SUMIFS(data!$H$1:$H$1749, data!$A$1:$A$1749, 'Heron'!$A93,  data!$E$1:$E$1749, 'Heron'!U$5)</f>
        <v/>
      </c>
      <c r="V93" s="2">
        <f>U93+SUMIFS(data!$H$1:$H$1749, data!$A$1:$A$1749, 'Heron'!$A93,  data!$E$1:$E$1749, 'Heron'!V$5)</f>
        <v/>
      </c>
      <c r="W93" s="2">
        <f>V93+SUMIFS(data!$H$1:$H$1749, data!$A$1:$A$1749, 'Heron'!$A93,  data!$E$1:$E$1749, 'Heron'!W$5)</f>
        <v/>
      </c>
      <c r="X93" s="2">
        <f>W93+SUMIFS(data!$H$1:$H$1749, data!$A$1:$A$1749, 'Heron'!$A93,  data!$E$1:$E$1749, 'Heron'!X$5)</f>
        <v/>
      </c>
      <c r="Y93" s="2">
        <f>X93+SUMIFS(data!$H$1:$H$1749, data!$A$1:$A$1749, 'Heron'!$A93,  data!$E$1:$E$1749, 'Heron'!Y$5)</f>
        <v/>
      </c>
      <c r="Z93" s="2">
        <f>Y93+SUMIFS(data!$H$1:$H$1749, data!$A$1:$A$1749, 'Heron'!$A93,  data!$E$1:$E$1749, 'Heron'!Z$5)</f>
        <v/>
      </c>
      <c r="AA93" s="2">
        <f>Z93+SUMIFS(data!$H$1:$H$1749, data!$A$1:$A$1749, 'Heron'!$A93,  data!$E$1:$E$1749, 'Heron'!AA$5)</f>
        <v/>
      </c>
      <c r="AB93" s="2">
        <f>AA93+SUMIFS(data!$H$1:$H$1749, data!$A$1:$A$1749, 'Heron'!$A93,  data!$E$1:$E$1749, 'Heron'!AB$5)</f>
        <v/>
      </c>
      <c r="AC93" s="2">
        <f>AB93+SUMIFS(data!$H$1:$H$1749, data!$A$1:$A$1749, 'Heron'!$A93,  data!$E$1:$E$1749, 'Heron'!AC$5)</f>
        <v/>
      </c>
      <c r="AD93" s="2">
        <f>AC93+SUMIFS(data!$H$1:$H$1749, data!$A$1:$A$1749, 'Heron'!$A93,  data!$E$1:$E$1749, 'Heron'!AD$5)</f>
        <v/>
      </c>
      <c r="AE93" s="2">
        <f>AD93+SUMIFS(data!$H$1:$H$1749, data!$A$1:$A$1749, 'Heron'!$A93,  data!$E$1:$E$1749, 'Heron'!AE$5)</f>
        <v/>
      </c>
      <c r="AF93" s="2">
        <f>AE93+SUMIFS(data!$H$1:$H$1749, data!$A$1:$A$1749, 'Heron'!$A93,  data!$E$1:$E$1749, 'Heron'!AF$5)</f>
        <v/>
      </c>
      <c r="AG93" s="2">
        <f>AF93+SUMIFS(data!$H$1:$H$1749, data!$A$1:$A$1749, 'Heron'!$A93,  data!$E$1:$E$1749, 'Heron'!AG$5)+SUMIFS('NSST Print'!$C$43,'NSST Print'!$F$43,'Heron'!$A93)-SUMIFS('NSST Print'!$C$44:$C$50,'NSST Print'!$F$44:$F$50,'Heron'!$A93)</f>
        <v/>
      </c>
    </row>
    <row r="94">
      <c r="A94" t="inlineStr">
        <is>
          <t>Interest Paid - Investors @ 8.25%</t>
        </is>
      </c>
      <c r="C94" s="2">
        <f>SUMIFS(data!$H$1:$H$1749, data!$A$1:$A$1749, 'Heron'!$A94, data!$E$1:$E$1749, 'Heron'!C$5)</f>
        <v/>
      </c>
      <c r="D94" s="2">
        <f>C94+SUMIFS(data!$H$1:$H$1749, data!$A$1:$A$1749, 'Heron'!$A94,  data!$E$1:$E$1749, 'Heron'!D$5)</f>
        <v/>
      </c>
      <c r="E94" s="2">
        <f>D94+SUMIFS(data!$H$1:$H$1749, data!$A$1:$A$1749, 'Heron'!$A94,  data!$E$1:$E$1749, 'Heron'!E$5)</f>
        <v/>
      </c>
      <c r="F94" s="2">
        <f>E94+SUMIFS(data!$H$1:$H$1749, data!$A$1:$A$1749, 'Heron'!$A94,  data!$E$1:$E$1749, 'Heron'!F$5)</f>
        <v/>
      </c>
      <c r="G94" s="2">
        <f>F94+SUMIFS(data!$H$1:$H$1749, data!$A$1:$A$1749, 'Heron'!$A94,  data!$E$1:$E$1749, 'Heron'!G$5)</f>
        <v/>
      </c>
      <c r="H94" s="2">
        <f>G94+SUMIFS(data!$H$1:$H$1749, data!$A$1:$A$1749, 'Heron'!$A94,  data!$E$1:$E$1749, 'Heron'!H$5)</f>
        <v/>
      </c>
      <c r="I94" s="2">
        <f>H94+SUMIFS(data!$H$1:$H$1749, data!$A$1:$A$1749, 'Heron'!$A94,  data!$E$1:$E$1749, 'Heron'!I$5)</f>
        <v/>
      </c>
      <c r="J94" s="2">
        <f>I94+SUMIFS(data!$H$1:$H$1749, data!$A$1:$A$1749, 'Heron'!$A94,  data!$E$1:$E$1749, 'Heron'!J$5)</f>
        <v/>
      </c>
      <c r="K94" s="2">
        <f>J94+SUMIFS(data!$H$1:$H$1749, data!$A$1:$A$1749, 'Heron'!$A94,  data!$E$1:$E$1749, 'Heron'!K$5)</f>
        <v/>
      </c>
      <c r="L94" s="2">
        <f>K94+SUMIFS(data!$H$1:$H$1749, data!$A$1:$A$1749, 'Heron'!$A94,  data!$E$1:$E$1749, 'Heron'!L$5)</f>
        <v/>
      </c>
      <c r="M94" s="2">
        <f>L94+SUMIFS(data!$H$1:$H$1749, data!$A$1:$A$1749, 'Heron'!$A94,  data!$E$1:$E$1749, 'Heron'!M$5)</f>
        <v/>
      </c>
      <c r="N94" s="2">
        <f>M94+SUMIFS(data!$H$1:$H$1749, data!$A$1:$A$1749, 'Heron'!$A94,  data!$E$1:$E$1749, 'Heron'!N$5)</f>
        <v/>
      </c>
      <c r="O94" s="2">
        <f>N94+SUMIFS(data!$H$1:$H$1749, data!$A$1:$A$1749, 'Heron'!$A94,  data!$E$1:$E$1749, 'Heron'!O$5)</f>
        <v/>
      </c>
      <c r="P94" s="2">
        <f>O94+SUMIFS(data!$H$1:$H$1749, data!$A$1:$A$1749, 'Heron'!$A94,  data!$E$1:$E$1749, 'Heron'!P$5)</f>
        <v/>
      </c>
      <c r="Q94" s="2">
        <f>P94+SUMIFS(data!$H$1:$H$1749, data!$A$1:$A$1749, 'Heron'!$A94,  data!$E$1:$E$1749, 'Heron'!Q$5)</f>
        <v/>
      </c>
      <c r="R94" s="2">
        <f>Q94+SUMIFS(data!$H$1:$H$1749, data!$A$1:$A$1749, 'Heron'!$A94,  data!$E$1:$E$1749, 'Heron'!R$5)</f>
        <v/>
      </c>
      <c r="S94" s="2">
        <f>R94+SUMIFS(data!$H$1:$H$1749, data!$A$1:$A$1749, 'Heron'!$A94,  data!$E$1:$E$1749, 'Heron'!S$5)</f>
        <v/>
      </c>
      <c r="T94" s="2">
        <f>S94+SUMIFS(data!$H$1:$H$1749, data!$A$1:$A$1749, 'Heron'!$A94,  data!$E$1:$E$1749, 'Heron'!T$5)</f>
        <v/>
      </c>
      <c r="U94" s="2">
        <f>T94+SUMIFS(data!$H$1:$H$1749, data!$A$1:$A$1749, 'Heron'!$A94,  data!$E$1:$E$1749, 'Heron'!U$5)</f>
        <v/>
      </c>
      <c r="V94" s="2">
        <f>U94+SUMIFS(data!$H$1:$H$1749, data!$A$1:$A$1749, 'Heron'!$A94,  data!$E$1:$E$1749, 'Heron'!V$5)</f>
        <v/>
      </c>
      <c r="W94" s="2">
        <f>V94+SUMIFS(data!$H$1:$H$1749, data!$A$1:$A$1749, 'Heron'!$A94,  data!$E$1:$E$1749, 'Heron'!W$5)</f>
        <v/>
      </c>
      <c r="X94" s="2">
        <f>W94+SUMIFS(data!$H$1:$H$1749, data!$A$1:$A$1749, 'Heron'!$A94,  data!$E$1:$E$1749, 'Heron'!X$5)</f>
        <v/>
      </c>
      <c r="Y94" s="2">
        <f>X94+SUMIFS(data!$H$1:$H$1749, data!$A$1:$A$1749, 'Heron'!$A94,  data!$E$1:$E$1749, 'Heron'!Y$5)</f>
        <v/>
      </c>
      <c r="Z94" s="2">
        <f>Y94+SUMIFS(data!$H$1:$H$1749, data!$A$1:$A$1749, 'Heron'!$A94,  data!$E$1:$E$1749, 'Heron'!Z$5)</f>
        <v/>
      </c>
      <c r="AA94" s="2">
        <f>Z94+SUMIFS(data!$H$1:$H$1749, data!$A$1:$A$1749, 'Heron'!$A94,  data!$E$1:$E$1749, 'Heron'!AA$5)</f>
        <v/>
      </c>
      <c r="AB94" s="2">
        <f>AA94+SUMIFS(data!$H$1:$H$1749, data!$A$1:$A$1749, 'Heron'!$A94,  data!$E$1:$E$1749, 'Heron'!AB$5)</f>
        <v/>
      </c>
      <c r="AC94" s="2">
        <f>AB94+SUMIFS(data!$H$1:$H$1749, data!$A$1:$A$1749, 'Heron'!$A94,  data!$E$1:$E$1749, 'Heron'!AC$5)</f>
        <v/>
      </c>
      <c r="AD94" s="2">
        <f>AC94+SUMIFS(data!$H$1:$H$1749, data!$A$1:$A$1749, 'Heron'!$A94,  data!$E$1:$E$1749, 'Heron'!AD$5)</f>
        <v/>
      </c>
      <c r="AE94" s="2">
        <f>AD94+SUMIFS(data!$H$1:$H$1749, data!$A$1:$A$1749, 'Heron'!$A94,  data!$E$1:$E$1749, 'Heron'!AE$5)</f>
        <v/>
      </c>
      <c r="AF94" s="2">
        <f>AE94+SUMIFS(data!$H$1:$H$1749, data!$A$1:$A$1749, 'Heron'!$A94,  data!$E$1:$E$1749, 'Heron'!AF$5)</f>
        <v/>
      </c>
      <c r="AG94" s="2">
        <f>AF94+SUMIFS(data!$H$1:$H$1749, data!$A$1:$A$1749, 'Heron'!$A94,  data!$E$1:$E$1749, 'Heron'!AG$5)+SUMIFS('NSST Print'!$C$43,'NSST Print'!$F$43,'Heron'!$A94)-SUMIFS('NSST Print'!$C$44:$C$50,'NSST Print'!$F$44:$F$50,'Heron'!$A94)</f>
        <v/>
      </c>
    </row>
    <row r="95">
      <c r="A95" t="inlineStr">
        <is>
          <t>Interest Paid - Investors @ 9%</t>
        </is>
      </c>
      <c r="C95" s="2">
        <f>SUMIFS(data!$H$1:$H$1749, data!$A$1:$A$1749, 'Heron'!$A95, data!$E$1:$E$1749, 'Heron'!C$5)</f>
        <v/>
      </c>
      <c r="D95" s="2">
        <f>C95+SUMIFS(data!$H$1:$H$1749, data!$A$1:$A$1749, 'Heron'!$A95,  data!$E$1:$E$1749, 'Heron'!D$5)</f>
        <v/>
      </c>
      <c r="E95" s="2">
        <f>D95+SUMIFS(data!$H$1:$H$1749, data!$A$1:$A$1749, 'Heron'!$A95,  data!$E$1:$E$1749, 'Heron'!E$5)</f>
        <v/>
      </c>
      <c r="F95" s="2">
        <f>E95+SUMIFS(data!$H$1:$H$1749, data!$A$1:$A$1749, 'Heron'!$A95,  data!$E$1:$E$1749, 'Heron'!F$5)</f>
        <v/>
      </c>
      <c r="G95" s="2">
        <f>F95+SUMIFS(data!$H$1:$H$1749, data!$A$1:$A$1749, 'Heron'!$A95,  data!$E$1:$E$1749, 'Heron'!G$5)</f>
        <v/>
      </c>
      <c r="H95" s="2">
        <f>G95+SUMIFS(data!$H$1:$H$1749, data!$A$1:$A$1749, 'Heron'!$A95,  data!$E$1:$E$1749, 'Heron'!H$5)</f>
        <v/>
      </c>
      <c r="I95" s="2">
        <f>H95+SUMIFS(data!$H$1:$H$1749, data!$A$1:$A$1749, 'Heron'!$A95,  data!$E$1:$E$1749, 'Heron'!I$5)</f>
        <v/>
      </c>
      <c r="J95" s="2">
        <f>I95+SUMIFS(data!$H$1:$H$1749, data!$A$1:$A$1749, 'Heron'!$A95,  data!$E$1:$E$1749, 'Heron'!J$5)</f>
        <v/>
      </c>
      <c r="K95" s="2">
        <f>J95+SUMIFS(data!$H$1:$H$1749, data!$A$1:$A$1749, 'Heron'!$A95,  data!$E$1:$E$1749, 'Heron'!K$5)</f>
        <v/>
      </c>
      <c r="L95" s="2">
        <f>K95+SUMIFS(data!$H$1:$H$1749, data!$A$1:$A$1749, 'Heron'!$A95,  data!$E$1:$E$1749, 'Heron'!L$5)</f>
        <v/>
      </c>
      <c r="M95" s="2">
        <f>L95+SUMIFS(data!$H$1:$H$1749, data!$A$1:$A$1749, 'Heron'!$A95,  data!$E$1:$E$1749, 'Heron'!M$5)</f>
        <v/>
      </c>
      <c r="N95" s="2">
        <f>M95+SUMIFS(data!$H$1:$H$1749, data!$A$1:$A$1749, 'Heron'!$A95,  data!$E$1:$E$1749, 'Heron'!N$5)</f>
        <v/>
      </c>
      <c r="O95" s="2">
        <f>N95+SUMIFS(data!$H$1:$H$1749, data!$A$1:$A$1749, 'Heron'!$A95,  data!$E$1:$E$1749, 'Heron'!O$5)</f>
        <v/>
      </c>
      <c r="P95" s="2">
        <f>O95+SUMIFS(data!$H$1:$H$1749, data!$A$1:$A$1749, 'Heron'!$A95,  data!$E$1:$E$1749, 'Heron'!P$5)</f>
        <v/>
      </c>
      <c r="Q95" s="2">
        <f>P95+SUMIFS(data!$H$1:$H$1749, data!$A$1:$A$1749, 'Heron'!$A95,  data!$E$1:$E$1749, 'Heron'!Q$5)</f>
        <v/>
      </c>
      <c r="R95" s="2">
        <f>Q95+SUMIFS(data!$H$1:$H$1749, data!$A$1:$A$1749, 'Heron'!$A95,  data!$E$1:$E$1749, 'Heron'!R$5)</f>
        <v/>
      </c>
      <c r="S95" s="2">
        <f>R95+SUMIFS(data!$H$1:$H$1749, data!$A$1:$A$1749, 'Heron'!$A95,  data!$E$1:$E$1749, 'Heron'!S$5)</f>
        <v/>
      </c>
      <c r="T95" s="2">
        <f>S95+SUMIFS(data!$H$1:$H$1749, data!$A$1:$A$1749, 'Heron'!$A95,  data!$E$1:$E$1749, 'Heron'!T$5)</f>
        <v/>
      </c>
      <c r="U95" s="2">
        <f>T95+SUMIFS(data!$H$1:$H$1749, data!$A$1:$A$1749, 'Heron'!$A95,  data!$E$1:$E$1749, 'Heron'!U$5)</f>
        <v/>
      </c>
      <c r="V95" s="2">
        <f>U95+SUMIFS(data!$H$1:$H$1749, data!$A$1:$A$1749, 'Heron'!$A95,  data!$E$1:$E$1749, 'Heron'!V$5)</f>
        <v/>
      </c>
      <c r="W95" s="2">
        <f>V95+SUMIFS(data!$H$1:$H$1749, data!$A$1:$A$1749, 'Heron'!$A95,  data!$E$1:$E$1749, 'Heron'!W$5)</f>
        <v/>
      </c>
      <c r="X95" s="2">
        <f>W95+SUMIFS(data!$H$1:$H$1749, data!$A$1:$A$1749, 'Heron'!$A95,  data!$E$1:$E$1749, 'Heron'!X$5)</f>
        <v/>
      </c>
      <c r="Y95" s="2">
        <f>X95+SUMIFS(data!$H$1:$H$1749, data!$A$1:$A$1749, 'Heron'!$A95,  data!$E$1:$E$1749, 'Heron'!Y$5)</f>
        <v/>
      </c>
      <c r="Z95" s="2">
        <f>Y95+SUMIFS(data!$H$1:$H$1749, data!$A$1:$A$1749, 'Heron'!$A95,  data!$E$1:$E$1749, 'Heron'!Z$5)</f>
        <v/>
      </c>
      <c r="AA95" s="2">
        <f>Z95+SUMIFS(data!$H$1:$H$1749, data!$A$1:$A$1749, 'Heron'!$A95,  data!$E$1:$E$1749, 'Heron'!AA$5)</f>
        <v/>
      </c>
      <c r="AB95" s="2">
        <f>AA95+SUMIFS(data!$H$1:$H$1749, data!$A$1:$A$1749, 'Heron'!$A95,  data!$E$1:$E$1749, 'Heron'!AB$5)</f>
        <v/>
      </c>
      <c r="AC95" s="2">
        <f>AB95+SUMIFS(data!$H$1:$H$1749, data!$A$1:$A$1749, 'Heron'!$A95,  data!$E$1:$E$1749, 'Heron'!AC$5)</f>
        <v/>
      </c>
      <c r="AD95" s="2">
        <f>AC95+SUMIFS(data!$H$1:$H$1749, data!$A$1:$A$1749, 'Heron'!$A95,  data!$E$1:$E$1749, 'Heron'!AD$5)</f>
        <v/>
      </c>
      <c r="AE95" s="2">
        <f>AD95+SUMIFS(data!$H$1:$H$1749, data!$A$1:$A$1749, 'Heron'!$A95,  data!$E$1:$E$1749, 'Heron'!AE$5)</f>
        <v/>
      </c>
      <c r="AF95" s="2">
        <f>AE95+SUMIFS(data!$H$1:$H$1749, data!$A$1:$A$1749, 'Heron'!$A95,  data!$E$1:$E$1749, 'Heron'!AF$5)</f>
        <v/>
      </c>
      <c r="AG95" s="2">
        <f>AF95+SUMIFS(data!$H$1:$H$1749, data!$A$1:$A$1749, 'Heron'!$A95,  data!$E$1:$E$1749, 'Heron'!AG$5)+SUMIFS('NSST Print'!$C$43,'NSST Print'!$F$43,'Heron'!$A95)-SUMIFS('NSST Print'!$C$44:$C$50,'NSST Print'!$F$44:$F$50,'Heron'!$A95)</f>
        <v/>
      </c>
    </row>
    <row r="96">
      <c r="A96" t="inlineStr">
        <is>
          <t>Interest Paid - Investors @ 9.75%</t>
        </is>
      </c>
      <c r="C96" s="2">
        <f>SUMIFS(data!$H$1:$H$1749, data!$A$1:$A$1749, 'Heron'!$A96, data!$E$1:$E$1749, 'Heron'!C$5)</f>
        <v/>
      </c>
      <c r="D96" s="2">
        <f>C96+SUMIFS(data!$H$1:$H$1749, data!$A$1:$A$1749, 'Heron'!$A96,  data!$E$1:$E$1749, 'Heron'!D$5)</f>
        <v/>
      </c>
      <c r="E96" s="2">
        <f>D96+SUMIFS(data!$H$1:$H$1749, data!$A$1:$A$1749, 'Heron'!$A96,  data!$E$1:$E$1749, 'Heron'!E$5)</f>
        <v/>
      </c>
      <c r="F96" s="2">
        <f>E96+SUMIFS(data!$H$1:$H$1749, data!$A$1:$A$1749, 'Heron'!$A96,  data!$E$1:$E$1749, 'Heron'!F$5)</f>
        <v/>
      </c>
      <c r="G96" s="2">
        <f>F96+SUMIFS(data!$H$1:$H$1749, data!$A$1:$A$1749, 'Heron'!$A96,  data!$E$1:$E$1749, 'Heron'!G$5)</f>
        <v/>
      </c>
      <c r="H96" s="2">
        <f>G96+SUMIFS(data!$H$1:$H$1749, data!$A$1:$A$1749, 'Heron'!$A96,  data!$E$1:$E$1749, 'Heron'!H$5)</f>
        <v/>
      </c>
      <c r="I96" s="2">
        <f>H96+SUMIFS(data!$H$1:$H$1749, data!$A$1:$A$1749, 'Heron'!$A96,  data!$E$1:$E$1749, 'Heron'!I$5)</f>
        <v/>
      </c>
      <c r="J96" s="2">
        <f>I96+SUMIFS(data!$H$1:$H$1749, data!$A$1:$A$1749, 'Heron'!$A96,  data!$E$1:$E$1749, 'Heron'!J$5)</f>
        <v/>
      </c>
      <c r="K96" s="2">
        <f>J96+SUMIFS(data!$H$1:$H$1749, data!$A$1:$A$1749, 'Heron'!$A96,  data!$E$1:$E$1749, 'Heron'!K$5)</f>
        <v/>
      </c>
      <c r="L96" s="2">
        <f>K96+SUMIFS(data!$H$1:$H$1749, data!$A$1:$A$1749, 'Heron'!$A96,  data!$E$1:$E$1749, 'Heron'!L$5)</f>
        <v/>
      </c>
      <c r="M96" s="2">
        <f>L96+SUMIFS(data!$H$1:$H$1749, data!$A$1:$A$1749, 'Heron'!$A96,  data!$E$1:$E$1749, 'Heron'!M$5)</f>
        <v/>
      </c>
      <c r="N96" s="2">
        <f>M96+SUMIFS(data!$H$1:$H$1749, data!$A$1:$A$1749, 'Heron'!$A96,  data!$E$1:$E$1749, 'Heron'!N$5)</f>
        <v/>
      </c>
      <c r="O96" s="2">
        <f>N96+SUMIFS(data!$H$1:$H$1749, data!$A$1:$A$1749, 'Heron'!$A96,  data!$E$1:$E$1749, 'Heron'!O$5)</f>
        <v/>
      </c>
      <c r="P96" s="2">
        <f>O96+SUMIFS(data!$H$1:$H$1749, data!$A$1:$A$1749, 'Heron'!$A96,  data!$E$1:$E$1749, 'Heron'!P$5)</f>
        <v/>
      </c>
      <c r="Q96" s="2">
        <f>P96+SUMIFS(data!$H$1:$H$1749, data!$A$1:$A$1749, 'Heron'!$A96,  data!$E$1:$E$1749, 'Heron'!Q$5)</f>
        <v/>
      </c>
      <c r="R96" s="2">
        <f>Q96+SUMIFS(data!$H$1:$H$1749, data!$A$1:$A$1749, 'Heron'!$A96,  data!$E$1:$E$1749, 'Heron'!R$5)</f>
        <v/>
      </c>
      <c r="S96" s="2">
        <f>R96+SUMIFS(data!$H$1:$H$1749, data!$A$1:$A$1749, 'Heron'!$A96,  data!$E$1:$E$1749, 'Heron'!S$5)</f>
        <v/>
      </c>
      <c r="T96" s="2">
        <f>S96+SUMIFS(data!$H$1:$H$1749, data!$A$1:$A$1749, 'Heron'!$A96,  data!$E$1:$E$1749, 'Heron'!T$5)</f>
        <v/>
      </c>
      <c r="U96" s="2">
        <f>T96+SUMIFS(data!$H$1:$H$1749, data!$A$1:$A$1749, 'Heron'!$A96,  data!$E$1:$E$1749, 'Heron'!U$5)</f>
        <v/>
      </c>
      <c r="V96" s="2">
        <f>U96+SUMIFS(data!$H$1:$H$1749, data!$A$1:$A$1749, 'Heron'!$A96,  data!$E$1:$E$1749, 'Heron'!V$5)</f>
        <v/>
      </c>
      <c r="W96" s="2">
        <f>V96+SUMIFS(data!$H$1:$H$1749, data!$A$1:$A$1749, 'Heron'!$A96,  data!$E$1:$E$1749, 'Heron'!W$5)</f>
        <v/>
      </c>
      <c r="X96" s="2">
        <f>W96+SUMIFS(data!$H$1:$H$1749, data!$A$1:$A$1749, 'Heron'!$A96,  data!$E$1:$E$1749, 'Heron'!X$5)</f>
        <v/>
      </c>
      <c r="Y96" s="2">
        <f>X96+SUMIFS(data!$H$1:$H$1749, data!$A$1:$A$1749, 'Heron'!$A96,  data!$E$1:$E$1749, 'Heron'!Y$5)</f>
        <v/>
      </c>
      <c r="Z96" s="2">
        <f>Y96+SUMIFS(data!$H$1:$H$1749, data!$A$1:$A$1749, 'Heron'!$A96,  data!$E$1:$E$1749, 'Heron'!Z$5)</f>
        <v/>
      </c>
      <c r="AA96" s="2">
        <f>Z96+SUMIFS(data!$H$1:$H$1749, data!$A$1:$A$1749, 'Heron'!$A96,  data!$E$1:$E$1749, 'Heron'!AA$5)</f>
        <v/>
      </c>
      <c r="AB96" s="2">
        <f>AA96+SUMIFS(data!$H$1:$H$1749, data!$A$1:$A$1749, 'Heron'!$A96,  data!$E$1:$E$1749, 'Heron'!AB$5)</f>
        <v/>
      </c>
      <c r="AC96" s="2">
        <f>AB96+SUMIFS(data!$H$1:$H$1749, data!$A$1:$A$1749, 'Heron'!$A96,  data!$E$1:$E$1749, 'Heron'!AC$5)</f>
        <v/>
      </c>
      <c r="AD96" s="2">
        <f>AC96+SUMIFS(data!$H$1:$H$1749, data!$A$1:$A$1749, 'Heron'!$A96,  data!$E$1:$E$1749, 'Heron'!AD$5)</f>
        <v/>
      </c>
      <c r="AE96" s="2">
        <f>AD96+SUMIFS(data!$H$1:$H$1749, data!$A$1:$A$1749, 'Heron'!$A96,  data!$E$1:$E$1749, 'Heron'!AE$5)</f>
        <v/>
      </c>
      <c r="AF96" s="2">
        <f>AE96+SUMIFS(data!$H$1:$H$1749, data!$A$1:$A$1749, 'Heron'!$A96,  data!$E$1:$E$1749, 'Heron'!AF$5)</f>
        <v/>
      </c>
      <c r="AG96" s="2">
        <f>AF96+SUMIFS(data!$H$1:$H$1749, data!$A$1:$A$1749, 'Heron'!$A96,  data!$E$1:$E$1749, 'Heron'!AG$5)+SUMIFS('NSST Print'!$C$43,'NSST Print'!$F$43,'Heron'!$A96)-SUMIFS('NSST Print'!$C$44:$C$50,'NSST Print'!$F$44:$F$50,'Heron'!$A96)</f>
        <v/>
      </c>
    </row>
    <row r="97">
      <c r="A97" t="inlineStr">
        <is>
          <t>Levies</t>
        </is>
      </c>
      <c r="C97" s="2">
        <f>SUMIFS(data!$H$1:$H$1749, data!$A$1:$A$1749, 'Heron'!$A97, data!$E$1:$E$1749, 'Heron'!C$5)</f>
        <v/>
      </c>
      <c r="D97" s="2">
        <f>C97+SUMIFS(data!$H$1:$H$1749, data!$A$1:$A$1749, 'Heron'!$A97,  data!$E$1:$E$1749, 'Heron'!D$5)</f>
        <v/>
      </c>
      <c r="E97" s="2">
        <f>D97+SUMIFS(data!$H$1:$H$1749, data!$A$1:$A$1749, 'Heron'!$A97,  data!$E$1:$E$1749, 'Heron'!E$5)</f>
        <v/>
      </c>
      <c r="F97" s="2">
        <f>E97+SUMIFS(data!$H$1:$H$1749, data!$A$1:$A$1749, 'Heron'!$A97,  data!$E$1:$E$1749, 'Heron'!F$5)</f>
        <v/>
      </c>
      <c r="G97" s="2">
        <f>F97+SUMIFS(data!$H$1:$H$1749, data!$A$1:$A$1749, 'Heron'!$A97,  data!$E$1:$E$1749, 'Heron'!G$5)</f>
        <v/>
      </c>
      <c r="H97" s="2">
        <f>G97+SUMIFS(data!$H$1:$H$1749, data!$A$1:$A$1749, 'Heron'!$A97,  data!$E$1:$E$1749, 'Heron'!H$5)</f>
        <v/>
      </c>
      <c r="I97" s="2">
        <f>H97+SUMIFS(data!$H$1:$H$1749, data!$A$1:$A$1749, 'Heron'!$A97,  data!$E$1:$E$1749, 'Heron'!I$5)</f>
        <v/>
      </c>
      <c r="J97" s="2">
        <f>I97+SUMIFS(data!$H$1:$H$1749, data!$A$1:$A$1749, 'Heron'!$A97,  data!$E$1:$E$1749, 'Heron'!J$5)</f>
        <v/>
      </c>
      <c r="K97" s="2">
        <f>J97+SUMIFS(data!$H$1:$H$1749, data!$A$1:$A$1749, 'Heron'!$A97,  data!$E$1:$E$1749, 'Heron'!K$5)</f>
        <v/>
      </c>
      <c r="L97" s="2">
        <f>K97+SUMIFS(data!$H$1:$H$1749, data!$A$1:$A$1749, 'Heron'!$A97,  data!$E$1:$E$1749, 'Heron'!L$5)</f>
        <v/>
      </c>
      <c r="M97" s="2">
        <f>L97+SUMIFS(data!$H$1:$H$1749, data!$A$1:$A$1749, 'Heron'!$A97,  data!$E$1:$E$1749, 'Heron'!M$5)</f>
        <v/>
      </c>
      <c r="N97" s="2">
        <f>M97+SUMIFS(data!$H$1:$H$1749, data!$A$1:$A$1749, 'Heron'!$A97,  data!$E$1:$E$1749, 'Heron'!N$5)</f>
        <v/>
      </c>
      <c r="O97" s="2">
        <f>N97+SUMIFS(data!$H$1:$H$1749, data!$A$1:$A$1749, 'Heron'!$A97,  data!$E$1:$E$1749, 'Heron'!O$5)</f>
        <v/>
      </c>
      <c r="P97" s="2">
        <f>O97+SUMIFS(data!$H$1:$H$1749, data!$A$1:$A$1749, 'Heron'!$A97,  data!$E$1:$E$1749, 'Heron'!P$5)</f>
        <v/>
      </c>
      <c r="Q97" s="2">
        <f>P97+SUMIFS(data!$H$1:$H$1749, data!$A$1:$A$1749, 'Heron'!$A97,  data!$E$1:$E$1749, 'Heron'!Q$5)</f>
        <v/>
      </c>
      <c r="R97" s="2">
        <f>Q97+SUMIFS(data!$H$1:$H$1749, data!$A$1:$A$1749, 'Heron'!$A97,  data!$E$1:$E$1749, 'Heron'!R$5)</f>
        <v/>
      </c>
      <c r="S97" s="2">
        <f>R97+SUMIFS(data!$H$1:$H$1749, data!$A$1:$A$1749, 'Heron'!$A97,  data!$E$1:$E$1749, 'Heron'!S$5)</f>
        <v/>
      </c>
      <c r="T97" s="2">
        <f>S97+SUMIFS(data!$H$1:$H$1749, data!$A$1:$A$1749, 'Heron'!$A97,  data!$E$1:$E$1749, 'Heron'!T$5)</f>
        <v/>
      </c>
      <c r="U97" s="2">
        <f>T97+SUMIFS(data!$H$1:$H$1749, data!$A$1:$A$1749, 'Heron'!$A97,  data!$E$1:$E$1749, 'Heron'!U$5)</f>
        <v/>
      </c>
      <c r="V97" s="2">
        <f>U97+SUMIFS(data!$H$1:$H$1749, data!$A$1:$A$1749, 'Heron'!$A97,  data!$E$1:$E$1749, 'Heron'!V$5)</f>
        <v/>
      </c>
      <c r="W97" s="2">
        <f>V97+SUMIFS(data!$H$1:$H$1749, data!$A$1:$A$1749, 'Heron'!$A97,  data!$E$1:$E$1749, 'Heron'!W$5)</f>
        <v/>
      </c>
      <c r="X97" s="2">
        <f>W97+SUMIFS(data!$H$1:$H$1749, data!$A$1:$A$1749, 'Heron'!$A97,  data!$E$1:$E$1749, 'Heron'!X$5)</f>
        <v/>
      </c>
      <c r="Y97" s="2">
        <f>X97+SUMIFS(data!$H$1:$H$1749, data!$A$1:$A$1749, 'Heron'!$A97,  data!$E$1:$E$1749, 'Heron'!Y$5)</f>
        <v/>
      </c>
      <c r="Z97" s="2">
        <f>Y97+SUMIFS(data!$H$1:$H$1749, data!$A$1:$A$1749, 'Heron'!$A97,  data!$E$1:$E$1749, 'Heron'!Z$5)</f>
        <v/>
      </c>
      <c r="AA97" s="2">
        <f>Z97+SUMIFS(data!$H$1:$H$1749, data!$A$1:$A$1749, 'Heron'!$A97,  data!$E$1:$E$1749, 'Heron'!AA$5)</f>
        <v/>
      </c>
      <c r="AB97" s="2">
        <f>AA97+SUMIFS(data!$H$1:$H$1749, data!$A$1:$A$1749, 'Heron'!$A97,  data!$E$1:$E$1749, 'Heron'!AB$5)</f>
        <v/>
      </c>
      <c r="AC97" s="2">
        <f>AB97+SUMIFS(data!$H$1:$H$1749, data!$A$1:$A$1749, 'Heron'!$A97,  data!$E$1:$E$1749, 'Heron'!AC$5)</f>
        <v/>
      </c>
      <c r="AD97" s="2">
        <f>AC97+SUMIFS(data!$H$1:$H$1749, data!$A$1:$A$1749, 'Heron'!$A97,  data!$E$1:$E$1749, 'Heron'!AD$5)</f>
        <v/>
      </c>
      <c r="AE97" s="2">
        <f>AD97+SUMIFS(data!$H$1:$H$1749, data!$A$1:$A$1749, 'Heron'!$A97,  data!$E$1:$E$1749, 'Heron'!AE$5)</f>
        <v/>
      </c>
      <c r="AF97" s="2">
        <f>AE97+SUMIFS(data!$H$1:$H$1749, data!$A$1:$A$1749, 'Heron'!$A97,  data!$E$1:$E$1749, 'Heron'!AF$5)</f>
        <v/>
      </c>
      <c r="AG97" s="2">
        <f>AF97+SUMIFS(data!$H$1:$H$1749, data!$A$1:$A$1749, 'Heron'!$A97,  data!$E$1:$E$1749, 'Heron'!AG$5)+SUMIFS('NSST Print'!$C$43,'NSST Print'!$F$43,'Heron'!$A97)-SUMIFS('NSST Print'!$C$44:$C$50,'NSST Print'!$F$44:$F$50,'Heron'!$A97)</f>
        <v/>
      </c>
    </row>
    <row r="98">
      <c r="A98" t="inlineStr">
        <is>
          <t>Levies - Amari</t>
        </is>
      </c>
      <c r="C98" s="2">
        <f>SUMIFS(data!$H$1:$H$1749, data!$A$1:$A$1749, 'Heron'!$A98, data!$E$1:$E$1749, 'Heron'!C$5)</f>
        <v/>
      </c>
      <c r="D98" s="2">
        <f>C98+SUMIFS(data!$H$1:$H$1749, data!$A$1:$A$1749, 'Heron'!$A98,  data!$E$1:$E$1749, 'Heron'!D$5)</f>
        <v/>
      </c>
      <c r="E98" s="2">
        <f>D98+SUMIFS(data!$H$1:$H$1749, data!$A$1:$A$1749, 'Heron'!$A98,  data!$E$1:$E$1749, 'Heron'!E$5)</f>
        <v/>
      </c>
      <c r="F98" s="2">
        <f>E98+SUMIFS(data!$H$1:$H$1749, data!$A$1:$A$1749, 'Heron'!$A98,  data!$E$1:$E$1749, 'Heron'!F$5)</f>
        <v/>
      </c>
      <c r="G98" s="2">
        <f>F98+SUMIFS(data!$H$1:$H$1749, data!$A$1:$A$1749, 'Heron'!$A98,  data!$E$1:$E$1749, 'Heron'!G$5)</f>
        <v/>
      </c>
      <c r="H98" s="2">
        <f>G98+SUMIFS(data!$H$1:$H$1749, data!$A$1:$A$1749, 'Heron'!$A98,  data!$E$1:$E$1749, 'Heron'!H$5)</f>
        <v/>
      </c>
      <c r="I98" s="2">
        <f>H98+SUMIFS(data!$H$1:$H$1749, data!$A$1:$A$1749, 'Heron'!$A98,  data!$E$1:$E$1749, 'Heron'!I$5)</f>
        <v/>
      </c>
      <c r="J98" s="2">
        <f>I98+SUMIFS(data!$H$1:$H$1749, data!$A$1:$A$1749, 'Heron'!$A98,  data!$E$1:$E$1749, 'Heron'!J$5)</f>
        <v/>
      </c>
      <c r="K98" s="2">
        <f>J98+SUMIFS(data!$H$1:$H$1749, data!$A$1:$A$1749, 'Heron'!$A98,  data!$E$1:$E$1749, 'Heron'!K$5)</f>
        <v/>
      </c>
      <c r="L98" s="2">
        <f>K98+SUMIFS(data!$H$1:$H$1749, data!$A$1:$A$1749, 'Heron'!$A98,  data!$E$1:$E$1749, 'Heron'!L$5)</f>
        <v/>
      </c>
      <c r="M98" s="2">
        <f>L98+SUMIFS(data!$H$1:$H$1749, data!$A$1:$A$1749, 'Heron'!$A98,  data!$E$1:$E$1749, 'Heron'!M$5)</f>
        <v/>
      </c>
      <c r="N98" s="2">
        <f>M98+SUMIFS(data!$H$1:$H$1749, data!$A$1:$A$1749, 'Heron'!$A98,  data!$E$1:$E$1749, 'Heron'!N$5)</f>
        <v/>
      </c>
      <c r="O98" s="2">
        <f>N98+SUMIFS(data!$H$1:$H$1749, data!$A$1:$A$1749, 'Heron'!$A98,  data!$E$1:$E$1749, 'Heron'!O$5)</f>
        <v/>
      </c>
      <c r="P98" s="2">
        <f>O98+SUMIFS(data!$H$1:$H$1749, data!$A$1:$A$1749, 'Heron'!$A98,  data!$E$1:$E$1749, 'Heron'!P$5)</f>
        <v/>
      </c>
      <c r="Q98" s="2">
        <f>P98+SUMIFS(data!$H$1:$H$1749, data!$A$1:$A$1749, 'Heron'!$A98,  data!$E$1:$E$1749, 'Heron'!Q$5)</f>
        <v/>
      </c>
      <c r="R98" s="2">
        <f>Q98+SUMIFS(data!$H$1:$H$1749, data!$A$1:$A$1749, 'Heron'!$A98,  data!$E$1:$E$1749, 'Heron'!R$5)</f>
        <v/>
      </c>
      <c r="S98" s="2">
        <f>R98+SUMIFS(data!$H$1:$H$1749, data!$A$1:$A$1749, 'Heron'!$A98,  data!$E$1:$E$1749, 'Heron'!S$5)</f>
        <v/>
      </c>
      <c r="T98" s="2">
        <f>S98+SUMIFS(data!$H$1:$H$1749, data!$A$1:$A$1749, 'Heron'!$A98,  data!$E$1:$E$1749, 'Heron'!T$5)</f>
        <v/>
      </c>
      <c r="U98" s="2">
        <f>T98+SUMIFS(data!$H$1:$H$1749, data!$A$1:$A$1749, 'Heron'!$A98,  data!$E$1:$E$1749, 'Heron'!U$5)</f>
        <v/>
      </c>
      <c r="V98" s="2">
        <f>U98+SUMIFS(data!$H$1:$H$1749, data!$A$1:$A$1749, 'Heron'!$A98,  data!$E$1:$E$1749, 'Heron'!V$5)</f>
        <v/>
      </c>
      <c r="W98" s="2">
        <f>V98+SUMIFS(data!$H$1:$H$1749, data!$A$1:$A$1749, 'Heron'!$A98,  data!$E$1:$E$1749, 'Heron'!W$5)</f>
        <v/>
      </c>
      <c r="X98" s="2">
        <f>W98+SUMIFS(data!$H$1:$H$1749, data!$A$1:$A$1749, 'Heron'!$A98,  data!$E$1:$E$1749, 'Heron'!X$5)</f>
        <v/>
      </c>
      <c r="Y98" s="2">
        <f>X98+SUMIFS(data!$H$1:$H$1749, data!$A$1:$A$1749, 'Heron'!$A98,  data!$E$1:$E$1749, 'Heron'!Y$5)</f>
        <v/>
      </c>
      <c r="Z98" s="2">
        <f>Y98+SUMIFS(data!$H$1:$H$1749, data!$A$1:$A$1749, 'Heron'!$A98,  data!$E$1:$E$1749, 'Heron'!Z$5)</f>
        <v/>
      </c>
      <c r="AA98" s="2">
        <f>Z98+SUMIFS(data!$H$1:$H$1749, data!$A$1:$A$1749, 'Heron'!$A98,  data!$E$1:$E$1749, 'Heron'!AA$5)</f>
        <v/>
      </c>
      <c r="AB98" s="2">
        <f>AA98+SUMIFS(data!$H$1:$H$1749, data!$A$1:$A$1749, 'Heron'!$A98,  data!$E$1:$E$1749, 'Heron'!AB$5)</f>
        <v/>
      </c>
      <c r="AC98" s="2">
        <f>AB98+SUMIFS(data!$H$1:$H$1749, data!$A$1:$A$1749, 'Heron'!$A98,  data!$E$1:$E$1749, 'Heron'!AC$5)</f>
        <v/>
      </c>
      <c r="AD98" s="2">
        <f>AC98+SUMIFS(data!$H$1:$H$1749, data!$A$1:$A$1749, 'Heron'!$A98,  data!$E$1:$E$1749, 'Heron'!AD$5)</f>
        <v/>
      </c>
      <c r="AE98" s="2">
        <f>AD98+SUMIFS(data!$H$1:$H$1749, data!$A$1:$A$1749, 'Heron'!$A98,  data!$E$1:$E$1749, 'Heron'!AE$5)</f>
        <v/>
      </c>
      <c r="AF98" s="2">
        <f>AE98+SUMIFS(data!$H$1:$H$1749, data!$A$1:$A$1749, 'Heron'!$A98,  data!$E$1:$E$1749, 'Heron'!AF$5)</f>
        <v/>
      </c>
      <c r="AG98" s="2">
        <f>AF98+SUMIFS(data!$H$1:$H$1749, data!$A$1:$A$1749, 'Heron'!$A98,  data!$E$1:$E$1749, 'Heron'!AG$5)+SUMIFS('NSST Print'!$C$43,'NSST Print'!$F$43,'Heron'!$A98)-SUMIFS('NSST Print'!$C$44:$C$50,'NSST Print'!$F$44:$F$50,'Heron'!$A98)</f>
        <v/>
      </c>
    </row>
    <row r="99">
      <c r="A99" t="inlineStr">
        <is>
          <t>Momentum Admin Fee</t>
        </is>
      </c>
      <c r="C99" s="2">
        <f>SUMIFS(data!$H$1:$H$1749, data!$A$1:$A$1749, 'Heron'!$A99, data!$E$1:$E$1749, 'Heron'!C$5)</f>
        <v/>
      </c>
      <c r="D99" s="2">
        <f>C99+SUMIFS(data!$H$1:$H$1749, data!$A$1:$A$1749, 'Heron'!$A99,  data!$E$1:$E$1749, 'Heron'!D$5)</f>
        <v/>
      </c>
      <c r="E99" s="2">
        <f>D99+SUMIFS(data!$H$1:$H$1749, data!$A$1:$A$1749, 'Heron'!$A99,  data!$E$1:$E$1749, 'Heron'!E$5)</f>
        <v/>
      </c>
      <c r="F99" s="2">
        <f>E99+SUMIFS(data!$H$1:$H$1749, data!$A$1:$A$1749, 'Heron'!$A99,  data!$E$1:$E$1749, 'Heron'!F$5)</f>
        <v/>
      </c>
      <c r="G99" s="2">
        <f>F99+SUMIFS(data!$H$1:$H$1749, data!$A$1:$A$1749, 'Heron'!$A99,  data!$E$1:$E$1749, 'Heron'!G$5)</f>
        <v/>
      </c>
      <c r="H99" s="2">
        <f>G99+SUMIFS(data!$H$1:$H$1749, data!$A$1:$A$1749, 'Heron'!$A99,  data!$E$1:$E$1749, 'Heron'!H$5)</f>
        <v/>
      </c>
      <c r="I99" s="2">
        <f>H99+SUMIFS(data!$H$1:$H$1749, data!$A$1:$A$1749, 'Heron'!$A99,  data!$E$1:$E$1749, 'Heron'!I$5)</f>
        <v/>
      </c>
      <c r="J99" s="2">
        <f>I99+SUMIFS(data!$H$1:$H$1749, data!$A$1:$A$1749, 'Heron'!$A99,  data!$E$1:$E$1749, 'Heron'!J$5)</f>
        <v/>
      </c>
      <c r="K99" s="2">
        <f>J99+SUMIFS(data!$H$1:$H$1749, data!$A$1:$A$1749, 'Heron'!$A99,  data!$E$1:$E$1749, 'Heron'!K$5)</f>
        <v/>
      </c>
      <c r="L99" s="2">
        <f>K99+SUMIFS(data!$H$1:$H$1749, data!$A$1:$A$1749, 'Heron'!$A99,  data!$E$1:$E$1749, 'Heron'!L$5)</f>
        <v/>
      </c>
      <c r="M99" s="2">
        <f>L99+SUMIFS(data!$H$1:$H$1749, data!$A$1:$A$1749, 'Heron'!$A99,  data!$E$1:$E$1749, 'Heron'!M$5)</f>
        <v/>
      </c>
      <c r="N99" s="2">
        <f>M99+SUMIFS(data!$H$1:$H$1749, data!$A$1:$A$1749, 'Heron'!$A99,  data!$E$1:$E$1749, 'Heron'!N$5)</f>
        <v/>
      </c>
      <c r="O99" s="2">
        <f>N99+SUMIFS(data!$H$1:$H$1749, data!$A$1:$A$1749, 'Heron'!$A99,  data!$E$1:$E$1749, 'Heron'!O$5)</f>
        <v/>
      </c>
      <c r="P99" s="2">
        <f>O99+SUMIFS(data!$H$1:$H$1749, data!$A$1:$A$1749, 'Heron'!$A99,  data!$E$1:$E$1749, 'Heron'!P$5)</f>
        <v/>
      </c>
      <c r="Q99" s="2">
        <f>P99+SUMIFS(data!$H$1:$H$1749, data!$A$1:$A$1749, 'Heron'!$A99,  data!$E$1:$E$1749, 'Heron'!Q$5)</f>
        <v/>
      </c>
      <c r="R99" s="2">
        <f>Q99+SUMIFS(data!$H$1:$H$1749, data!$A$1:$A$1749, 'Heron'!$A99,  data!$E$1:$E$1749, 'Heron'!R$5)</f>
        <v/>
      </c>
      <c r="S99" s="2">
        <f>R99+SUMIFS(data!$H$1:$H$1749, data!$A$1:$A$1749, 'Heron'!$A99,  data!$E$1:$E$1749, 'Heron'!S$5)</f>
        <v/>
      </c>
      <c r="T99" s="2">
        <f>S99+SUMIFS(data!$H$1:$H$1749, data!$A$1:$A$1749, 'Heron'!$A99,  data!$E$1:$E$1749, 'Heron'!T$5)</f>
        <v/>
      </c>
      <c r="U99" s="2">
        <f>T99+SUMIFS(data!$H$1:$H$1749, data!$A$1:$A$1749, 'Heron'!$A99,  data!$E$1:$E$1749, 'Heron'!U$5)</f>
        <v/>
      </c>
      <c r="V99" s="2">
        <f>U99+SUMIFS(data!$H$1:$H$1749, data!$A$1:$A$1749, 'Heron'!$A99,  data!$E$1:$E$1749, 'Heron'!V$5)</f>
        <v/>
      </c>
      <c r="W99" s="2">
        <f>V99+SUMIFS(data!$H$1:$H$1749, data!$A$1:$A$1749, 'Heron'!$A99,  data!$E$1:$E$1749, 'Heron'!W$5)</f>
        <v/>
      </c>
      <c r="X99" s="2">
        <f>W99+SUMIFS(data!$H$1:$H$1749, data!$A$1:$A$1749, 'Heron'!$A99,  data!$E$1:$E$1749, 'Heron'!X$5)</f>
        <v/>
      </c>
      <c r="Y99" s="2">
        <f>X99+SUMIFS(data!$H$1:$H$1749, data!$A$1:$A$1749, 'Heron'!$A99,  data!$E$1:$E$1749, 'Heron'!Y$5)</f>
        <v/>
      </c>
      <c r="Z99" s="2">
        <f>Y99+SUMIFS(data!$H$1:$H$1749, data!$A$1:$A$1749, 'Heron'!$A99,  data!$E$1:$E$1749, 'Heron'!Z$5)</f>
        <v/>
      </c>
      <c r="AA99" s="2">
        <f>Z99+SUMIFS(data!$H$1:$H$1749, data!$A$1:$A$1749, 'Heron'!$A99,  data!$E$1:$E$1749, 'Heron'!AA$5)</f>
        <v/>
      </c>
      <c r="AB99" s="2">
        <f>AA99+SUMIFS(data!$H$1:$H$1749, data!$A$1:$A$1749, 'Heron'!$A99,  data!$E$1:$E$1749, 'Heron'!AB$5)</f>
        <v/>
      </c>
      <c r="AC99" s="2">
        <f>AB99+SUMIFS(data!$H$1:$H$1749, data!$A$1:$A$1749, 'Heron'!$A99,  data!$E$1:$E$1749, 'Heron'!AC$5)</f>
        <v/>
      </c>
      <c r="AD99" s="2">
        <f>AC99+SUMIFS(data!$H$1:$H$1749, data!$A$1:$A$1749, 'Heron'!$A99,  data!$E$1:$E$1749, 'Heron'!AD$5)</f>
        <v/>
      </c>
      <c r="AE99" s="2">
        <f>AD99+SUMIFS(data!$H$1:$H$1749, data!$A$1:$A$1749, 'Heron'!$A99,  data!$E$1:$E$1749, 'Heron'!AE$5)</f>
        <v/>
      </c>
      <c r="AF99" s="2">
        <f>AE99+SUMIFS(data!$H$1:$H$1749, data!$A$1:$A$1749, 'Heron'!$A99,  data!$E$1:$E$1749, 'Heron'!AF$5)</f>
        <v/>
      </c>
      <c r="AG99" s="2">
        <f>AF99+SUMIFS(data!$H$1:$H$1749, data!$A$1:$A$1749, 'Heron'!$A99,  data!$E$1:$E$1749, 'Heron'!AG$5)+SUMIFS('NSST Print'!$C$43,'NSST Print'!$F$43,'Heron'!$A99)-SUMIFS('NSST Print'!$C$44:$C$50,'NSST Print'!$F$44:$F$50,'Heron'!$A99)</f>
        <v/>
      </c>
    </row>
    <row r="100">
      <c r="A100" t="inlineStr">
        <is>
          <t>Motor Vehicle Expenses</t>
        </is>
      </c>
      <c r="C100" s="2">
        <f>SUMIFS(data!$H$1:$H$1749, data!$A$1:$A$1749, 'Heron'!$A100, data!$E$1:$E$1749, 'Heron'!C$5)</f>
        <v/>
      </c>
      <c r="D100" s="2">
        <f>C100+SUMIFS(data!$H$1:$H$1749, data!$A$1:$A$1749, 'Heron'!$A100,  data!$E$1:$E$1749, 'Heron'!D$5)</f>
        <v/>
      </c>
      <c r="E100" s="2">
        <f>D100+SUMIFS(data!$H$1:$H$1749, data!$A$1:$A$1749, 'Heron'!$A100,  data!$E$1:$E$1749, 'Heron'!E$5)</f>
        <v/>
      </c>
      <c r="F100" s="2">
        <f>E100+SUMIFS(data!$H$1:$H$1749, data!$A$1:$A$1749, 'Heron'!$A100,  data!$E$1:$E$1749, 'Heron'!F$5)</f>
        <v/>
      </c>
      <c r="G100" s="2">
        <f>F100+SUMIFS(data!$H$1:$H$1749, data!$A$1:$A$1749, 'Heron'!$A100,  data!$E$1:$E$1749, 'Heron'!G$5)</f>
        <v/>
      </c>
      <c r="H100" s="2">
        <f>G100+SUMIFS(data!$H$1:$H$1749, data!$A$1:$A$1749, 'Heron'!$A100,  data!$E$1:$E$1749, 'Heron'!H$5)</f>
        <v/>
      </c>
      <c r="I100" s="2">
        <f>H100+SUMIFS(data!$H$1:$H$1749, data!$A$1:$A$1749, 'Heron'!$A100,  data!$E$1:$E$1749, 'Heron'!I$5)</f>
        <v/>
      </c>
      <c r="J100" s="2">
        <f>I100+SUMIFS(data!$H$1:$H$1749, data!$A$1:$A$1749, 'Heron'!$A100,  data!$E$1:$E$1749, 'Heron'!J$5)</f>
        <v/>
      </c>
      <c r="K100" s="2">
        <f>J100+SUMIFS(data!$H$1:$H$1749, data!$A$1:$A$1749, 'Heron'!$A100,  data!$E$1:$E$1749, 'Heron'!K$5)</f>
        <v/>
      </c>
      <c r="L100" s="2">
        <f>K100+SUMIFS(data!$H$1:$H$1749, data!$A$1:$A$1749, 'Heron'!$A100,  data!$E$1:$E$1749, 'Heron'!L$5)</f>
        <v/>
      </c>
      <c r="M100" s="2">
        <f>L100+SUMIFS(data!$H$1:$H$1749, data!$A$1:$A$1749, 'Heron'!$A100,  data!$E$1:$E$1749, 'Heron'!M$5)</f>
        <v/>
      </c>
      <c r="N100" s="2">
        <f>M100+SUMIFS(data!$H$1:$H$1749, data!$A$1:$A$1749, 'Heron'!$A100,  data!$E$1:$E$1749, 'Heron'!N$5)</f>
        <v/>
      </c>
      <c r="O100" s="2">
        <f>N100+SUMIFS(data!$H$1:$H$1749, data!$A$1:$A$1749, 'Heron'!$A100,  data!$E$1:$E$1749, 'Heron'!O$5)</f>
        <v/>
      </c>
      <c r="P100" s="2">
        <f>O100+SUMIFS(data!$H$1:$H$1749, data!$A$1:$A$1749, 'Heron'!$A100,  data!$E$1:$E$1749, 'Heron'!P$5)</f>
        <v/>
      </c>
      <c r="Q100" s="2">
        <f>P100+SUMIFS(data!$H$1:$H$1749, data!$A$1:$A$1749, 'Heron'!$A100,  data!$E$1:$E$1749, 'Heron'!Q$5)</f>
        <v/>
      </c>
      <c r="R100" s="2">
        <f>Q100+SUMIFS(data!$H$1:$H$1749, data!$A$1:$A$1749, 'Heron'!$A100,  data!$E$1:$E$1749, 'Heron'!R$5)</f>
        <v/>
      </c>
      <c r="S100" s="2">
        <f>R100+SUMIFS(data!$H$1:$H$1749, data!$A$1:$A$1749, 'Heron'!$A100,  data!$E$1:$E$1749, 'Heron'!S$5)</f>
        <v/>
      </c>
      <c r="T100" s="2">
        <f>S100+SUMIFS(data!$H$1:$H$1749, data!$A$1:$A$1749, 'Heron'!$A100,  data!$E$1:$E$1749, 'Heron'!T$5)</f>
        <v/>
      </c>
      <c r="U100" s="2">
        <f>T100+SUMIFS(data!$H$1:$H$1749, data!$A$1:$A$1749, 'Heron'!$A100,  data!$E$1:$E$1749, 'Heron'!U$5)</f>
        <v/>
      </c>
      <c r="V100" s="2">
        <f>U100+SUMIFS(data!$H$1:$H$1749, data!$A$1:$A$1749, 'Heron'!$A100,  data!$E$1:$E$1749, 'Heron'!V$5)</f>
        <v/>
      </c>
      <c r="W100" s="2">
        <f>V100+SUMIFS(data!$H$1:$H$1749, data!$A$1:$A$1749, 'Heron'!$A100,  data!$E$1:$E$1749, 'Heron'!W$5)</f>
        <v/>
      </c>
      <c r="X100" s="2">
        <f>W100+SUMIFS(data!$H$1:$H$1749, data!$A$1:$A$1749, 'Heron'!$A100,  data!$E$1:$E$1749, 'Heron'!X$5)</f>
        <v/>
      </c>
      <c r="Y100" s="2">
        <f>X100+SUMIFS(data!$H$1:$H$1749, data!$A$1:$A$1749, 'Heron'!$A100,  data!$E$1:$E$1749, 'Heron'!Y$5)</f>
        <v/>
      </c>
      <c r="Z100" s="2">
        <f>Y100+SUMIFS(data!$H$1:$H$1749, data!$A$1:$A$1749, 'Heron'!$A100,  data!$E$1:$E$1749, 'Heron'!Z$5)</f>
        <v/>
      </c>
      <c r="AA100" s="2">
        <f>Z100+SUMIFS(data!$H$1:$H$1749, data!$A$1:$A$1749, 'Heron'!$A100,  data!$E$1:$E$1749, 'Heron'!AA$5)</f>
        <v/>
      </c>
      <c r="AB100" s="2">
        <f>AA100+SUMIFS(data!$H$1:$H$1749, data!$A$1:$A$1749, 'Heron'!$A100,  data!$E$1:$E$1749, 'Heron'!AB$5)</f>
        <v/>
      </c>
      <c r="AC100" s="2">
        <f>AB100+SUMIFS(data!$H$1:$H$1749, data!$A$1:$A$1749, 'Heron'!$A100,  data!$E$1:$E$1749, 'Heron'!AC$5)</f>
        <v/>
      </c>
      <c r="AD100" s="2">
        <f>AC100+SUMIFS(data!$H$1:$H$1749, data!$A$1:$A$1749, 'Heron'!$A100,  data!$E$1:$E$1749, 'Heron'!AD$5)</f>
        <v/>
      </c>
      <c r="AE100" s="2">
        <f>AD100+SUMIFS(data!$H$1:$H$1749, data!$A$1:$A$1749, 'Heron'!$A100,  data!$E$1:$E$1749, 'Heron'!AE$5)</f>
        <v/>
      </c>
      <c r="AF100" s="2">
        <f>AE100+SUMIFS(data!$H$1:$H$1749, data!$A$1:$A$1749, 'Heron'!$A100,  data!$E$1:$E$1749, 'Heron'!AF$5)</f>
        <v/>
      </c>
      <c r="AG100" s="2">
        <f>AF100+SUMIFS(data!$H$1:$H$1749, data!$A$1:$A$1749, 'Heron'!$A100,  data!$E$1:$E$1749, 'Heron'!AG$5)+SUMIFS('NSST Print'!$C$43,'NSST Print'!$F$43,'Heron'!$A100)-SUMIFS('NSST Print'!$C$44:$C$50,'NSST Print'!$F$44:$F$50,'Heron'!$A100)</f>
        <v/>
      </c>
    </row>
    <row r="101">
      <c r="A101" t="inlineStr">
        <is>
          <t>Printing _AND_ Stationery</t>
        </is>
      </c>
      <c r="C101" s="2">
        <f>SUMIFS(data!$H$1:$H$1749, data!$A$1:$A$1749, 'Heron'!$A101, data!$E$1:$E$1749, 'Heron'!C$5)</f>
        <v/>
      </c>
      <c r="D101" s="2">
        <f>C101+SUMIFS(data!$H$1:$H$1749, data!$A$1:$A$1749, 'Heron'!$A101,  data!$E$1:$E$1749, 'Heron'!D$5)</f>
        <v/>
      </c>
      <c r="E101" s="2">
        <f>D101+SUMIFS(data!$H$1:$H$1749, data!$A$1:$A$1749, 'Heron'!$A101,  data!$E$1:$E$1749, 'Heron'!E$5)</f>
        <v/>
      </c>
      <c r="F101" s="2">
        <f>E101+SUMIFS(data!$H$1:$H$1749, data!$A$1:$A$1749, 'Heron'!$A101,  data!$E$1:$E$1749, 'Heron'!F$5)</f>
        <v/>
      </c>
      <c r="G101" s="2">
        <f>F101+SUMIFS(data!$H$1:$H$1749, data!$A$1:$A$1749, 'Heron'!$A101,  data!$E$1:$E$1749, 'Heron'!G$5)</f>
        <v/>
      </c>
      <c r="H101" s="2">
        <f>G101+SUMIFS(data!$H$1:$H$1749, data!$A$1:$A$1749, 'Heron'!$A101,  data!$E$1:$E$1749, 'Heron'!H$5)</f>
        <v/>
      </c>
      <c r="I101" s="2">
        <f>H101+SUMIFS(data!$H$1:$H$1749, data!$A$1:$A$1749, 'Heron'!$A101,  data!$E$1:$E$1749, 'Heron'!I$5)</f>
        <v/>
      </c>
      <c r="J101" s="2">
        <f>I101+SUMIFS(data!$H$1:$H$1749, data!$A$1:$A$1749, 'Heron'!$A101,  data!$E$1:$E$1749, 'Heron'!J$5)</f>
        <v/>
      </c>
      <c r="K101" s="2">
        <f>J101+SUMIFS(data!$H$1:$H$1749, data!$A$1:$A$1749, 'Heron'!$A101,  data!$E$1:$E$1749, 'Heron'!K$5)</f>
        <v/>
      </c>
      <c r="L101" s="2">
        <f>K101+SUMIFS(data!$H$1:$H$1749, data!$A$1:$A$1749, 'Heron'!$A101,  data!$E$1:$E$1749, 'Heron'!L$5)</f>
        <v/>
      </c>
      <c r="M101" s="2">
        <f>L101+SUMIFS(data!$H$1:$H$1749, data!$A$1:$A$1749, 'Heron'!$A101,  data!$E$1:$E$1749, 'Heron'!M$5)</f>
        <v/>
      </c>
      <c r="N101" s="2">
        <f>M101+SUMIFS(data!$H$1:$H$1749, data!$A$1:$A$1749, 'Heron'!$A101,  data!$E$1:$E$1749, 'Heron'!N$5)</f>
        <v/>
      </c>
      <c r="O101" s="2">
        <f>N101+SUMIFS(data!$H$1:$H$1749, data!$A$1:$A$1749, 'Heron'!$A101,  data!$E$1:$E$1749, 'Heron'!O$5)</f>
        <v/>
      </c>
      <c r="P101" s="2">
        <f>O101+SUMIFS(data!$H$1:$H$1749, data!$A$1:$A$1749, 'Heron'!$A101,  data!$E$1:$E$1749, 'Heron'!P$5)</f>
        <v/>
      </c>
      <c r="Q101" s="2">
        <f>P101+SUMIFS(data!$H$1:$H$1749, data!$A$1:$A$1749, 'Heron'!$A101,  data!$E$1:$E$1749, 'Heron'!Q$5)</f>
        <v/>
      </c>
      <c r="R101" s="2">
        <f>Q101+SUMIFS(data!$H$1:$H$1749, data!$A$1:$A$1749, 'Heron'!$A101,  data!$E$1:$E$1749, 'Heron'!R$5)</f>
        <v/>
      </c>
      <c r="S101" s="2">
        <f>R101+SUMIFS(data!$H$1:$H$1749, data!$A$1:$A$1749, 'Heron'!$A101,  data!$E$1:$E$1749, 'Heron'!S$5)</f>
        <v/>
      </c>
      <c r="T101" s="2">
        <f>S101+SUMIFS(data!$H$1:$H$1749, data!$A$1:$A$1749, 'Heron'!$A101,  data!$E$1:$E$1749, 'Heron'!T$5)</f>
        <v/>
      </c>
      <c r="U101" s="2">
        <f>T101+SUMIFS(data!$H$1:$H$1749, data!$A$1:$A$1749, 'Heron'!$A101,  data!$E$1:$E$1749, 'Heron'!U$5)</f>
        <v/>
      </c>
      <c r="V101" s="2">
        <f>U101+SUMIFS(data!$H$1:$H$1749, data!$A$1:$A$1749, 'Heron'!$A101,  data!$E$1:$E$1749, 'Heron'!V$5)</f>
        <v/>
      </c>
      <c r="W101" s="2">
        <f>V101+SUMIFS(data!$H$1:$H$1749, data!$A$1:$A$1749, 'Heron'!$A101,  data!$E$1:$E$1749, 'Heron'!W$5)</f>
        <v/>
      </c>
      <c r="X101" s="2">
        <f>W101+SUMIFS(data!$H$1:$H$1749, data!$A$1:$A$1749, 'Heron'!$A101,  data!$E$1:$E$1749, 'Heron'!X$5)</f>
        <v/>
      </c>
      <c r="Y101" s="2">
        <f>X101+SUMIFS(data!$H$1:$H$1749, data!$A$1:$A$1749, 'Heron'!$A101,  data!$E$1:$E$1749, 'Heron'!Y$5)</f>
        <v/>
      </c>
      <c r="Z101" s="2">
        <f>Y101+SUMIFS(data!$H$1:$H$1749, data!$A$1:$A$1749, 'Heron'!$A101,  data!$E$1:$E$1749, 'Heron'!Z$5)</f>
        <v/>
      </c>
      <c r="AA101" s="2">
        <f>Z101+SUMIFS(data!$H$1:$H$1749, data!$A$1:$A$1749, 'Heron'!$A101,  data!$E$1:$E$1749, 'Heron'!AA$5)</f>
        <v/>
      </c>
      <c r="AB101" s="2">
        <f>AA101+SUMIFS(data!$H$1:$H$1749, data!$A$1:$A$1749, 'Heron'!$A101,  data!$E$1:$E$1749, 'Heron'!AB$5)</f>
        <v/>
      </c>
      <c r="AC101" s="2">
        <f>AB101+SUMIFS(data!$H$1:$H$1749, data!$A$1:$A$1749, 'Heron'!$A101,  data!$E$1:$E$1749, 'Heron'!AC$5)</f>
        <v/>
      </c>
      <c r="AD101" s="2">
        <f>AC101+SUMIFS(data!$H$1:$H$1749, data!$A$1:$A$1749, 'Heron'!$A101,  data!$E$1:$E$1749, 'Heron'!AD$5)</f>
        <v/>
      </c>
      <c r="AE101" s="2">
        <f>AD101+SUMIFS(data!$H$1:$H$1749, data!$A$1:$A$1749, 'Heron'!$A101,  data!$E$1:$E$1749, 'Heron'!AE$5)</f>
        <v/>
      </c>
      <c r="AF101" s="2">
        <f>AE101+SUMIFS(data!$H$1:$H$1749, data!$A$1:$A$1749, 'Heron'!$A101,  data!$E$1:$E$1749, 'Heron'!AF$5)</f>
        <v/>
      </c>
      <c r="AG101" s="2">
        <f>AF101+SUMIFS(data!$H$1:$H$1749, data!$A$1:$A$1749, 'Heron'!$A101,  data!$E$1:$E$1749, 'Heron'!AG$5)+SUMIFS('NSST Print'!$C$43,'NSST Print'!$F$43,'Heron'!$A101)-SUMIFS('NSST Print'!$C$44:$C$50,'NSST Print'!$F$44:$F$50,'Heron'!$A101)</f>
        <v/>
      </c>
    </row>
    <row r="102">
      <c r="A102" t="inlineStr">
        <is>
          <t>Rates - Heron</t>
        </is>
      </c>
      <c r="C102" s="2">
        <f>SUMIFS(data!$H$1:$H$1749, data!$A$1:$A$1749, 'Heron'!$A102, data!$E$1:$E$1749, 'Heron'!C$5)</f>
        <v/>
      </c>
      <c r="D102" s="2">
        <f>C102+SUMIFS(data!$H$1:$H$1749, data!$A$1:$A$1749, 'Heron'!$A102,  data!$E$1:$E$1749, 'Heron'!D$5)</f>
        <v/>
      </c>
      <c r="E102" s="2">
        <f>D102+SUMIFS(data!$H$1:$H$1749, data!$A$1:$A$1749, 'Heron'!$A102,  data!$E$1:$E$1749, 'Heron'!E$5)</f>
        <v/>
      </c>
      <c r="F102" s="2">
        <f>E102+SUMIFS(data!$H$1:$H$1749, data!$A$1:$A$1749, 'Heron'!$A102,  data!$E$1:$E$1749, 'Heron'!F$5)</f>
        <v/>
      </c>
      <c r="G102" s="2">
        <f>F102+SUMIFS(data!$H$1:$H$1749, data!$A$1:$A$1749, 'Heron'!$A102,  data!$E$1:$E$1749, 'Heron'!G$5)</f>
        <v/>
      </c>
      <c r="H102" s="2">
        <f>G102+SUMIFS(data!$H$1:$H$1749, data!$A$1:$A$1749, 'Heron'!$A102,  data!$E$1:$E$1749, 'Heron'!H$5)</f>
        <v/>
      </c>
      <c r="I102" s="2">
        <f>H102+SUMIFS(data!$H$1:$H$1749, data!$A$1:$A$1749, 'Heron'!$A102,  data!$E$1:$E$1749, 'Heron'!I$5)</f>
        <v/>
      </c>
      <c r="J102" s="2">
        <f>I102+SUMIFS(data!$H$1:$H$1749, data!$A$1:$A$1749, 'Heron'!$A102,  data!$E$1:$E$1749, 'Heron'!J$5)</f>
        <v/>
      </c>
      <c r="K102" s="2">
        <f>J102+SUMIFS(data!$H$1:$H$1749, data!$A$1:$A$1749, 'Heron'!$A102,  data!$E$1:$E$1749, 'Heron'!K$5)</f>
        <v/>
      </c>
      <c r="L102" s="2">
        <f>K102+SUMIFS(data!$H$1:$H$1749, data!$A$1:$A$1749, 'Heron'!$A102,  data!$E$1:$E$1749, 'Heron'!L$5)</f>
        <v/>
      </c>
      <c r="M102" s="2">
        <f>L102+SUMIFS(data!$H$1:$H$1749, data!$A$1:$A$1749, 'Heron'!$A102,  data!$E$1:$E$1749, 'Heron'!M$5)</f>
        <v/>
      </c>
      <c r="N102" s="2">
        <f>M102+SUMIFS(data!$H$1:$H$1749, data!$A$1:$A$1749, 'Heron'!$A102,  data!$E$1:$E$1749, 'Heron'!N$5)</f>
        <v/>
      </c>
      <c r="O102" s="2">
        <f>N102+SUMIFS(data!$H$1:$H$1749, data!$A$1:$A$1749, 'Heron'!$A102,  data!$E$1:$E$1749, 'Heron'!O$5)</f>
        <v/>
      </c>
      <c r="P102" s="2">
        <f>O102+SUMIFS(data!$H$1:$H$1749, data!$A$1:$A$1749, 'Heron'!$A102,  data!$E$1:$E$1749, 'Heron'!P$5)</f>
        <v/>
      </c>
      <c r="Q102" s="2">
        <f>P102+SUMIFS(data!$H$1:$H$1749, data!$A$1:$A$1749, 'Heron'!$A102,  data!$E$1:$E$1749, 'Heron'!Q$5)</f>
        <v/>
      </c>
      <c r="R102" s="2">
        <f>Q102+SUMIFS(data!$H$1:$H$1749, data!$A$1:$A$1749, 'Heron'!$A102,  data!$E$1:$E$1749, 'Heron'!R$5)</f>
        <v/>
      </c>
      <c r="S102" s="2">
        <f>R102+SUMIFS(data!$H$1:$H$1749, data!$A$1:$A$1749, 'Heron'!$A102,  data!$E$1:$E$1749, 'Heron'!S$5)</f>
        <v/>
      </c>
      <c r="T102" s="2">
        <f>S102+SUMIFS(data!$H$1:$H$1749, data!$A$1:$A$1749, 'Heron'!$A102,  data!$E$1:$E$1749, 'Heron'!T$5)</f>
        <v/>
      </c>
      <c r="U102" s="2">
        <f>T102+SUMIFS(data!$H$1:$H$1749, data!$A$1:$A$1749, 'Heron'!$A102,  data!$E$1:$E$1749, 'Heron'!U$5)</f>
        <v/>
      </c>
      <c r="V102" s="2">
        <f>U102+SUMIFS(data!$H$1:$H$1749, data!$A$1:$A$1749, 'Heron'!$A102,  data!$E$1:$E$1749, 'Heron'!V$5)</f>
        <v/>
      </c>
      <c r="W102" s="2">
        <f>V102+SUMIFS(data!$H$1:$H$1749, data!$A$1:$A$1749, 'Heron'!$A102,  data!$E$1:$E$1749, 'Heron'!W$5)</f>
        <v/>
      </c>
      <c r="X102" s="2">
        <f>W102+SUMIFS(data!$H$1:$H$1749, data!$A$1:$A$1749, 'Heron'!$A102,  data!$E$1:$E$1749, 'Heron'!X$5)</f>
        <v/>
      </c>
      <c r="Y102" s="2">
        <f>X102+SUMIFS(data!$H$1:$H$1749, data!$A$1:$A$1749, 'Heron'!$A102,  data!$E$1:$E$1749, 'Heron'!Y$5)</f>
        <v/>
      </c>
      <c r="Z102" s="2">
        <f>Y102+SUMIFS(data!$H$1:$H$1749, data!$A$1:$A$1749, 'Heron'!$A102,  data!$E$1:$E$1749, 'Heron'!Z$5)</f>
        <v/>
      </c>
      <c r="AA102" s="2">
        <f>Z102+SUMIFS(data!$H$1:$H$1749, data!$A$1:$A$1749, 'Heron'!$A102,  data!$E$1:$E$1749, 'Heron'!AA$5)</f>
        <v/>
      </c>
      <c r="AB102" s="2">
        <f>AA102+SUMIFS(data!$H$1:$H$1749, data!$A$1:$A$1749, 'Heron'!$A102,  data!$E$1:$E$1749, 'Heron'!AB$5)</f>
        <v/>
      </c>
      <c r="AC102" s="2">
        <f>AB102+SUMIFS(data!$H$1:$H$1749, data!$A$1:$A$1749, 'Heron'!$A102,  data!$E$1:$E$1749, 'Heron'!AC$5)</f>
        <v/>
      </c>
      <c r="AD102" s="2">
        <f>AC102+SUMIFS(data!$H$1:$H$1749, data!$A$1:$A$1749, 'Heron'!$A102,  data!$E$1:$E$1749, 'Heron'!AD$5)</f>
        <v/>
      </c>
      <c r="AE102" s="2">
        <f>AD102+SUMIFS(data!$H$1:$H$1749, data!$A$1:$A$1749, 'Heron'!$A102,  data!$E$1:$E$1749, 'Heron'!AE$5)</f>
        <v/>
      </c>
      <c r="AF102" s="2">
        <f>AE102+SUMIFS(data!$H$1:$H$1749, data!$A$1:$A$1749, 'Heron'!$A102,  data!$E$1:$E$1749, 'Heron'!AF$5)</f>
        <v/>
      </c>
      <c r="AG102" s="2">
        <f>AF102+SUMIFS(data!$H$1:$H$1749, data!$A$1:$A$1749, 'Heron'!$A102,  data!$E$1:$E$1749, 'Heron'!AG$5)+SUMIFS('NSST Print'!$C$43,'NSST Print'!$F$43,'Heron'!$A102)-SUMIFS('NSST Print'!$C$44:$C$50,'NSST Print'!$F$44:$F$50,'Heron'!$A102)</f>
        <v/>
      </c>
    </row>
    <row r="103">
      <c r="A103" t="inlineStr">
        <is>
          <t>Repairs _AND_ Maintenance</t>
        </is>
      </c>
      <c r="C103" s="2">
        <f>SUMIFS(data!$H$1:$H$1749, data!$A$1:$A$1749, 'Heron'!$A103, data!$E$1:$E$1749, 'Heron'!C$5)</f>
        <v/>
      </c>
      <c r="D103" s="2">
        <f>C103+SUMIFS(data!$H$1:$H$1749, data!$A$1:$A$1749, 'Heron'!$A103,  data!$E$1:$E$1749, 'Heron'!D$5)</f>
        <v/>
      </c>
      <c r="E103" s="2">
        <f>D103+SUMIFS(data!$H$1:$H$1749, data!$A$1:$A$1749, 'Heron'!$A103,  data!$E$1:$E$1749, 'Heron'!E$5)</f>
        <v/>
      </c>
      <c r="F103" s="2">
        <f>E103+SUMIFS(data!$H$1:$H$1749, data!$A$1:$A$1749, 'Heron'!$A103,  data!$E$1:$E$1749, 'Heron'!F$5)</f>
        <v/>
      </c>
      <c r="G103" s="2">
        <f>F103+SUMIFS(data!$H$1:$H$1749, data!$A$1:$A$1749, 'Heron'!$A103,  data!$E$1:$E$1749, 'Heron'!G$5)</f>
        <v/>
      </c>
      <c r="H103" s="2">
        <f>G103+SUMIFS(data!$H$1:$H$1749, data!$A$1:$A$1749, 'Heron'!$A103,  data!$E$1:$E$1749, 'Heron'!H$5)</f>
        <v/>
      </c>
      <c r="I103" s="2">
        <f>H103+SUMIFS(data!$H$1:$H$1749, data!$A$1:$A$1749, 'Heron'!$A103,  data!$E$1:$E$1749, 'Heron'!I$5)</f>
        <v/>
      </c>
      <c r="J103" s="2">
        <f>I103+SUMIFS(data!$H$1:$H$1749, data!$A$1:$A$1749, 'Heron'!$A103,  data!$E$1:$E$1749, 'Heron'!J$5)</f>
        <v/>
      </c>
      <c r="K103" s="2">
        <f>J103+SUMIFS(data!$H$1:$H$1749, data!$A$1:$A$1749, 'Heron'!$A103,  data!$E$1:$E$1749, 'Heron'!K$5)</f>
        <v/>
      </c>
      <c r="L103" s="2">
        <f>K103+SUMIFS(data!$H$1:$H$1749, data!$A$1:$A$1749, 'Heron'!$A103,  data!$E$1:$E$1749, 'Heron'!L$5)</f>
        <v/>
      </c>
      <c r="M103" s="2">
        <f>L103+SUMIFS(data!$H$1:$H$1749, data!$A$1:$A$1749, 'Heron'!$A103,  data!$E$1:$E$1749, 'Heron'!M$5)</f>
        <v/>
      </c>
      <c r="N103" s="2">
        <f>M103+SUMIFS(data!$H$1:$H$1749, data!$A$1:$A$1749, 'Heron'!$A103,  data!$E$1:$E$1749, 'Heron'!N$5)</f>
        <v/>
      </c>
      <c r="O103" s="2">
        <f>N103+SUMIFS(data!$H$1:$H$1749, data!$A$1:$A$1749, 'Heron'!$A103,  data!$E$1:$E$1749, 'Heron'!O$5)</f>
        <v/>
      </c>
      <c r="P103" s="2">
        <f>O103+SUMIFS(data!$H$1:$H$1749, data!$A$1:$A$1749, 'Heron'!$A103,  data!$E$1:$E$1749, 'Heron'!P$5)</f>
        <v/>
      </c>
      <c r="Q103" s="2">
        <f>P103+SUMIFS(data!$H$1:$H$1749, data!$A$1:$A$1749, 'Heron'!$A103,  data!$E$1:$E$1749, 'Heron'!Q$5)</f>
        <v/>
      </c>
      <c r="R103" s="2">
        <f>Q103+SUMIFS(data!$H$1:$H$1749, data!$A$1:$A$1749, 'Heron'!$A103,  data!$E$1:$E$1749, 'Heron'!R$5)</f>
        <v/>
      </c>
      <c r="S103" s="2">
        <f>R103+SUMIFS(data!$H$1:$H$1749, data!$A$1:$A$1749, 'Heron'!$A103,  data!$E$1:$E$1749, 'Heron'!S$5)</f>
        <v/>
      </c>
      <c r="T103" s="2">
        <f>S103+SUMIFS(data!$H$1:$H$1749, data!$A$1:$A$1749, 'Heron'!$A103,  data!$E$1:$E$1749, 'Heron'!T$5)</f>
        <v/>
      </c>
      <c r="U103" s="2">
        <f>T103+SUMIFS(data!$H$1:$H$1749, data!$A$1:$A$1749, 'Heron'!$A103,  data!$E$1:$E$1749, 'Heron'!U$5)</f>
        <v/>
      </c>
      <c r="V103" s="2">
        <f>U103+SUMIFS(data!$H$1:$H$1749, data!$A$1:$A$1749, 'Heron'!$A103,  data!$E$1:$E$1749, 'Heron'!V$5)</f>
        <v/>
      </c>
      <c r="W103" s="2">
        <f>V103+SUMIFS(data!$H$1:$H$1749, data!$A$1:$A$1749, 'Heron'!$A103,  data!$E$1:$E$1749, 'Heron'!W$5)</f>
        <v/>
      </c>
      <c r="X103" s="2">
        <f>W103+SUMIFS(data!$H$1:$H$1749, data!$A$1:$A$1749, 'Heron'!$A103,  data!$E$1:$E$1749, 'Heron'!X$5)</f>
        <v/>
      </c>
      <c r="Y103" s="2">
        <f>X103+SUMIFS(data!$H$1:$H$1749, data!$A$1:$A$1749, 'Heron'!$A103,  data!$E$1:$E$1749, 'Heron'!Y$5)</f>
        <v/>
      </c>
      <c r="Z103" s="2">
        <f>Y103+SUMIFS(data!$H$1:$H$1749, data!$A$1:$A$1749, 'Heron'!$A103,  data!$E$1:$E$1749, 'Heron'!Z$5)</f>
        <v/>
      </c>
      <c r="AA103" s="2">
        <f>Z103+SUMIFS(data!$H$1:$H$1749, data!$A$1:$A$1749, 'Heron'!$A103,  data!$E$1:$E$1749, 'Heron'!AA$5)</f>
        <v/>
      </c>
      <c r="AB103" s="2">
        <f>AA103+SUMIFS(data!$H$1:$H$1749, data!$A$1:$A$1749, 'Heron'!$A103,  data!$E$1:$E$1749, 'Heron'!AB$5)</f>
        <v/>
      </c>
      <c r="AC103" s="2">
        <f>AB103+SUMIFS(data!$H$1:$H$1749, data!$A$1:$A$1749, 'Heron'!$A103,  data!$E$1:$E$1749, 'Heron'!AC$5)</f>
        <v/>
      </c>
      <c r="AD103" s="2">
        <f>AC103+SUMIFS(data!$H$1:$H$1749, data!$A$1:$A$1749, 'Heron'!$A103,  data!$E$1:$E$1749, 'Heron'!AD$5)</f>
        <v/>
      </c>
      <c r="AE103" s="2">
        <f>AD103+SUMIFS(data!$H$1:$H$1749, data!$A$1:$A$1749, 'Heron'!$A103,  data!$E$1:$E$1749, 'Heron'!AE$5)</f>
        <v/>
      </c>
      <c r="AF103" s="2">
        <f>AE103+SUMIFS(data!$H$1:$H$1749, data!$A$1:$A$1749, 'Heron'!$A103,  data!$E$1:$E$1749, 'Heron'!AF$5)</f>
        <v/>
      </c>
      <c r="AG103" s="2">
        <f>AF103+SUMIFS(data!$H$1:$H$1749, data!$A$1:$A$1749, 'Heron'!$A103,  data!$E$1:$E$1749, 'Heron'!AG$5)+SUMIFS('NSST Print'!$C$43,'NSST Print'!$F$43,'Heron'!$A103)-SUMIFS('NSST Print'!$C$44:$C$50,'NSST Print'!$F$44:$F$50,'Heron'!$A103)</f>
        <v/>
      </c>
    </row>
    <row r="104">
      <c r="A104" t="inlineStr">
        <is>
          <t>Security - ADT</t>
        </is>
      </c>
      <c r="C104" s="2">
        <f>SUMIFS(data!$H$1:$H$1749, data!$A$1:$A$1749, 'Heron'!$A104, data!$E$1:$E$1749, 'Heron'!C$5)</f>
        <v/>
      </c>
      <c r="D104" s="2">
        <f>C104+SUMIFS(data!$H$1:$H$1749, data!$A$1:$A$1749, 'Heron'!$A104,  data!$E$1:$E$1749, 'Heron'!D$5)</f>
        <v/>
      </c>
      <c r="E104" s="2">
        <f>D104+SUMIFS(data!$H$1:$H$1749, data!$A$1:$A$1749, 'Heron'!$A104,  data!$E$1:$E$1749, 'Heron'!E$5)</f>
        <v/>
      </c>
      <c r="F104" s="2">
        <f>E104+SUMIFS(data!$H$1:$H$1749, data!$A$1:$A$1749, 'Heron'!$A104,  data!$E$1:$E$1749, 'Heron'!F$5)</f>
        <v/>
      </c>
      <c r="G104" s="2">
        <f>F104+SUMIFS(data!$H$1:$H$1749, data!$A$1:$A$1749, 'Heron'!$A104,  data!$E$1:$E$1749, 'Heron'!G$5)</f>
        <v/>
      </c>
      <c r="H104" s="2">
        <f>G104+SUMIFS(data!$H$1:$H$1749, data!$A$1:$A$1749, 'Heron'!$A104,  data!$E$1:$E$1749, 'Heron'!H$5)</f>
        <v/>
      </c>
      <c r="I104" s="2">
        <f>H104+SUMIFS(data!$H$1:$H$1749, data!$A$1:$A$1749, 'Heron'!$A104,  data!$E$1:$E$1749, 'Heron'!I$5)</f>
        <v/>
      </c>
      <c r="J104" s="2">
        <f>I104+SUMIFS(data!$H$1:$H$1749, data!$A$1:$A$1749, 'Heron'!$A104,  data!$E$1:$E$1749, 'Heron'!J$5)</f>
        <v/>
      </c>
      <c r="K104" s="2">
        <f>J104+SUMIFS(data!$H$1:$H$1749, data!$A$1:$A$1749, 'Heron'!$A104,  data!$E$1:$E$1749, 'Heron'!K$5)</f>
        <v/>
      </c>
      <c r="L104" s="2">
        <f>K104+SUMIFS(data!$H$1:$H$1749, data!$A$1:$A$1749, 'Heron'!$A104,  data!$E$1:$E$1749, 'Heron'!L$5)</f>
        <v/>
      </c>
      <c r="M104" s="2">
        <f>L104+SUMIFS(data!$H$1:$H$1749, data!$A$1:$A$1749, 'Heron'!$A104,  data!$E$1:$E$1749, 'Heron'!M$5)</f>
        <v/>
      </c>
      <c r="N104" s="2">
        <f>M104+SUMIFS(data!$H$1:$H$1749, data!$A$1:$A$1749, 'Heron'!$A104,  data!$E$1:$E$1749, 'Heron'!N$5)</f>
        <v/>
      </c>
      <c r="O104" s="2">
        <f>N104+SUMIFS(data!$H$1:$H$1749, data!$A$1:$A$1749, 'Heron'!$A104,  data!$E$1:$E$1749, 'Heron'!O$5)</f>
        <v/>
      </c>
      <c r="P104" s="2">
        <f>O104+SUMIFS(data!$H$1:$H$1749, data!$A$1:$A$1749, 'Heron'!$A104,  data!$E$1:$E$1749, 'Heron'!P$5)</f>
        <v/>
      </c>
      <c r="Q104" s="2">
        <f>P104+SUMIFS(data!$H$1:$H$1749, data!$A$1:$A$1749, 'Heron'!$A104,  data!$E$1:$E$1749, 'Heron'!Q$5)</f>
        <v/>
      </c>
      <c r="R104" s="2">
        <f>Q104+SUMIFS(data!$H$1:$H$1749, data!$A$1:$A$1749, 'Heron'!$A104,  data!$E$1:$E$1749, 'Heron'!R$5)</f>
        <v/>
      </c>
      <c r="S104" s="2">
        <f>R104+SUMIFS(data!$H$1:$H$1749, data!$A$1:$A$1749, 'Heron'!$A104,  data!$E$1:$E$1749, 'Heron'!S$5)</f>
        <v/>
      </c>
      <c r="T104" s="2">
        <f>S104+SUMIFS(data!$H$1:$H$1749, data!$A$1:$A$1749, 'Heron'!$A104,  data!$E$1:$E$1749, 'Heron'!T$5)</f>
        <v/>
      </c>
      <c r="U104" s="2">
        <f>T104+SUMIFS(data!$H$1:$H$1749, data!$A$1:$A$1749, 'Heron'!$A104,  data!$E$1:$E$1749, 'Heron'!U$5)</f>
        <v/>
      </c>
      <c r="V104" s="2">
        <f>U104+SUMIFS(data!$H$1:$H$1749, data!$A$1:$A$1749, 'Heron'!$A104,  data!$E$1:$E$1749, 'Heron'!V$5)</f>
        <v/>
      </c>
      <c r="W104" s="2">
        <f>V104+SUMIFS(data!$H$1:$H$1749, data!$A$1:$A$1749, 'Heron'!$A104,  data!$E$1:$E$1749, 'Heron'!W$5)</f>
        <v/>
      </c>
      <c r="X104" s="2">
        <f>W104+SUMIFS(data!$H$1:$H$1749, data!$A$1:$A$1749, 'Heron'!$A104,  data!$E$1:$E$1749, 'Heron'!X$5)</f>
        <v/>
      </c>
      <c r="Y104" s="2">
        <f>X104+SUMIFS(data!$H$1:$H$1749, data!$A$1:$A$1749, 'Heron'!$A104,  data!$E$1:$E$1749, 'Heron'!Y$5)</f>
        <v/>
      </c>
      <c r="Z104" s="2">
        <f>Y104+SUMIFS(data!$H$1:$H$1749, data!$A$1:$A$1749, 'Heron'!$A104,  data!$E$1:$E$1749, 'Heron'!Z$5)</f>
        <v/>
      </c>
      <c r="AA104" s="2">
        <f>Z104+SUMIFS(data!$H$1:$H$1749, data!$A$1:$A$1749, 'Heron'!$A104,  data!$E$1:$E$1749, 'Heron'!AA$5)</f>
        <v/>
      </c>
      <c r="AB104" s="2">
        <f>AA104+SUMIFS(data!$H$1:$H$1749, data!$A$1:$A$1749, 'Heron'!$A104,  data!$E$1:$E$1749, 'Heron'!AB$5)</f>
        <v/>
      </c>
      <c r="AC104" s="2">
        <f>AB104+SUMIFS(data!$H$1:$H$1749, data!$A$1:$A$1749, 'Heron'!$A104,  data!$E$1:$E$1749, 'Heron'!AC$5)</f>
        <v/>
      </c>
      <c r="AD104" s="2">
        <f>AC104+SUMIFS(data!$H$1:$H$1749, data!$A$1:$A$1749, 'Heron'!$A104,  data!$E$1:$E$1749, 'Heron'!AD$5)</f>
        <v/>
      </c>
      <c r="AE104" s="2">
        <f>AD104+SUMIFS(data!$H$1:$H$1749, data!$A$1:$A$1749, 'Heron'!$A104,  data!$E$1:$E$1749, 'Heron'!AE$5)</f>
        <v/>
      </c>
      <c r="AF104" s="2">
        <f>AE104+SUMIFS(data!$H$1:$H$1749, data!$A$1:$A$1749, 'Heron'!$A104,  data!$E$1:$E$1749, 'Heron'!AF$5)</f>
        <v/>
      </c>
      <c r="AG104" s="2">
        <f>AF104+SUMIFS(data!$H$1:$H$1749, data!$A$1:$A$1749, 'Heron'!$A104,  data!$E$1:$E$1749, 'Heron'!AG$5)+SUMIFS('NSST Print'!$C$43,'NSST Print'!$F$43,'Heron'!$A104)-SUMIFS('NSST Print'!$C$44:$C$50,'NSST Print'!$F$44:$F$50,'Heron'!$A104)</f>
        <v/>
      </c>
    </row>
    <row r="105">
      <c r="A105" t="inlineStr">
        <is>
          <t>Subscription - NHBRC</t>
        </is>
      </c>
      <c r="C105" s="2">
        <f>SUMIFS(data!$H$1:$H$1749, data!$A$1:$A$1749, 'Heron'!$A105, data!$E$1:$E$1749, 'Heron'!C$5)</f>
        <v/>
      </c>
      <c r="D105" s="2">
        <f>C105+SUMIFS(data!$H$1:$H$1749, data!$A$1:$A$1749, 'Heron'!$A105,  data!$E$1:$E$1749, 'Heron'!D$5)</f>
        <v/>
      </c>
      <c r="E105" s="2">
        <f>D105+SUMIFS(data!$H$1:$H$1749, data!$A$1:$A$1749, 'Heron'!$A105,  data!$E$1:$E$1749, 'Heron'!E$5)</f>
        <v/>
      </c>
      <c r="F105" s="2">
        <f>E105+SUMIFS(data!$H$1:$H$1749, data!$A$1:$A$1749, 'Heron'!$A105,  data!$E$1:$E$1749, 'Heron'!F$5)</f>
        <v/>
      </c>
      <c r="G105" s="2">
        <f>F105+SUMIFS(data!$H$1:$H$1749, data!$A$1:$A$1749, 'Heron'!$A105,  data!$E$1:$E$1749, 'Heron'!G$5)</f>
        <v/>
      </c>
      <c r="H105" s="2">
        <f>G105+SUMIFS(data!$H$1:$H$1749, data!$A$1:$A$1749, 'Heron'!$A105,  data!$E$1:$E$1749, 'Heron'!H$5)</f>
        <v/>
      </c>
      <c r="I105" s="2">
        <f>H105+SUMIFS(data!$H$1:$H$1749, data!$A$1:$A$1749, 'Heron'!$A105,  data!$E$1:$E$1749, 'Heron'!I$5)</f>
        <v/>
      </c>
      <c r="J105" s="2">
        <f>I105+SUMIFS(data!$H$1:$H$1749, data!$A$1:$A$1749, 'Heron'!$A105,  data!$E$1:$E$1749, 'Heron'!J$5)</f>
        <v/>
      </c>
      <c r="K105" s="2">
        <f>J105+SUMIFS(data!$H$1:$H$1749, data!$A$1:$A$1749, 'Heron'!$A105,  data!$E$1:$E$1749, 'Heron'!K$5)</f>
        <v/>
      </c>
      <c r="L105" s="2">
        <f>K105+SUMIFS(data!$H$1:$H$1749, data!$A$1:$A$1749, 'Heron'!$A105,  data!$E$1:$E$1749, 'Heron'!L$5)</f>
        <v/>
      </c>
      <c r="M105" s="2">
        <f>L105+SUMIFS(data!$H$1:$H$1749, data!$A$1:$A$1749, 'Heron'!$A105,  data!$E$1:$E$1749, 'Heron'!M$5)</f>
        <v/>
      </c>
      <c r="N105" s="2">
        <f>M105+SUMIFS(data!$H$1:$H$1749, data!$A$1:$A$1749, 'Heron'!$A105,  data!$E$1:$E$1749, 'Heron'!N$5)</f>
        <v/>
      </c>
      <c r="O105" s="2">
        <f>N105+SUMIFS(data!$H$1:$H$1749, data!$A$1:$A$1749, 'Heron'!$A105,  data!$E$1:$E$1749, 'Heron'!O$5)</f>
        <v/>
      </c>
      <c r="P105" s="2">
        <f>O105+SUMIFS(data!$H$1:$H$1749, data!$A$1:$A$1749, 'Heron'!$A105,  data!$E$1:$E$1749, 'Heron'!P$5)</f>
        <v/>
      </c>
      <c r="Q105" s="2">
        <f>P105+SUMIFS(data!$H$1:$H$1749, data!$A$1:$A$1749, 'Heron'!$A105,  data!$E$1:$E$1749, 'Heron'!Q$5)</f>
        <v/>
      </c>
      <c r="R105" s="2">
        <f>Q105+SUMIFS(data!$H$1:$H$1749, data!$A$1:$A$1749, 'Heron'!$A105,  data!$E$1:$E$1749, 'Heron'!R$5)</f>
        <v/>
      </c>
      <c r="S105" s="2">
        <f>R105+SUMIFS(data!$H$1:$H$1749, data!$A$1:$A$1749, 'Heron'!$A105,  data!$E$1:$E$1749, 'Heron'!S$5)</f>
        <v/>
      </c>
      <c r="T105" s="2">
        <f>S105+SUMIFS(data!$H$1:$H$1749, data!$A$1:$A$1749, 'Heron'!$A105,  data!$E$1:$E$1749, 'Heron'!T$5)</f>
        <v/>
      </c>
      <c r="U105" s="2">
        <f>T105+SUMIFS(data!$H$1:$H$1749, data!$A$1:$A$1749, 'Heron'!$A105,  data!$E$1:$E$1749, 'Heron'!U$5)</f>
        <v/>
      </c>
      <c r="V105" s="2">
        <f>U105+SUMIFS(data!$H$1:$H$1749, data!$A$1:$A$1749, 'Heron'!$A105,  data!$E$1:$E$1749, 'Heron'!V$5)</f>
        <v/>
      </c>
      <c r="W105" s="2">
        <f>V105+SUMIFS(data!$H$1:$H$1749, data!$A$1:$A$1749, 'Heron'!$A105,  data!$E$1:$E$1749, 'Heron'!W$5)</f>
        <v/>
      </c>
      <c r="X105" s="2">
        <f>W105+SUMIFS(data!$H$1:$H$1749, data!$A$1:$A$1749, 'Heron'!$A105,  data!$E$1:$E$1749, 'Heron'!X$5)</f>
        <v/>
      </c>
      <c r="Y105" s="2">
        <f>X105+SUMIFS(data!$H$1:$H$1749, data!$A$1:$A$1749, 'Heron'!$A105,  data!$E$1:$E$1749, 'Heron'!Y$5)</f>
        <v/>
      </c>
      <c r="Z105" s="2">
        <f>Y105+SUMIFS(data!$H$1:$H$1749, data!$A$1:$A$1749, 'Heron'!$A105,  data!$E$1:$E$1749, 'Heron'!Z$5)</f>
        <v/>
      </c>
      <c r="AA105" s="2">
        <f>Z105+SUMIFS(data!$H$1:$H$1749, data!$A$1:$A$1749, 'Heron'!$A105,  data!$E$1:$E$1749, 'Heron'!AA$5)</f>
        <v/>
      </c>
      <c r="AB105" s="2">
        <f>AA105+SUMIFS(data!$H$1:$H$1749, data!$A$1:$A$1749, 'Heron'!$A105,  data!$E$1:$E$1749, 'Heron'!AB$5)</f>
        <v/>
      </c>
      <c r="AC105" s="2">
        <f>AB105+SUMIFS(data!$H$1:$H$1749, data!$A$1:$A$1749, 'Heron'!$A105,  data!$E$1:$E$1749, 'Heron'!AC$5)</f>
        <v/>
      </c>
      <c r="AD105" s="2">
        <f>AC105+SUMIFS(data!$H$1:$H$1749, data!$A$1:$A$1749, 'Heron'!$A105,  data!$E$1:$E$1749, 'Heron'!AD$5)</f>
        <v/>
      </c>
      <c r="AE105" s="2">
        <f>AD105+SUMIFS(data!$H$1:$H$1749, data!$A$1:$A$1749, 'Heron'!$A105,  data!$E$1:$E$1749, 'Heron'!AE$5)</f>
        <v/>
      </c>
      <c r="AF105" s="2">
        <f>AE105+SUMIFS(data!$H$1:$H$1749, data!$A$1:$A$1749, 'Heron'!$A105,  data!$E$1:$E$1749, 'Heron'!AF$5)</f>
        <v/>
      </c>
      <c r="AG105" s="2">
        <f>AF105+SUMIFS(data!$H$1:$H$1749, data!$A$1:$A$1749, 'Heron'!$A105,  data!$E$1:$E$1749, 'Heron'!AG$5)+SUMIFS('NSST Print'!$C$43,'NSST Print'!$F$43,'Heron'!$A105)-SUMIFS('NSST Print'!$C$44:$C$50,'NSST Print'!$F$44:$F$50,'Heron'!$A105)</f>
        <v/>
      </c>
    </row>
    <row r="106">
      <c r="A106" t="inlineStr">
        <is>
          <t>Subscriptions - Xero</t>
        </is>
      </c>
      <c r="C106" s="2">
        <f>SUMIFS(data!$H$1:$H$1749, data!$A$1:$A$1749, 'Heron'!$A106, data!$E$1:$E$1749, 'Heron'!C$5)</f>
        <v/>
      </c>
      <c r="D106" s="2">
        <f>C106+SUMIFS(data!$H$1:$H$1749, data!$A$1:$A$1749, 'Heron'!$A106,  data!$E$1:$E$1749, 'Heron'!D$5)</f>
        <v/>
      </c>
      <c r="E106" s="2">
        <f>D106+SUMIFS(data!$H$1:$H$1749, data!$A$1:$A$1749, 'Heron'!$A106,  data!$E$1:$E$1749, 'Heron'!E$5)</f>
        <v/>
      </c>
      <c r="F106" s="2">
        <f>E106+SUMIFS(data!$H$1:$H$1749, data!$A$1:$A$1749, 'Heron'!$A106,  data!$E$1:$E$1749, 'Heron'!F$5)</f>
        <v/>
      </c>
      <c r="G106" s="2">
        <f>F106+SUMIFS(data!$H$1:$H$1749, data!$A$1:$A$1749, 'Heron'!$A106,  data!$E$1:$E$1749, 'Heron'!G$5)</f>
        <v/>
      </c>
      <c r="H106" s="2">
        <f>G106+SUMIFS(data!$H$1:$H$1749, data!$A$1:$A$1749, 'Heron'!$A106,  data!$E$1:$E$1749, 'Heron'!H$5)</f>
        <v/>
      </c>
      <c r="I106" s="2">
        <f>H106+SUMIFS(data!$H$1:$H$1749, data!$A$1:$A$1749, 'Heron'!$A106,  data!$E$1:$E$1749, 'Heron'!I$5)</f>
        <v/>
      </c>
      <c r="J106" s="2">
        <f>I106+SUMIFS(data!$H$1:$H$1749, data!$A$1:$A$1749, 'Heron'!$A106,  data!$E$1:$E$1749, 'Heron'!J$5)</f>
        <v/>
      </c>
      <c r="K106" s="2">
        <f>J106+SUMIFS(data!$H$1:$H$1749, data!$A$1:$A$1749, 'Heron'!$A106,  data!$E$1:$E$1749, 'Heron'!K$5)</f>
        <v/>
      </c>
      <c r="L106" s="2">
        <f>K106+SUMIFS(data!$H$1:$H$1749, data!$A$1:$A$1749, 'Heron'!$A106,  data!$E$1:$E$1749, 'Heron'!L$5)</f>
        <v/>
      </c>
      <c r="M106" s="2">
        <f>L106+SUMIFS(data!$H$1:$H$1749, data!$A$1:$A$1749, 'Heron'!$A106,  data!$E$1:$E$1749, 'Heron'!M$5)</f>
        <v/>
      </c>
      <c r="N106" s="2">
        <f>M106+SUMIFS(data!$H$1:$H$1749, data!$A$1:$A$1749, 'Heron'!$A106,  data!$E$1:$E$1749, 'Heron'!N$5)</f>
        <v/>
      </c>
      <c r="O106" s="2">
        <f>N106+SUMIFS(data!$H$1:$H$1749, data!$A$1:$A$1749, 'Heron'!$A106,  data!$E$1:$E$1749, 'Heron'!O$5)</f>
        <v/>
      </c>
      <c r="P106" s="2">
        <f>O106+SUMIFS(data!$H$1:$H$1749, data!$A$1:$A$1749, 'Heron'!$A106,  data!$E$1:$E$1749, 'Heron'!P$5)</f>
        <v/>
      </c>
      <c r="Q106" s="2">
        <f>P106+SUMIFS(data!$H$1:$H$1749, data!$A$1:$A$1749, 'Heron'!$A106,  data!$E$1:$E$1749, 'Heron'!Q$5)</f>
        <v/>
      </c>
      <c r="R106" s="2">
        <f>Q106+SUMIFS(data!$H$1:$H$1749, data!$A$1:$A$1749, 'Heron'!$A106,  data!$E$1:$E$1749, 'Heron'!R$5)</f>
        <v/>
      </c>
      <c r="S106" s="2">
        <f>R106+SUMIFS(data!$H$1:$H$1749, data!$A$1:$A$1749, 'Heron'!$A106,  data!$E$1:$E$1749, 'Heron'!S$5)</f>
        <v/>
      </c>
      <c r="T106" s="2">
        <f>S106+SUMIFS(data!$H$1:$H$1749, data!$A$1:$A$1749, 'Heron'!$A106,  data!$E$1:$E$1749, 'Heron'!T$5)</f>
        <v/>
      </c>
      <c r="U106" s="2">
        <f>T106+SUMIFS(data!$H$1:$H$1749, data!$A$1:$A$1749, 'Heron'!$A106,  data!$E$1:$E$1749, 'Heron'!U$5)</f>
        <v/>
      </c>
      <c r="V106" s="2">
        <f>U106+SUMIFS(data!$H$1:$H$1749, data!$A$1:$A$1749, 'Heron'!$A106,  data!$E$1:$E$1749, 'Heron'!V$5)</f>
        <v/>
      </c>
      <c r="W106" s="2">
        <f>V106+SUMIFS(data!$H$1:$H$1749, data!$A$1:$A$1749, 'Heron'!$A106,  data!$E$1:$E$1749, 'Heron'!W$5)</f>
        <v/>
      </c>
      <c r="X106" s="2">
        <f>W106+SUMIFS(data!$H$1:$H$1749, data!$A$1:$A$1749, 'Heron'!$A106,  data!$E$1:$E$1749, 'Heron'!X$5)</f>
        <v/>
      </c>
      <c r="Y106" s="2">
        <f>X106+SUMIFS(data!$H$1:$H$1749, data!$A$1:$A$1749, 'Heron'!$A106,  data!$E$1:$E$1749, 'Heron'!Y$5)</f>
        <v/>
      </c>
      <c r="Z106" s="2">
        <f>Y106+SUMIFS(data!$H$1:$H$1749, data!$A$1:$A$1749, 'Heron'!$A106,  data!$E$1:$E$1749, 'Heron'!Z$5)</f>
        <v/>
      </c>
      <c r="AA106" s="2">
        <f>Z106+SUMIFS(data!$H$1:$H$1749, data!$A$1:$A$1749, 'Heron'!$A106,  data!$E$1:$E$1749, 'Heron'!AA$5)</f>
        <v/>
      </c>
      <c r="AB106" s="2">
        <f>AA106+SUMIFS(data!$H$1:$H$1749, data!$A$1:$A$1749, 'Heron'!$A106,  data!$E$1:$E$1749, 'Heron'!AB$5)</f>
        <v/>
      </c>
      <c r="AC106" s="2">
        <f>AB106+SUMIFS(data!$H$1:$H$1749, data!$A$1:$A$1749, 'Heron'!$A106,  data!$E$1:$E$1749, 'Heron'!AC$5)</f>
        <v/>
      </c>
      <c r="AD106" s="2">
        <f>AC106+SUMIFS(data!$H$1:$H$1749, data!$A$1:$A$1749, 'Heron'!$A106,  data!$E$1:$E$1749, 'Heron'!AD$5)</f>
        <v/>
      </c>
      <c r="AE106" s="2">
        <f>AD106+SUMIFS(data!$H$1:$H$1749, data!$A$1:$A$1749, 'Heron'!$A106,  data!$E$1:$E$1749, 'Heron'!AE$5)</f>
        <v/>
      </c>
      <c r="AF106" s="2">
        <f>AE106+SUMIFS(data!$H$1:$H$1749, data!$A$1:$A$1749, 'Heron'!$A106,  data!$E$1:$E$1749, 'Heron'!AF$5)</f>
        <v/>
      </c>
      <c r="AG106" s="2">
        <f>AF106+SUMIFS(data!$H$1:$H$1749, data!$A$1:$A$1749, 'Heron'!$A106,  data!$E$1:$E$1749, 'Heron'!AG$5)+SUMIFS('NSST Print'!$C$43,'NSST Print'!$F$43,'Heron'!$A106)-SUMIFS('NSST Print'!$C$44:$C$50,'NSST Print'!$F$44:$F$50,'Heron'!$A106)</f>
        <v/>
      </c>
    </row>
    <row r="107">
      <c r="A107" s="5" t="inlineStr">
        <is>
          <t>Total Operating Expenses</t>
        </is>
      </c>
      <c r="C107" s="6">
        <f>SUM(C64:C106)</f>
        <v/>
      </c>
      <c r="D107" s="6">
        <f>SUM(D64:D106)</f>
        <v/>
      </c>
      <c r="E107" s="6">
        <f>SUM(E64:E106)</f>
        <v/>
      </c>
      <c r="F107" s="6">
        <f>SUM(F64:F106)</f>
        <v/>
      </c>
      <c r="G107" s="6">
        <f>SUM(G64:G106)</f>
        <v/>
      </c>
      <c r="H107" s="6">
        <f>SUM(H64:H106)</f>
        <v/>
      </c>
      <c r="I107" s="6">
        <f>SUM(I64:I106)</f>
        <v/>
      </c>
      <c r="J107" s="6">
        <f>SUM(J64:J106)</f>
        <v/>
      </c>
      <c r="K107" s="6">
        <f>SUM(K64:K106)</f>
        <v/>
      </c>
      <c r="L107" s="6">
        <f>SUM(L64:L106)</f>
        <v/>
      </c>
      <c r="M107" s="6">
        <f>SUM(M64:M106)</f>
        <v/>
      </c>
      <c r="N107" s="6">
        <f>SUM(N64:N106)</f>
        <v/>
      </c>
      <c r="O107" s="6">
        <f>SUM(O64:O106)</f>
        <v/>
      </c>
      <c r="P107" s="6">
        <f>SUM(P64:P106)</f>
        <v/>
      </c>
      <c r="Q107" s="6">
        <f>SUM(Q64:Q106)</f>
        <v/>
      </c>
      <c r="R107" s="6">
        <f>SUM(R64:R106)</f>
        <v/>
      </c>
      <c r="S107" s="6">
        <f>SUM(S64:S106)</f>
        <v/>
      </c>
      <c r="T107" s="6">
        <f>SUM(T64:T106)</f>
        <v/>
      </c>
      <c r="U107" s="6">
        <f>SUM(U64:U106)</f>
        <v/>
      </c>
      <c r="V107" s="6">
        <f>SUM(V64:V106)</f>
        <v/>
      </c>
      <c r="W107" s="6">
        <f>SUM(W64:W106)</f>
        <v/>
      </c>
      <c r="X107" s="6">
        <f>SUM(X64:X106)</f>
        <v/>
      </c>
      <c r="Y107" s="6">
        <f>SUM(Y64:Y106)</f>
        <v/>
      </c>
      <c r="Z107" s="6">
        <f>SUM(Z64:Z106)</f>
        <v/>
      </c>
      <c r="AA107" s="6">
        <f>SUM(AA64:AA106)</f>
        <v/>
      </c>
      <c r="AB107" s="6">
        <f>SUM(AB64:AB106)</f>
        <v/>
      </c>
      <c r="AC107" s="6">
        <f>SUM(AC64:AC106)</f>
        <v/>
      </c>
      <c r="AD107" s="6">
        <f>SUM(AD64:AD106)</f>
        <v/>
      </c>
      <c r="AE107" s="6">
        <f>SUM(AE64:AE106)</f>
        <v/>
      </c>
      <c r="AF107" s="6">
        <f>SUM(AF64:AF106)</f>
        <v/>
      </c>
      <c r="AG107" s="6">
        <f>SUM(AG64:AG106)</f>
        <v/>
      </c>
    </row>
    <row r="108">
      <c r="A108" t="inlineStr"/>
    </row>
    <row r="109">
      <c r="A109" t="inlineStr"/>
    </row>
    <row r="110">
      <c r="A110" s="5" t="inlineStr">
        <is>
          <t>Nett Profit</t>
        </is>
      </c>
      <c r="C110" s="8">
        <f>+C60-C107</f>
        <v/>
      </c>
      <c r="D110" s="8">
        <f>+D60-D107</f>
        <v/>
      </c>
      <c r="E110" s="8">
        <f>+E60-E107</f>
        <v/>
      </c>
      <c r="F110" s="8">
        <f>+F60-F107</f>
        <v/>
      </c>
      <c r="G110" s="8">
        <f>+G60-G107</f>
        <v/>
      </c>
      <c r="H110" s="8">
        <f>+H60-H107</f>
        <v/>
      </c>
      <c r="I110" s="8">
        <f>+I60-I107</f>
        <v/>
      </c>
      <c r="J110" s="8">
        <f>+J60-J107</f>
        <v/>
      </c>
      <c r="K110" s="8">
        <f>+K60-K107</f>
        <v/>
      </c>
      <c r="L110" s="8">
        <f>+L60-L107</f>
        <v/>
      </c>
      <c r="M110" s="8">
        <f>+M60-M107</f>
        <v/>
      </c>
      <c r="N110" s="8">
        <f>+N60-N107</f>
        <v/>
      </c>
      <c r="O110" s="8">
        <f>+O60-O107</f>
        <v/>
      </c>
      <c r="P110" s="8">
        <f>+P60-P107</f>
        <v/>
      </c>
      <c r="Q110" s="8">
        <f>+Q60-Q107</f>
        <v/>
      </c>
      <c r="R110" s="8">
        <f>+R60-R107</f>
        <v/>
      </c>
      <c r="S110" s="8">
        <f>+S60-S107</f>
        <v/>
      </c>
      <c r="T110" s="8">
        <f>+T60-T107</f>
        <v/>
      </c>
      <c r="U110" s="8">
        <f>+U60-U107</f>
        <v/>
      </c>
      <c r="V110" s="8">
        <f>+V60-V107</f>
        <v/>
      </c>
      <c r="W110" s="8">
        <f>+W60-W107</f>
        <v/>
      </c>
      <c r="X110" s="8">
        <f>+X60-X107</f>
        <v/>
      </c>
      <c r="Y110" s="8">
        <f>+Y60-Y107</f>
        <v/>
      </c>
      <c r="Z110" s="8">
        <f>+Z60-Z107</f>
        <v/>
      </c>
      <c r="AA110" s="8">
        <f>+AA60-AA107</f>
        <v/>
      </c>
      <c r="AB110" s="8">
        <f>+AB60-AB107</f>
        <v/>
      </c>
      <c r="AC110" s="8">
        <f>+AC60-AC107</f>
        <v/>
      </c>
      <c r="AD110" s="8">
        <f>+AD60-AD107</f>
        <v/>
      </c>
      <c r="AE110" s="8">
        <f>+AE60-AE107</f>
        <v/>
      </c>
      <c r="AF110" s="8">
        <f>+AF60-AF107</f>
        <v/>
      </c>
      <c r="AG110" s="8">
        <f>+AG60-AG107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00B0F0"/>
    <outlinePr summaryBelow="1" summaryRight="1"/>
    <pageSetUpPr/>
  </sheetPr>
  <dimension ref="A1:T53"/>
  <sheetViews>
    <sheetView workbookViewId="0">
      <selection activeCell="A1" sqref="A1"/>
    </sheetView>
  </sheetViews>
  <sheetFormatPr baseColWidth="8" defaultRowHeight="15"/>
  <cols>
    <col width="42" customWidth="1" min="1" max="1"/>
    <col width="18" customWidth="1" min="2" max="2"/>
    <col width="18" customWidth="1" min="3" max="3"/>
    <col width="18" customWidth="1" min="4" max="4"/>
    <col width="18" customWidth="1" min="5" max="5"/>
    <col width="42" customWidth="1" min="6" max="6"/>
    <col width="18" customWidth="1" min="7" max="7"/>
    <col width="18" customWidth="1" min="8" max="8"/>
    <col width="18" customWidth="1" min="9" max="9"/>
    <col width="18" customWidth="1" min="10" max="10"/>
    <col width="42" customWidth="1" min="11" max="11"/>
    <col width="18" customWidth="1" min="12" max="12"/>
    <col width="18" customWidth="1" min="13" max="13"/>
    <col width="18" customWidth="1" min="14" max="14"/>
    <col width="18" customWidth="1" min="15" max="15"/>
    <col width="42" customWidth="1" min="16" max="16"/>
    <col width="18" customWidth="1" min="17" max="17"/>
    <col width="18" customWidth="1" min="18" max="18"/>
    <col width="18" customWidth="1" min="19" max="19"/>
    <col width="18" customWidth="1" min="20" max="20"/>
  </cols>
  <sheetData>
    <row r="1">
      <c r="A1" s="9" t="inlineStr"/>
      <c r="E1" s="10" t="inlineStr">
        <is>
          <t>C.3_d</t>
        </is>
      </c>
      <c r="F1" s="9" t="inlineStr"/>
      <c r="J1" s="10" t="inlineStr">
        <is>
          <t>C.3_d</t>
        </is>
      </c>
      <c r="K1" s="9" t="inlineStr"/>
      <c r="O1" s="10" t="inlineStr">
        <is>
          <t>C.3_d</t>
        </is>
      </c>
      <c r="P1" s="9" t="inlineStr"/>
      <c r="T1" s="10" t="inlineStr">
        <is>
          <t>C.3_d</t>
        </is>
      </c>
    </row>
    <row r="2">
      <c r="A2" s="11" t="inlineStr">
        <is>
          <t>NSST HERON PROJECT REPORT</t>
        </is>
      </c>
      <c r="B2" s="12" t="n"/>
      <c r="C2" s="12" t="n"/>
      <c r="D2" s="12" t="n"/>
      <c r="E2" s="13" t="n"/>
      <c r="F2" s="14" t="inlineStr">
        <is>
          <t>NSST HERON PROJECT REPORT</t>
        </is>
      </c>
      <c r="G2" s="12" t="n"/>
      <c r="H2" s="12" t="n"/>
      <c r="I2" s="12" t="n"/>
      <c r="J2" s="13" t="n"/>
      <c r="K2" s="15" t="inlineStr">
        <is>
          <t>NSST HERON PROJECT REPORT</t>
        </is>
      </c>
      <c r="L2" s="12" t="n"/>
      <c r="M2" s="12" t="n"/>
      <c r="N2" s="12" t="n"/>
      <c r="O2" s="13" t="n"/>
      <c r="P2" s="16" t="inlineStr">
        <is>
          <t>NSST HERON PROJECT REPORT</t>
        </is>
      </c>
      <c r="Q2" s="12" t="n"/>
      <c r="R2" s="12" t="n"/>
      <c r="S2" s="12" t="n"/>
      <c r="T2" s="13" t="n"/>
    </row>
    <row r="3">
      <c r="A3" s="17" t="inlineStr">
        <is>
          <t>Report Date</t>
        </is>
      </c>
      <c r="B3" s="18" t="n">
        <v>45260</v>
      </c>
      <c r="C3" s="12" t="n"/>
      <c r="D3" s="12" t="n"/>
      <c r="E3" s="13" t="n"/>
      <c r="F3" s="17" t="inlineStr">
        <is>
          <t>Report Date</t>
        </is>
      </c>
      <c r="G3" s="18" t="n">
        <v>45229</v>
      </c>
      <c r="H3" s="12" t="n"/>
      <c r="I3" s="12" t="n"/>
      <c r="J3" s="13" t="n"/>
      <c r="K3" s="17" t="inlineStr">
        <is>
          <t>Report Date</t>
        </is>
      </c>
      <c r="L3" s="18" t="n">
        <v>45199</v>
      </c>
      <c r="M3" s="12" t="n"/>
      <c r="N3" s="12" t="n"/>
      <c r="O3" s="13" t="n"/>
      <c r="P3" s="17" t="inlineStr">
        <is>
          <t>Report Date</t>
        </is>
      </c>
      <c r="Q3" s="18" t="n">
        <v>45168</v>
      </c>
      <c r="R3" s="12" t="n"/>
      <c r="S3" s="12" t="n"/>
      <c r="T3" s="13" t="n"/>
    </row>
    <row r="4">
      <c r="A4" s="17" t="inlineStr">
        <is>
          <t>Development</t>
        </is>
      </c>
      <c r="B4" s="19" t="inlineStr">
        <is>
          <t>Heron Fields and Heron View</t>
        </is>
      </c>
      <c r="C4" s="12" t="n"/>
      <c r="D4" s="12" t="n"/>
      <c r="E4" s="13" t="n"/>
      <c r="F4" s="17" t="inlineStr">
        <is>
          <t>Development</t>
        </is>
      </c>
      <c r="G4" s="19" t="inlineStr">
        <is>
          <t>Heron Fields and Heron View</t>
        </is>
      </c>
      <c r="H4" s="12" t="n"/>
      <c r="I4" s="12" t="n"/>
      <c r="J4" s="13" t="n"/>
      <c r="K4" s="17" t="inlineStr">
        <is>
          <t>Development</t>
        </is>
      </c>
      <c r="L4" s="19" t="inlineStr">
        <is>
          <t>Heron Fields and Heron View</t>
        </is>
      </c>
      <c r="M4" s="12" t="n"/>
      <c r="N4" s="12" t="n"/>
      <c r="O4" s="13" t="n"/>
      <c r="P4" s="17" t="inlineStr">
        <is>
          <t>Development</t>
        </is>
      </c>
      <c r="Q4" s="19" t="inlineStr">
        <is>
          <t>Heron Fields and Heron View</t>
        </is>
      </c>
      <c r="R4" s="12" t="n"/>
      <c r="S4" s="12" t="n"/>
      <c r="T4" s="13" t="n"/>
    </row>
    <row r="5">
      <c r="A5" s="11" t="inlineStr">
        <is>
          <t>CAPITAL</t>
        </is>
      </c>
      <c r="B5" s="12" t="n"/>
      <c r="C5" s="12" t="n"/>
      <c r="D5" s="12" t="n"/>
      <c r="E5" s="13" t="n"/>
      <c r="F5" s="14" t="inlineStr">
        <is>
          <t>CAPITAL</t>
        </is>
      </c>
      <c r="G5" s="12" t="n"/>
      <c r="H5" s="12" t="n"/>
      <c r="I5" s="12" t="n"/>
      <c r="J5" s="13" t="n"/>
      <c r="K5" s="15" t="inlineStr">
        <is>
          <t>CAPITAL</t>
        </is>
      </c>
      <c r="L5" s="12" t="n"/>
      <c r="M5" s="12" t="n"/>
      <c r="N5" s="12" t="n"/>
      <c r="O5" s="13" t="n"/>
      <c r="P5" s="16" t="inlineStr">
        <is>
          <t>CAPITAL</t>
        </is>
      </c>
      <c r="Q5" s="12" t="n"/>
      <c r="R5" s="12" t="n"/>
      <c r="S5" s="12" t="n"/>
      <c r="T5" s="13" t="n"/>
    </row>
    <row r="6">
      <c r="A6" s="17" t="inlineStr">
        <is>
          <t>Total Investment capital to be raised (Estimated)</t>
        </is>
      </c>
      <c r="B6" s="19" t="n">
        <v>236217976.39</v>
      </c>
      <c r="C6" s="12" t="n"/>
      <c r="D6" s="12" t="n"/>
      <c r="E6" s="13" t="n"/>
      <c r="F6" s="17" t="inlineStr">
        <is>
          <t>Total Investment capital to be raised (Estimated)</t>
        </is>
      </c>
      <c r="G6" s="19" t="n">
        <v>236217976.39</v>
      </c>
      <c r="H6" s="12" t="n"/>
      <c r="I6" s="12" t="n"/>
      <c r="J6" s="13" t="n"/>
      <c r="K6" s="17" t="inlineStr">
        <is>
          <t>Total Investment capital to be raised (Estimated)</t>
        </is>
      </c>
      <c r="L6" s="19" t="n">
        <v>236217976.39</v>
      </c>
      <c r="M6" s="12" t="n"/>
      <c r="N6" s="12" t="n"/>
      <c r="O6" s="13" t="n"/>
      <c r="P6" s="17" t="inlineStr">
        <is>
          <t>Total Investment capital to be raised (Estimated)</t>
        </is>
      </c>
      <c r="Q6" s="19" t="n">
        <v>236217976.39</v>
      </c>
      <c r="R6" s="12" t="n"/>
      <c r="S6" s="12" t="n"/>
      <c r="T6" s="13" t="n"/>
    </row>
    <row r="7">
      <c r="A7" s="17" t="inlineStr">
        <is>
          <t>Total Investment capital received</t>
        </is>
      </c>
      <c r="B7" s="19" t="n">
        <v>229374730.5899998</v>
      </c>
      <c r="C7" s="12" t="n"/>
      <c r="D7" s="12" t="n"/>
      <c r="E7" s="13" t="n"/>
      <c r="F7" s="17" t="inlineStr">
        <is>
          <t>Total Investment capital received</t>
        </is>
      </c>
      <c r="G7" s="19" t="n">
        <v>224974730.5899999</v>
      </c>
      <c r="H7" s="12" t="n"/>
      <c r="I7" s="12" t="n"/>
      <c r="J7" s="13" t="n"/>
      <c r="K7" s="17" t="inlineStr">
        <is>
          <t>Total Investment capital received</t>
        </is>
      </c>
      <c r="L7" s="19" t="n">
        <v>220574730.5899998</v>
      </c>
      <c r="M7" s="12" t="n"/>
      <c r="N7" s="12" t="n"/>
      <c r="O7" s="13" t="n"/>
      <c r="P7" s="17" t="inlineStr">
        <is>
          <t>Total Investment capital received</t>
        </is>
      </c>
      <c r="Q7" s="19" t="n">
        <v>200417970.9299999</v>
      </c>
      <c r="R7" s="12" t="n"/>
      <c r="S7" s="12" t="n"/>
      <c r="T7" s="13" t="n"/>
    </row>
    <row r="8">
      <c r="A8" s="17" t="inlineStr">
        <is>
          <t>Total Funds Drawn Down into Development</t>
        </is>
      </c>
      <c r="B8" s="19" t="n">
        <v>193733777.1399998</v>
      </c>
      <c r="C8" s="12" t="n"/>
      <c r="D8" s="12" t="n"/>
      <c r="E8" s="13" t="n"/>
      <c r="F8" s="17" t="inlineStr">
        <is>
          <t>Total Funds Drawn Down into Development</t>
        </is>
      </c>
      <c r="G8" s="19" t="n">
        <v>183658541.4899999</v>
      </c>
      <c r="H8" s="12" t="n"/>
      <c r="I8" s="12" t="n"/>
      <c r="J8" s="13" t="n"/>
      <c r="K8" s="17" t="inlineStr">
        <is>
          <t>Total Funds Drawn Down into Development</t>
        </is>
      </c>
      <c r="L8" s="19" t="n">
        <v>174877063.32</v>
      </c>
      <c r="M8" s="12" t="n"/>
      <c r="N8" s="12" t="n"/>
      <c r="O8" s="13" t="n"/>
      <c r="P8" s="17" t="inlineStr">
        <is>
          <t>Total Funds Drawn Down into Development</t>
        </is>
      </c>
      <c r="Q8" s="19" t="n">
        <v>168728087.2899999</v>
      </c>
      <c r="R8" s="12" t="n"/>
      <c r="S8" s="12" t="n"/>
      <c r="T8" s="13" t="n"/>
    </row>
    <row r="9">
      <c r="A9" s="17" t="inlineStr">
        <is>
          <t>Momentum Investment Account</t>
        </is>
      </c>
      <c r="B9" s="19" t="n">
        <v>35640953.45</v>
      </c>
      <c r="C9" s="12" t="n"/>
      <c r="D9" s="12" t="n"/>
      <c r="E9" s="13" t="n"/>
      <c r="F9" s="17" t="inlineStr">
        <is>
          <t>Momentum Investment Account</t>
        </is>
      </c>
      <c r="G9" s="19" t="n">
        <v>41316189.09999999</v>
      </c>
      <c r="H9" s="12" t="n"/>
      <c r="I9" s="12" t="n"/>
      <c r="J9" s="13" t="n"/>
      <c r="K9" s="17" t="inlineStr">
        <is>
          <t>Momentum Investment Account</t>
        </is>
      </c>
      <c r="L9" s="19" t="n">
        <v>45697667.27</v>
      </c>
      <c r="M9" s="12" t="n"/>
      <c r="N9" s="12" t="n"/>
      <c r="O9" s="13" t="n"/>
      <c r="P9" s="17" t="inlineStr">
        <is>
          <t>Momentum Investment Account</t>
        </is>
      </c>
      <c r="Q9" s="19" t="n">
        <v>31689883.64</v>
      </c>
      <c r="R9" s="12" t="n"/>
      <c r="S9" s="12" t="n"/>
      <c r="T9" s="13" t="n"/>
    </row>
    <row r="10">
      <c r="A10" s="17" t="inlineStr">
        <is>
          <t>Capital not Raised</t>
        </is>
      </c>
      <c r="B10" s="19" t="n">
        <v>6265190.789999999</v>
      </c>
      <c r="C10" s="12" t="n"/>
      <c r="D10" s="12" t="n"/>
      <c r="E10" s="13" t="n"/>
      <c r="F10" s="17" t="inlineStr">
        <is>
          <t>Capital not Raised</t>
        </is>
      </c>
      <c r="G10" s="19" t="n">
        <v>6265190.789999999</v>
      </c>
      <c r="H10" s="12" t="n"/>
      <c r="I10" s="12" t="n"/>
      <c r="J10" s="13" t="n"/>
      <c r="K10" s="17" t="inlineStr">
        <is>
          <t>Capital not Raised</t>
        </is>
      </c>
      <c r="L10" s="19" t="n">
        <v>6265190.789999999</v>
      </c>
      <c r="M10" s="12" t="n"/>
      <c r="N10" s="12" t="n"/>
      <c r="O10" s="13" t="n"/>
      <c r="P10" s="17" t="inlineStr">
        <is>
          <t>Capital not Raised</t>
        </is>
      </c>
      <c r="Q10" s="19" t="n">
        <v>6265190.789999999</v>
      </c>
      <c r="R10" s="12" t="n"/>
      <c r="S10" s="12" t="n"/>
      <c r="T10" s="13" t="n"/>
    </row>
    <row r="11">
      <c r="A11" s="17" t="inlineStr">
        <is>
          <t>Available to be raised (Estimated)</t>
        </is>
      </c>
      <c r="B11" s="19" t="n">
        <v>1656707.31</v>
      </c>
      <c r="C11" s="12" t="n"/>
      <c r="D11" s="12" t="n"/>
      <c r="E11" s="13" t="n"/>
      <c r="F11" s="17" t="inlineStr">
        <is>
          <t>Available to be raised (Estimated)</t>
        </is>
      </c>
      <c r="G11" s="19" t="n">
        <v>1650301.83</v>
      </c>
      <c r="H11" s="12" t="n"/>
      <c r="I11" s="12" t="n"/>
      <c r="J11" s="13" t="n"/>
      <c r="K11" s="17" t="inlineStr">
        <is>
          <t>Available to be raised (Estimated)</t>
        </is>
      </c>
      <c r="L11" s="19" t="n">
        <v>2650301.830000002</v>
      </c>
      <c r="M11" s="12" t="n"/>
      <c r="N11" s="12" t="n"/>
      <c r="O11" s="13" t="n"/>
      <c r="P11" s="17" t="inlineStr">
        <is>
          <t>Available to be raised (Estimated)</t>
        </is>
      </c>
      <c r="Q11" s="19" t="n">
        <v>2661222.190000002</v>
      </c>
      <c r="R11" s="12" t="n"/>
      <c r="S11" s="12" t="n"/>
      <c r="T11" s="13" t="n"/>
    </row>
    <row r="12">
      <c r="A12" s="17" t="inlineStr">
        <is>
          <t>Capital repaid</t>
        </is>
      </c>
      <c r="B12" s="19" t="n">
        <v>58813461.51</v>
      </c>
      <c r="C12" s="12" t="n"/>
      <c r="D12" s="12" t="n"/>
      <c r="E12" s="13" t="n"/>
      <c r="F12" s="17" t="inlineStr">
        <is>
          <t>Capital repaid</t>
        </is>
      </c>
      <c r="G12" s="19" t="n">
        <v>57707056.03</v>
      </c>
      <c r="H12" s="12" t="n"/>
      <c r="I12" s="12" t="n"/>
      <c r="J12" s="13" t="n"/>
      <c r="K12" s="17" t="inlineStr">
        <is>
          <t>Capital repaid</t>
        </is>
      </c>
      <c r="L12" s="19" t="n">
        <v>57707056.03</v>
      </c>
      <c r="M12" s="12" t="n"/>
      <c r="N12" s="12" t="n"/>
      <c r="O12" s="13" t="n"/>
      <c r="P12" s="17" t="inlineStr">
        <is>
          <t>Capital repaid</t>
        </is>
      </c>
      <c r="Q12" s="19" t="n">
        <v>47817976.39</v>
      </c>
      <c r="R12" s="12" t="n"/>
      <c r="S12" s="12" t="n"/>
      <c r="T12" s="13" t="n"/>
    </row>
    <row r="13">
      <c r="A13" s="17" t="inlineStr">
        <is>
          <t>Current Investor Capital deployed</t>
        </is>
      </c>
      <c r="B13" s="19" t="n">
        <v>130496170.4199999</v>
      </c>
      <c r="C13" s="12" t="n"/>
      <c r="D13" s="12" t="n"/>
      <c r="E13" s="13" t="n"/>
      <c r="F13" s="17" t="inlineStr">
        <is>
          <t>Current Investor Capital deployed</t>
        </is>
      </c>
      <c r="G13" s="19" t="n">
        <v>121851485.4599999</v>
      </c>
      <c r="H13" s="12" t="n"/>
      <c r="I13" s="12" t="n"/>
      <c r="J13" s="13" t="n"/>
      <c r="K13" s="17" t="inlineStr">
        <is>
          <t>Current Investor Capital deployed</t>
        </is>
      </c>
      <c r="L13" s="19" t="n">
        <v>113070007.29</v>
      </c>
      <c r="M13" s="12" t="n"/>
      <c r="N13" s="12" t="n"/>
      <c r="O13" s="13" t="n"/>
      <c r="P13" s="17" t="inlineStr">
        <is>
          <t>Current Investor Capital deployed</t>
        </is>
      </c>
      <c r="Q13" s="19" t="n">
        <v>116810110.8999999</v>
      </c>
      <c r="R13" s="12" t="n"/>
      <c r="S13" s="12" t="n"/>
      <c r="T13" s="13" t="n"/>
    </row>
    <row r="14">
      <c r="A14" s="11" t="inlineStr">
        <is>
          <t>INVESTMENTS</t>
        </is>
      </c>
      <c r="B14" s="12" t="n"/>
      <c r="C14" s="12" t="n"/>
      <c r="D14" s="12" t="n"/>
      <c r="E14" s="13" t="n"/>
      <c r="F14" s="14" t="inlineStr">
        <is>
          <t>INVESTMENTS</t>
        </is>
      </c>
      <c r="G14" s="12" t="n"/>
      <c r="H14" s="12" t="n"/>
      <c r="I14" s="12" t="n"/>
      <c r="J14" s="13" t="n"/>
      <c r="K14" s="15" t="inlineStr">
        <is>
          <t>INVESTMENTS</t>
        </is>
      </c>
      <c r="L14" s="12" t="n"/>
      <c r="M14" s="12" t="n"/>
      <c r="N14" s="12" t="n"/>
      <c r="O14" s="13" t="n"/>
      <c r="P14" s="16" t="inlineStr">
        <is>
          <t>INVESTMENTS</t>
        </is>
      </c>
      <c r="Q14" s="12" t="n"/>
      <c r="R14" s="12" t="n"/>
      <c r="S14" s="12" t="n"/>
      <c r="T14" s="13" t="n"/>
    </row>
    <row r="15">
      <c r="A15" s="20" t="inlineStr">
        <is>
          <t>No. of Capital Investments received</t>
        </is>
      </c>
      <c r="B15" s="21" t="n">
        <v>545</v>
      </c>
      <c r="C15" s="12" t="n"/>
      <c r="D15" s="12" t="n"/>
      <c r="E15" s="13" t="n"/>
      <c r="F15" s="20" t="inlineStr">
        <is>
          <t>No. of Capital Investments received</t>
        </is>
      </c>
      <c r="G15" s="21" t="n">
        <v>541</v>
      </c>
      <c r="H15" s="12" t="n"/>
      <c r="I15" s="12" t="n"/>
      <c r="J15" s="13" t="n"/>
      <c r="K15" s="20" t="inlineStr">
        <is>
          <t>No. of Capital Investments received</t>
        </is>
      </c>
      <c r="L15" s="21" t="n">
        <v>537</v>
      </c>
      <c r="M15" s="12" t="n"/>
      <c r="N15" s="12" t="n"/>
      <c r="O15" s="13" t="n"/>
      <c r="P15" s="20" t="inlineStr">
        <is>
          <t>No. of Capital Investments received</t>
        </is>
      </c>
      <c r="Q15" s="21" t="n">
        <v>501</v>
      </c>
      <c r="R15" s="12" t="n"/>
      <c r="S15" s="12" t="n"/>
      <c r="T15" s="13" t="n"/>
    </row>
    <row r="16">
      <c r="A16" s="20" t="inlineStr">
        <is>
          <t>No. Investments exited to date</t>
        </is>
      </c>
      <c r="B16" s="21" t="n">
        <v>174</v>
      </c>
      <c r="C16" s="12" t="n"/>
      <c r="D16" s="12" t="n"/>
      <c r="E16" s="13" t="n"/>
      <c r="F16" s="20" t="inlineStr">
        <is>
          <t>No. Investments exited to date</t>
        </is>
      </c>
      <c r="G16" s="21" t="n">
        <v>172</v>
      </c>
      <c r="H16" s="12" t="n"/>
      <c r="I16" s="12" t="n"/>
      <c r="J16" s="13" t="n"/>
      <c r="K16" s="20" t="inlineStr">
        <is>
          <t>No. Investments exited to date</t>
        </is>
      </c>
      <c r="L16" s="21" t="n">
        <v>172</v>
      </c>
      <c r="M16" s="12" t="n"/>
      <c r="N16" s="12" t="n"/>
      <c r="O16" s="13" t="n"/>
      <c r="P16" s="20" t="inlineStr">
        <is>
          <t>No. Investments exited to date</t>
        </is>
      </c>
      <c r="Q16" s="21" t="n">
        <v>146</v>
      </c>
      <c r="R16" s="12" t="n"/>
      <c r="S16" s="12" t="n"/>
      <c r="T16" s="13" t="n"/>
    </row>
    <row r="17">
      <c r="A17" s="20" t="inlineStr">
        <is>
          <t>No. Investments still in Development</t>
        </is>
      </c>
      <c r="B17" s="21" t="n">
        <v>371</v>
      </c>
      <c r="C17" s="12" t="n"/>
      <c r="D17" s="12" t="n"/>
      <c r="E17" s="13" t="n"/>
      <c r="F17" s="20" t="inlineStr">
        <is>
          <t>No. Investments still in Development</t>
        </is>
      </c>
      <c r="G17" s="21" t="n">
        <v>369</v>
      </c>
      <c r="H17" s="12" t="n"/>
      <c r="I17" s="12" t="n"/>
      <c r="J17" s="13" t="n"/>
      <c r="K17" s="20" t="inlineStr">
        <is>
          <t>No. Investments still in Development</t>
        </is>
      </c>
      <c r="L17" s="21" t="n">
        <v>365</v>
      </c>
      <c r="M17" s="12" t="n"/>
      <c r="N17" s="12" t="n"/>
      <c r="O17" s="13" t="n"/>
      <c r="P17" s="20" t="inlineStr">
        <is>
          <t>No. Investments still in Development</t>
        </is>
      </c>
      <c r="Q17" s="21" t="n">
        <v>355</v>
      </c>
      <c r="R17" s="12" t="n"/>
      <c r="S17" s="12" t="n"/>
      <c r="T17" s="13" t="n"/>
    </row>
    <row r="18">
      <c r="A18" s="11" t="inlineStr">
        <is>
          <t>SALES INCOME</t>
        </is>
      </c>
      <c r="B18" s="12" t="n"/>
      <c r="C18" s="12" t="n"/>
      <c r="D18" s="12" t="n"/>
      <c r="E18" s="13" t="n"/>
      <c r="F18" s="14" t="inlineStr">
        <is>
          <t>SALES INCOME</t>
        </is>
      </c>
      <c r="G18" s="12" t="n"/>
      <c r="H18" s="12" t="n"/>
      <c r="I18" s="12" t="n"/>
      <c r="J18" s="13" t="n"/>
      <c r="K18" s="15" t="inlineStr">
        <is>
          <t>SALES INCOME</t>
        </is>
      </c>
      <c r="L18" s="12" t="n"/>
      <c r="M18" s="12" t="n"/>
      <c r="N18" s="12" t="n"/>
      <c r="O18" s="13" t="n"/>
      <c r="P18" s="16" t="inlineStr">
        <is>
          <t>SALES INCOME</t>
        </is>
      </c>
      <c r="Q18" s="12" t="n"/>
      <c r="R18" s="12" t="n"/>
      <c r="S18" s="12" t="n"/>
      <c r="T18" s="13" t="n"/>
    </row>
    <row r="19">
      <c r="A19" s="17" t="inlineStr"/>
      <c r="B19" s="19" t="inlineStr">
        <is>
          <t>Total</t>
        </is>
      </c>
      <c r="C19" s="19" t="inlineStr">
        <is>
          <t>Transferred</t>
        </is>
      </c>
      <c r="D19" s="19" t="inlineStr">
        <is>
          <t>Sold</t>
        </is>
      </c>
      <c r="E19" s="19" t="inlineStr">
        <is>
          <t>Remaining</t>
        </is>
      </c>
      <c r="F19" s="17" t="inlineStr"/>
      <c r="G19" s="19" t="inlineStr">
        <is>
          <t>Total</t>
        </is>
      </c>
      <c r="H19" s="19" t="inlineStr">
        <is>
          <t>Transferred</t>
        </is>
      </c>
      <c r="I19" s="19" t="inlineStr">
        <is>
          <t>Sold</t>
        </is>
      </c>
      <c r="J19" s="19" t="inlineStr">
        <is>
          <t>Remaining</t>
        </is>
      </c>
      <c r="K19" s="17" t="inlineStr"/>
      <c r="L19" s="19" t="inlineStr">
        <is>
          <t>Total</t>
        </is>
      </c>
      <c r="M19" s="19" t="inlineStr">
        <is>
          <t>Transferred</t>
        </is>
      </c>
      <c r="N19" s="19" t="inlineStr">
        <is>
          <t>Sold</t>
        </is>
      </c>
      <c r="O19" s="19" t="inlineStr">
        <is>
          <t>Remaining</t>
        </is>
      </c>
      <c r="P19" s="17" t="inlineStr"/>
      <c r="Q19" s="19" t="inlineStr">
        <is>
          <t>Total</t>
        </is>
      </c>
      <c r="R19" s="19" t="inlineStr">
        <is>
          <t>Transferred</t>
        </is>
      </c>
      <c r="S19" s="19" t="inlineStr">
        <is>
          <t>Sold</t>
        </is>
      </c>
      <c r="T19" s="19" t="inlineStr">
        <is>
          <t>Remaining</t>
        </is>
      </c>
    </row>
    <row r="20">
      <c r="A20" s="20" t="inlineStr">
        <is>
          <t>Units</t>
        </is>
      </c>
      <c r="B20" s="21" t="n">
        <v>225</v>
      </c>
      <c r="C20" s="21" t="n">
        <v>66</v>
      </c>
      <c r="D20" s="21" t="n">
        <v>21</v>
      </c>
      <c r="E20" s="21" t="n">
        <v>138</v>
      </c>
      <c r="F20" s="20" t="inlineStr">
        <is>
          <t>Units</t>
        </is>
      </c>
      <c r="G20" s="21" t="n">
        <v>225</v>
      </c>
      <c r="H20" s="21" t="n">
        <v>65</v>
      </c>
      <c r="I20" s="21" t="n">
        <v>20</v>
      </c>
      <c r="J20" s="21" t="n">
        <v>140</v>
      </c>
      <c r="K20" s="20" t="inlineStr">
        <is>
          <t>Units</t>
        </is>
      </c>
      <c r="L20" s="21" t="n">
        <v>225</v>
      </c>
      <c r="M20" s="21" t="n">
        <v>64</v>
      </c>
      <c r="N20" s="21" t="n">
        <v>18</v>
      </c>
      <c r="O20" s="21" t="n">
        <v>143</v>
      </c>
      <c r="P20" s="20" t="inlineStr">
        <is>
          <t>Units</t>
        </is>
      </c>
      <c r="Q20" s="21" t="n">
        <v>225</v>
      </c>
      <c r="R20" s="21" t="n">
        <v>55</v>
      </c>
      <c r="S20" s="21" t="n">
        <v>23</v>
      </c>
      <c r="T20" s="21" t="n">
        <v>147</v>
      </c>
    </row>
    <row r="21">
      <c r="A21" s="17" t="inlineStr">
        <is>
          <t>Sales Income</t>
        </is>
      </c>
      <c r="B21" s="17">
        <f>SUMIFS(data!$H$1:$H$1749,data!$A$1:$A$1749,"Sales - Heron View Sales")+SUMIFS(data!$H$1:$H$1749,data!$A$1:$A$1749,"Sales - Heron Fields")+C43</f>
        <v/>
      </c>
      <c r="C21" s="17" t="n">
        <v>85873391.30434783</v>
      </c>
      <c r="D21" s="17" t="n">
        <v>30285819.13043479</v>
      </c>
      <c r="E21" s="17">
        <f>E53+C43</f>
        <v/>
      </c>
      <c r="F21" s="17" t="inlineStr">
        <is>
          <t>Sales Income</t>
        </is>
      </c>
      <c r="G21" s="17" t="n">
        <v>307034166.9565217</v>
      </c>
      <c r="H21" s="17" t="n">
        <v>84377826.08695653</v>
      </c>
      <c r="I21" s="17" t="n">
        <v>29007645.21739131</v>
      </c>
      <c r="J21" s="17" t="n">
        <v>193648695.6521739</v>
      </c>
      <c r="K21" s="17" t="inlineStr">
        <is>
          <t>Sales Income</t>
        </is>
      </c>
      <c r="L21" s="17" t="n">
        <v>307034166.9565217</v>
      </c>
      <c r="M21" s="17" t="n">
        <v>83134434.7826087</v>
      </c>
      <c r="N21" s="17" t="n">
        <v>26190427.82608696</v>
      </c>
      <c r="O21" s="17" t="n">
        <v>197709304.3478261</v>
      </c>
      <c r="P21" s="17" t="inlineStr">
        <is>
          <t>Sales Income</t>
        </is>
      </c>
      <c r="Q21" s="17" t="n">
        <v>307034166.9565217</v>
      </c>
      <c r="R21" s="17" t="n">
        <v>70109130.43478261</v>
      </c>
      <c r="S21" s="17" t="n">
        <v>33433471.30434783</v>
      </c>
      <c r="T21" s="17" t="n">
        <v>203491565.2173913</v>
      </c>
    </row>
    <row r="22">
      <c r="A22" s="17" t="inlineStr">
        <is>
          <t>Commission</t>
        </is>
      </c>
      <c r="B22" s="17">
        <f>B21*0.05</f>
        <v/>
      </c>
      <c r="C22" s="17">
        <f>C21*0.05</f>
        <v/>
      </c>
      <c r="D22" s="17">
        <f>D21*0.05</f>
        <v/>
      </c>
      <c r="E22" s="17">
        <f>E21*0.05</f>
        <v/>
      </c>
      <c r="F22" s="17" t="inlineStr">
        <is>
          <t>Commission</t>
        </is>
      </c>
      <c r="G22" s="17">
        <f>G21*0.05</f>
        <v/>
      </c>
      <c r="H22" s="17">
        <f>H21*0.05</f>
        <v/>
      </c>
      <c r="I22" s="17">
        <f>I21*0.05</f>
        <v/>
      </c>
      <c r="J22" s="17">
        <f>J21*0.05</f>
        <v/>
      </c>
      <c r="K22" s="17" t="inlineStr">
        <is>
          <t>Commission</t>
        </is>
      </c>
      <c r="L22" s="17">
        <f>L21*0.05</f>
        <v/>
      </c>
      <c r="M22" s="17">
        <f>M21*0.05</f>
        <v/>
      </c>
      <c r="N22" s="17">
        <f>N21*0.05</f>
        <v/>
      </c>
      <c r="O22" s="17">
        <f>O21*0.05</f>
        <v/>
      </c>
      <c r="P22" s="17" t="inlineStr">
        <is>
          <t>Commission</t>
        </is>
      </c>
      <c r="Q22" s="17">
        <f>Q21*0.05</f>
        <v/>
      </c>
      <c r="R22" s="17">
        <f>R21*0.05</f>
        <v/>
      </c>
      <c r="S22" s="17">
        <f>S21*0.05</f>
        <v/>
      </c>
      <c r="T22" s="17">
        <f>T21*0.05</f>
        <v/>
      </c>
    </row>
    <row r="23">
      <c r="A23" s="17" t="inlineStr">
        <is>
          <t>Transfer Fees</t>
        </is>
      </c>
      <c r="B23" s="17" t="n">
        <v>3619972.173913054</v>
      </c>
      <c r="C23" s="17" t="n">
        <v>1061858.504347826</v>
      </c>
      <c r="D23" s="17" t="n">
        <v>337864.0695652176</v>
      </c>
      <c r="E23" s="17" t="n">
        <v>2220249.60000001</v>
      </c>
      <c r="F23" s="17" t="inlineStr">
        <is>
          <t>Transfer Fees</t>
        </is>
      </c>
      <c r="G23" s="17" t="n">
        <v>3619972.173913054</v>
      </c>
      <c r="H23" s="17" t="n">
        <v>1045769.739130435</v>
      </c>
      <c r="I23" s="17" t="n">
        <v>321775.3043478263</v>
      </c>
      <c r="J23" s="17" t="n">
        <v>2252427.130434793</v>
      </c>
      <c r="K23" s="17" t="inlineStr">
        <is>
          <t>Transfer Fees</t>
        </is>
      </c>
      <c r="L23" s="17" t="n">
        <v>3619972.173913054</v>
      </c>
      <c r="M23" s="17" t="n">
        <v>1029680.973913043</v>
      </c>
      <c r="N23" s="17" t="n">
        <v>289597.7739130437</v>
      </c>
      <c r="O23" s="17" t="n">
        <v>2300693.426086967</v>
      </c>
      <c r="P23" s="17" t="inlineStr">
        <is>
          <t>Transfer Fees</t>
        </is>
      </c>
      <c r="Q23" s="17" t="n">
        <v>3619972.173913054</v>
      </c>
      <c r="R23" s="17" t="n">
        <v>884882.0869565211</v>
      </c>
      <c r="S23" s="17" t="n">
        <v>370041.6000000003</v>
      </c>
      <c r="T23" s="17" t="n">
        <v>2365048.486956533</v>
      </c>
    </row>
    <row r="24">
      <c r="A24" s="17" t="inlineStr">
        <is>
          <t>Bond Registration</t>
        </is>
      </c>
      <c r="B24" s="17" t="n">
        <v>3761289.782608712</v>
      </c>
      <c r="C24" s="17" t="n">
        <v>1103311.669565219</v>
      </c>
      <c r="D24" s="17" t="n">
        <v>351053.7130434783</v>
      </c>
      <c r="E24" s="17" t="n">
        <v>2306924.400000015</v>
      </c>
      <c r="F24" s="17" t="inlineStr">
        <is>
          <t>Bond Registration</t>
        </is>
      </c>
      <c r="G24" s="17" t="n">
        <v>3761289.782608712</v>
      </c>
      <c r="H24" s="17" t="n">
        <v>1086594.826086957</v>
      </c>
      <c r="I24" s="17" t="n">
        <v>334336.8695652174</v>
      </c>
      <c r="J24" s="17" t="n">
        <v>2340358.086956537</v>
      </c>
      <c r="K24" s="17" t="inlineStr">
        <is>
          <t>Bond Registration</t>
        </is>
      </c>
      <c r="L24" s="17" t="n">
        <v>3761289.782608712</v>
      </c>
      <c r="M24" s="17" t="n">
        <v>1069877.982608696</v>
      </c>
      <c r="N24" s="17" t="n">
        <v>300903.1826086956</v>
      </c>
      <c r="O24" s="17" t="n">
        <v>2390508.61739132</v>
      </c>
      <c r="P24" s="17" t="inlineStr">
        <is>
          <t>Bond Registration</t>
        </is>
      </c>
      <c r="Q24" s="17" t="n">
        <v>3761289.782608712</v>
      </c>
      <c r="R24" s="17" t="n">
        <v>919426.3913043478</v>
      </c>
      <c r="S24" s="17" t="n">
        <v>384487.4</v>
      </c>
      <c r="T24" s="17" t="n">
        <v>2457375.991304365</v>
      </c>
    </row>
    <row r="25">
      <c r="A25" s="17" t="inlineStr">
        <is>
          <t>Security Release Fee</t>
        </is>
      </c>
      <c r="B25" s="17" t="n">
        <v>350021.7391304345</v>
      </c>
      <c r="C25" s="17" t="n">
        <v>102673.0434782607</v>
      </c>
      <c r="D25" s="17" t="n">
        <v>32668.69565217392</v>
      </c>
      <c r="E25" s="17" t="n">
        <v>214679.9999999999</v>
      </c>
      <c r="F25" s="17" t="inlineStr">
        <is>
          <t>Security Release Fee</t>
        </is>
      </c>
      <c r="G25" s="17" t="n">
        <v>350021.7391304345</v>
      </c>
      <c r="H25" s="17" t="n">
        <v>101117.3913043477</v>
      </c>
      <c r="I25" s="17" t="n">
        <v>31113.04347826088</v>
      </c>
      <c r="J25" s="17" t="n">
        <v>217791.304347826</v>
      </c>
      <c r="K25" s="17" t="inlineStr">
        <is>
          <t>Security Release Fee</t>
        </is>
      </c>
      <c r="L25" s="17" t="n">
        <v>350021.7391304345</v>
      </c>
      <c r="M25" s="17" t="n">
        <v>99561.73913043465</v>
      </c>
      <c r="N25" s="17" t="n">
        <v>28001.73913043479</v>
      </c>
      <c r="O25" s="17" t="n">
        <v>222458.2608695651</v>
      </c>
      <c r="P25" s="17" t="inlineStr">
        <is>
          <t>Security Release Fee</t>
        </is>
      </c>
      <c r="Q25" s="17" t="n">
        <v>350021.7391304345</v>
      </c>
      <c r="R25" s="17" t="n">
        <v>85560.86956521729</v>
      </c>
      <c r="S25" s="17" t="n">
        <v>35780</v>
      </c>
      <c r="T25" s="17" t="n">
        <v>228680.8695652172</v>
      </c>
    </row>
    <row r="26">
      <c r="A26" s="17" t="inlineStr">
        <is>
          <t>Unforseen (0.05%)</t>
        </is>
      </c>
      <c r="B26" s="17" t="n">
        <v>1535170.834782609</v>
      </c>
      <c r="C26" s="17" t="n">
        <v>429366.9565217392</v>
      </c>
      <c r="D26" s="17" t="n">
        <v>151429.0956521739</v>
      </c>
      <c r="E26" s="17" t="n">
        <v>954374.782608696</v>
      </c>
      <c r="F26" s="17" t="inlineStr">
        <is>
          <t>Unforseen</t>
        </is>
      </c>
      <c r="G26" s="17" t="n">
        <v>1535170.834782609</v>
      </c>
      <c r="H26" s="17" t="n">
        <v>421889.1304347827</v>
      </c>
      <c r="I26" s="17" t="n">
        <v>145038.2260869566</v>
      </c>
      <c r="J26" s="17" t="n">
        <v>968243.47826087</v>
      </c>
      <c r="K26" s="17" t="inlineStr">
        <is>
          <t>Unforseen</t>
        </is>
      </c>
      <c r="L26" s="17" t="n">
        <v>1535170.834782609</v>
      </c>
      <c r="M26" s="17" t="n">
        <v>415672.1739130435</v>
      </c>
      <c r="N26" s="17" t="n">
        <v>130952.1391304348</v>
      </c>
      <c r="O26" s="17" t="n">
        <v>988546.521739131</v>
      </c>
      <c r="P26" s="17" t="inlineStr">
        <is>
          <t>Unforseen</t>
        </is>
      </c>
      <c r="Q26" s="17" t="n">
        <v>1535170.834782609</v>
      </c>
      <c r="R26" s="17" t="n">
        <v>350545.6521739131</v>
      </c>
      <c r="S26" s="17" t="n">
        <v>167167.3565217392</v>
      </c>
      <c r="T26" s="17" t="n">
        <v>1017457.826086957</v>
      </c>
    </row>
    <row r="27">
      <c r="A27" s="17" t="inlineStr">
        <is>
          <t>Transfer Income</t>
        </is>
      </c>
      <c r="B27" s="17">
        <f>B21-SUM(B22:B26)</f>
        <v/>
      </c>
      <c r="C27" s="17">
        <f>C21-SUM(C22:C26)</f>
        <v/>
      </c>
      <c r="D27" s="17">
        <f>D21-SUM(D22:D26)</f>
        <v/>
      </c>
      <c r="E27" s="17">
        <f>E21-SUM(E22:E26)</f>
        <v/>
      </c>
      <c r="F27" s="17" t="inlineStr">
        <is>
          <t>Transfer Income</t>
        </is>
      </c>
      <c r="G27" s="17">
        <f>G21-SUM(G22:G26)</f>
        <v/>
      </c>
      <c r="H27" s="17">
        <f>H21-SUM(H22:H26)</f>
        <v/>
      </c>
      <c r="I27" s="17">
        <f>I21-SUM(I22:I26)</f>
        <v/>
      </c>
      <c r="J27" s="17">
        <f>J21-SUM(J22:J26)</f>
        <v/>
      </c>
      <c r="K27" s="17" t="inlineStr">
        <is>
          <t>Transfer Income</t>
        </is>
      </c>
      <c r="L27" s="17">
        <f>L21-SUM(L22:L26)</f>
        <v/>
      </c>
      <c r="M27" s="17">
        <f>M21-SUM(M22:M26)</f>
        <v/>
      </c>
      <c r="N27" s="17">
        <f>N21-SUM(N22:N26)</f>
        <v/>
      </c>
      <c r="O27" s="17">
        <f>O21-SUM(O22:O26)</f>
        <v/>
      </c>
      <c r="P27" s="17" t="inlineStr">
        <is>
          <t>Transfer Income</t>
        </is>
      </c>
      <c r="Q27" s="17">
        <f>Q21-SUM(Q22:Q26)</f>
        <v/>
      </c>
      <c r="R27" s="17">
        <f>R21-SUM(R22:R26)</f>
        <v/>
      </c>
      <c r="S27" s="17">
        <f>S21-SUM(S22:S26)</f>
        <v/>
      </c>
      <c r="T27" s="17">
        <f>T21-SUM(T22:T26)</f>
        <v/>
      </c>
    </row>
    <row r="28">
      <c r="A28" s="11" t="inlineStr">
        <is>
          <t>INTEREST</t>
        </is>
      </c>
      <c r="B28" s="12" t="n"/>
      <c r="C28" s="12" t="n"/>
      <c r="D28" s="12" t="n"/>
      <c r="E28" s="13" t="n"/>
      <c r="F28" s="14" t="inlineStr">
        <is>
          <t>INTEREST</t>
        </is>
      </c>
      <c r="G28" s="12" t="n"/>
      <c r="H28" s="12" t="n"/>
      <c r="I28" s="12" t="n"/>
      <c r="J28" s="13" t="n"/>
      <c r="K28" s="15" t="inlineStr">
        <is>
          <t>INTEREST</t>
        </is>
      </c>
      <c r="L28" s="12" t="n"/>
      <c r="M28" s="12" t="n"/>
      <c r="N28" s="12" t="n"/>
      <c r="O28" s="13" t="n"/>
      <c r="P28" s="16" t="inlineStr">
        <is>
          <t>INTEREST</t>
        </is>
      </c>
      <c r="Q28" s="12" t="n"/>
      <c r="R28" s="12" t="n"/>
      <c r="S28" s="12" t="n"/>
      <c r="T28" s="13" t="n"/>
    </row>
    <row r="29">
      <c r="A29" s="17" t="inlineStr">
        <is>
          <t>Total Estimated Interest</t>
        </is>
      </c>
      <c r="B29" s="19">
        <f>49662608.115243115+C48</f>
        <v/>
      </c>
      <c r="C29" s="12" t="n"/>
      <c r="D29" s="12" t="n"/>
      <c r="E29" s="13" t="n"/>
      <c r="F29" s="17" t="inlineStr">
        <is>
          <t>Total Estimated Interest</t>
        </is>
      </c>
      <c r="G29" s="19" t="n">
        <v>49662608.11524311</v>
      </c>
      <c r="H29" s="12" t="n"/>
      <c r="I29" s="12" t="n"/>
      <c r="J29" s="13" t="n"/>
      <c r="K29" s="17" t="inlineStr">
        <is>
          <t>Total Estimated Interest</t>
        </is>
      </c>
      <c r="L29" s="19" t="n">
        <v>49662608.11524311</v>
      </c>
      <c r="M29" s="12" t="n"/>
      <c r="N29" s="12" t="n"/>
      <c r="O29" s="13" t="n"/>
      <c r="P29" s="17" t="inlineStr">
        <is>
          <t>Total Estimated Interest</t>
        </is>
      </c>
      <c r="Q29" s="19" t="n">
        <v>49662608.11524311</v>
      </c>
      <c r="R29" s="12" t="n"/>
      <c r="S29" s="12" t="n"/>
      <c r="T29" s="13" t="n"/>
    </row>
    <row r="30">
      <c r="A30" s="17" t="inlineStr">
        <is>
          <t>Interest Paid to Date</t>
        </is>
      </c>
      <c r="B30" s="19" t="n">
        <v>13431066.59962473</v>
      </c>
      <c r="C30" s="12" t="n"/>
      <c r="D30" s="12" t="n"/>
      <c r="E30" s="13" t="n"/>
      <c r="F30" s="17" t="inlineStr">
        <is>
          <t>Interest Paid to Date</t>
        </is>
      </c>
      <c r="G30" s="19" t="n">
        <v>13205884.24998309</v>
      </c>
      <c r="H30" s="12" t="n"/>
      <c r="I30" s="12" t="n"/>
      <c r="J30" s="13" t="n"/>
      <c r="K30" s="17" t="inlineStr">
        <is>
          <t>Interest Paid to Date</t>
        </is>
      </c>
      <c r="L30" s="19" t="n">
        <v>13205884.24998309</v>
      </c>
      <c r="M30" s="12" t="n"/>
      <c r="N30" s="12" t="n"/>
      <c r="O30" s="13" t="n"/>
      <c r="P30" s="17" t="inlineStr">
        <is>
          <t>Interest Paid to Date</t>
        </is>
      </c>
      <c r="Q30" s="19" t="n">
        <v>11719526.73762638</v>
      </c>
      <c r="R30" s="12" t="n"/>
      <c r="S30" s="12" t="n"/>
      <c r="T30" s="13" t="n"/>
    </row>
    <row r="31">
      <c r="A31" s="11" t="inlineStr">
        <is>
          <t>FUNDING AVAILABLE</t>
        </is>
      </c>
      <c r="B31" s="12" t="n"/>
      <c r="C31" s="12" t="n"/>
      <c r="D31" s="12" t="n"/>
      <c r="E31" s="13" t="n"/>
      <c r="F31" s="14" t="inlineStr">
        <is>
          <t>FUNDING AVAILABLE</t>
        </is>
      </c>
      <c r="G31" s="12" t="n"/>
      <c r="H31" s="12" t="n"/>
      <c r="I31" s="12" t="n"/>
      <c r="J31" s="13" t="n"/>
      <c r="K31" s="15" t="inlineStr">
        <is>
          <t>FUNDING AVAILABLE</t>
        </is>
      </c>
      <c r="L31" s="12" t="n"/>
      <c r="M31" s="12" t="n"/>
      <c r="N31" s="12" t="n"/>
      <c r="O31" s="13" t="n"/>
      <c r="P31" s="16" t="inlineStr">
        <is>
          <t>FUNDING AVAILABLE</t>
        </is>
      </c>
      <c r="Q31" s="12" t="n"/>
      <c r="R31" s="12" t="n"/>
      <c r="S31" s="12" t="n"/>
      <c r="T31" s="13" t="n"/>
    </row>
    <row r="32">
      <c r="A32" s="17" t="inlineStr">
        <is>
          <t>Total Draw funds available</t>
        </is>
      </c>
      <c r="B32" s="19">
        <f>B9+SUMIFS(data!$H$1:$H$1749,data!$A$1:$A$1749,'NSST Print'!$A$32,data!$E$1:$E$1749,'NSST Print'!B3)</f>
        <v/>
      </c>
      <c r="C32" s="12" t="n"/>
      <c r="D32" s="12" t="n"/>
      <c r="E32" s="13" t="n"/>
      <c r="F32" s="17" t="inlineStr">
        <is>
          <t>Total Draw funds available</t>
        </is>
      </c>
      <c r="G32" s="19">
        <f>G9+SUMIFS(data!$H$1:$H$1749,data!$A$1:$A$1749,'NSST Print'!$A$32,data!$E$1:$E$1749,'NSST Print'!G3)</f>
        <v/>
      </c>
      <c r="H32" s="12" t="n"/>
      <c r="I32" s="12" t="n"/>
      <c r="J32" s="13" t="n"/>
      <c r="K32" s="17" t="inlineStr">
        <is>
          <t>Total Draw funds available</t>
        </is>
      </c>
      <c r="L32" s="19">
        <f>L9+SUMIFS(data!$H$1:$H$1749,data!$A$1:$A$1749,'NSST Print'!$A$32,data!$E$1:$E$1749,'NSST Print'!L3)</f>
        <v/>
      </c>
      <c r="M32" s="12" t="n"/>
      <c r="N32" s="12" t="n"/>
      <c r="O32" s="13" t="n"/>
      <c r="P32" s="17" t="inlineStr">
        <is>
          <t>Total Draw funds available</t>
        </is>
      </c>
      <c r="Q32" s="19">
        <f>Q9+SUMIFS(data!$H$1:$H$1749,data!$A$1:$A$1749,'NSST Print'!$A$32,data!$E$1:$E$1749,'NSST Print'!Q3)</f>
        <v/>
      </c>
      <c r="R32" s="12" t="n"/>
      <c r="S32" s="12" t="n"/>
      <c r="T32" s="13" t="n"/>
    </row>
    <row r="33">
      <c r="A33" s="17" t="inlineStr">
        <is>
          <t>Projected Heron Projects Income</t>
        </is>
      </c>
      <c r="B33" s="19">
        <f>SUMIFS(data!$H$1:$H$1749,data!$A$1:$A$1749,'NSST Print'!$A$33,data!$E$1:$E$1749,'NSST Print'!B3)+C43+C51+SUMIFS(data!$H$1:$H$1749,data!$A$1:$A$1749,"Momentum Interest")+SUMIFS(data!$H$1:$H$1749,data!$A$1:$A$1749,"Attorneys Deposit")+SUMIFS(data!$H$1:$H$1749,data!$A$1:$A$1749,"FNB Bank Account")</f>
        <v/>
      </c>
      <c r="C33" s="12" t="n"/>
      <c r="D33" s="12" t="n"/>
      <c r="E33" s="13" t="n"/>
      <c r="F33" s="17" t="inlineStr">
        <is>
          <t>Projected Heron Projects Income</t>
        </is>
      </c>
      <c r="G33" s="19">
        <f>SUMIFS(data!$H$1:$H$1749,data!$A$1:$A$1749,'NSST Print'!$A$33,data!$E$1:$E$1749,'NSST Print'!G3)+C43+C51+SUMIFS(data!$H$1:$H$1749,data!$A$1:$A$1749,"Momentum Interest")+SUMIFS(data!$H$1:$H$1749,data!$A$1:$A$1749,"Attorneys Deposit")+SUMIFS(data!$H$1:$H$1749,data!$A$1:$A$1749,"FNB Bank Account")</f>
        <v/>
      </c>
      <c r="H33" s="12" t="n"/>
      <c r="I33" s="12" t="n"/>
      <c r="J33" s="13" t="n"/>
      <c r="K33" s="17" t="inlineStr">
        <is>
          <t>Projected Heron Projects Income</t>
        </is>
      </c>
      <c r="L33" s="19">
        <f>SUMIFS(data!$H$1:$H$1749,data!$A$1:$A$1749,'NSST Print'!$A$33,data!$E$1:$E$1749,'NSST Print'!L3)+C43+C51+SUMIFS(data!$H$1:$H$1749,data!$A$1:$A$1749,"Momentum Interest")+SUMIFS(data!$H$1:$H$1749,data!$A$1:$A$1749,"Attorneys Deposit")+SUMIFS(data!$H$1:$H$1749,data!$A$1:$A$1749,"FNB Bank Account")</f>
        <v/>
      </c>
      <c r="M33" s="12" t="n"/>
      <c r="N33" s="12" t="n"/>
      <c r="O33" s="13" t="n"/>
      <c r="P33" s="17" t="inlineStr">
        <is>
          <t>Projected Heron Projects Income</t>
        </is>
      </c>
      <c r="Q33" s="19">
        <f>SUMIFS(data!$H$1:$H$1749,data!$A$1:$A$1749,'NSST Print'!$A$33,data!$E$1:$E$1749,'NSST Print'!Q3)+C43+C51+SUMIFS(data!$H$1:$H$1749,data!$A$1:$A$1749,"Momentum Interest")+SUMIFS(data!$H$1:$H$1749,data!$A$1:$A$1749,"Attorneys Deposit")+SUMIFS(data!$H$1:$H$1749,data!$A$1:$A$1749,"FNB Bank Account")</f>
        <v/>
      </c>
      <c r="R33" s="12" t="n"/>
      <c r="S33" s="12" t="n"/>
      <c r="T33" s="13" t="n"/>
    </row>
    <row r="34">
      <c r="A34" s="17" t="inlineStr">
        <is>
          <t>Total Funds Available</t>
        </is>
      </c>
      <c r="B34" s="19">
        <f>B32+B33</f>
        <v/>
      </c>
      <c r="C34" s="12" t="n"/>
      <c r="D34" s="12" t="n"/>
      <c r="E34" s="13" t="n"/>
      <c r="F34" s="17" t="inlineStr">
        <is>
          <t>Total Funds Available</t>
        </is>
      </c>
      <c r="G34" s="19">
        <f>G32+G33</f>
        <v/>
      </c>
      <c r="H34" s="12" t="n"/>
      <c r="I34" s="12" t="n"/>
      <c r="J34" s="13" t="n"/>
      <c r="K34" s="17" t="inlineStr">
        <is>
          <t>Total Funds Available</t>
        </is>
      </c>
      <c r="L34" s="19">
        <f>L32+L33</f>
        <v/>
      </c>
      <c r="M34" s="12" t="n"/>
      <c r="N34" s="12" t="n"/>
      <c r="O34" s="13" t="n"/>
      <c r="P34" s="17" t="inlineStr">
        <is>
          <t>Total Funds Available</t>
        </is>
      </c>
      <c r="Q34" s="19">
        <f>Q32+Q33</f>
        <v/>
      </c>
      <c r="R34" s="12" t="n"/>
      <c r="S34" s="12" t="n"/>
      <c r="T34" s="13" t="n"/>
    </row>
    <row r="35">
      <c r="A35" s="17" t="inlineStr">
        <is>
          <t>Total Cost to Complete</t>
        </is>
      </c>
      <c r="B35" s="19">
        <f>SUMIFS(data!$H$1:$H$1749, data!$A$1:$A$1749, "Cost To Complete Project", data!$E$1:$E$1749, 'NSST Print'!B3)-SUM(C44:C50)</f>
        <v/>
      </c>
      <c r="C35" s="12" t="n"/>
      <c r="D35" s="12" t="n"/>
      <c r="E35" s="13" t="n"/>
      <c r="F35" s="17" t="inlineStr">
        <is>
          <t>Total Cost to Complete</t>
        </is>
      </c>
      <c r="G35" s="19">
        <f>SUMIFS(data!$H$1:$H$1749, data!$A$1:$A$1749, "Cost To Complete Project", data!$E$1:$E$1749, 'NSST Print'!G3)-SUM(C44:C50)</f>
        <v/>
      </c>
      <c r="H35" s="12" t="n"/>
      <c r="I35" s="12" t="n"/>
      <c r="J35" s="13" t="n"/>
      <c r="K35" s="17" t="inlineStr">
        <is>
          <t>Total Cost to Complete</t>
        </is>
      </c>
      <c r="L35" s="19">
        <f>SUMIFS(data!$H$1:$H$1749, data!$A$1:$A$1749, "Cost To Complete Project", data!$E$1:$E$1749, 'NSST Print'!L3)-SUM(C44:C50)</f>
        <v/>
      </c>
      <c r="M35" s="12" t="n"/>
      <c r="N35" s="12" t="n"/>
      <c r="O35" s="13" t="n"/>
      <c r="P35" s="17" t="inlineStr">
        <is>
          <t>Total Cost to Complete</t>
        </is>
      </c>
      <c r="Q35" s="19">
        <f>SUMIFS(data!$H$1:$H$1749, data!$A$1:$A$1749, "Cost To Complete Project", data!$E$1:$E$1749, 'NSST Print'!Q3)-SUM(C44:C50)</f>
        <v/>
      </c>
      <c r="R35" s="12" t="n"/>
      <c r="S35" s="12" t="n"/>
      <c r="T35" s="13" t="n"/>
    </row>
    <row r="36">
      <c r="A36" s="17" t="inlineStr">
        <is>
          <t>Total funds (required)/Surplus</t>
        </is>
      </c>
      <c r="B36" s="19">
        <f>B34-B35</f>
        <v/>
      </c>
      <c r="C36" s="12" t="n"/>
      <c r="D36" s="12" t="n"/>
      <c r="E36" s="13" t="n"/>
      <c r="F36" s="17" t="inlineStr">
        <is>
          <t>Total funds (required)/Surplus</t>
        </is>
      </c>
      <c r="G36" s="19">
        <f>G34-G35</f>
        <v/>
      </c>
      <c r="H36" s="12" t="n"/>
      <c r="I36" s="12" t="n"/>
      <c r="J36" s="13" t="n"/>
      <c r="K36" s="17" t="inlineStr">
        <is>
          <t>Total funds (required)/Surplus</t>
        </is>
      </c>
      <c r="L36" s="19">
        <f>L34-L35</f>
        <v/>
      </c>
      <c r="M36" s="12" t="n"/>
      <c r="N36" s="12" t="n"/>
      <c r="O36" s="13" t="n"/>
      <c r="P36" s="17" t="inlineStr">
        <is>
          <t>Total funds (required)/Surplus</t>
        </is>
      </c>
      <c r="Q36" s="19">
        <f>Q34-Q35</f>
        <v/>
      </c>
      <c r="R36" s="12" t="n"/>
      <c r="S36" s="12" t="n"/>
      <c r="T36" s="13" t="n"/>
    </row>
    <row r="37">
      <c r="A37" s="11" t="inlineStr">
        <is>
          <t>PROJECTED PROFIT</t>
        </is>
      </c>
      <c r="B37" s="12" t="n"/>
      <c r="C37" s="12" t="n"/>
      <c r="D37" s="12" t="n"/>
      <c r="E37" s="13" t="n"/>
      <c r="F37" s="14" t="inlineStr">
        <is>
          <t>PROJECTED PROFIT</t>
        </is>
      </c>
      <c r="G37" s="12" t="n"/>
      <c r="H37" s="12" t="n"/>
      <c r="I37" s="12" t="n"/>
      <c r="J37" s="13" t="n"/>
      <c r="K37" s="15" t="inlineStr">
        <is>
          <t>PROJECTED PROFIT</t>
        </is>
      </c>
      <c r="L37" s="12" t="n"/>
      <c r="M37" s="12" t="n"/>
      <c r="N37" s="12" t="n"/>
      <c r="O37" s="13" t="n"/>
      <c r="P37" s="16" t="inlineStr">
        <is>
          <t>PROJECTED PROFIT</t>
        </is>
      </c>
      <c r="Q37" s="12" t="n"/>
      <c r="R37" s="12" t="n"/>
      <c r="S37" s="12" t="n"/>
      <c r="T37" s="13" t="n"/>
    </row>
    <row r="38">
      <c r="A38" s="17" t="inlineStr">
        <is>
          <t>Projected Nett Revenue</t>
        </is>
      </c>
      <c r="B38" s="19">
        <f>B21+SUMIFS(data!$H$1:$H$1749,data!$A$1:$A$1749,"Sales - Heron Fields occupational rent")+SUMIFS(data!$H$1:$H$1749,data!$A$1:$A$1749,"Sales - Heron View Occupational Rent")+SUMIFS(data!$H$1:$H$1749,data!$A$1:$A$1749,"Rental Income")</f>
        <v/>
      </c>
      <c r="C38" s="12" t="n"/>
      <c r="D38" s="12" t="n"/>
      <c r="E38" s="13" t="n"/>
      <c r="F38" s="17" t="inlineStr">
        <is>
          <t>Projected Nett Revenue</t>
        </is>
      </c>
      <c r="G38" s="19">
        <f>G21</f>
        <v/>
      </c>
      <c r="H38" s="12" t="n"/>
      <c r="I38" s="12" t="n"/>
      <c r="J38" s="13" t="n"/>
      <c r="K38" s="17" t="inlineStr">
        <is>
          <t>Projected Nett Revenue</t>
        </is>
      </c>
      <c r="L38" s="19">
        <f>L21</f>
        <v/>
      </c>
      <c r="M38" s="12" t="n"/>
      <c r="N38" s="12" t="n"/>
      <c r="O38" s="13" t="n"/>
      <c r="P38" s="17" t="inlineStr">
        <is>
          <t>Projected Nett Revenue</t>
        </is>
      </c>
      <c r="Q38" s="19">
        <f>Q21</f>
        <v/>
      </c>
      <c r="R38" s="12" t="n"/>
      <c r="S38" s="12" t="n"/>
      <c r="T38" s="13" t="n"/>
    </row>
    <row r="39">
      <c r="A39" s="17" t="inlineStr">
        <is>
          <t>Other Income (interest received)</t>
        </is>
      </c>
      <c r="B39" s="19">
        <f>SUMIFS(data!$H$1:$H$1749,data!$A$1:$A$1749,"Interest Received - Momentum")</f>
        <v/>
      </c>
      <c r="C39" s="12" t="n"/>
      <c r="D39" s="12" t="n"/>
      <c r="E39" s="13" t="n"/>
      <c r="F39" s="17" t="inlineStr">
        <is>
          <t>Other Income (interest received)</t>
        </is>
      </c>
      <c r="G39" s="19">
        <f>SUMIFS(data!$H$1:$H$1749,data!$A$1:$A$1749,"Interest Received - Momentum")</f>
        <v/>
      </c>
      <c r="H39" s="12" t="n"/>
      <c r="I39" s="12" t="n"/>
      <c r="J39" s="13" t="n"/>
      <c r="K39" s="17" t="inlineStr">
        <is>
          <t>Other Income (interest received)</t>
        </is>
      </c>
      <c r="L39" s="19">
        <f>SUMIFS(data!$H$1:$H$1749,data!$A$1:$A$1749,"Interest Received - Momentum")</f>
        <v/>
      </c>
      <c r="M39" s="12" t="n"/>
      <c r="N39" s="12" t="n"/>
      <c r="O39" s="13" t="n"/>
      <c r="P39" s="17" t="inlineStr">
        <is>
          <t>Other Income (interest received)</t>
        </is>
      </c>
      <c r="Q39" s="19">
        <f>SUMIFS(data!$H$1:$H$1749,data!$A$1:$A$1749,"Interest Received - Momentum")</f>
        <v/>
      </c>
      <c r="R39" s="12" t="n"/>
      <c r="S39" s="12" t="n"/>
      <c r="T39" s="13" t="n"/>
    </row>
    <row r="40">
      <c r="A40" s="17" t="inlineStr">
        <is>
          <t>Total Estimated Development Cost</t>
        </is>
      </c>
      <c r="B40" s="19">
        <f>SUMIFS(data!$H$1:$H$1749,data!$B$1:$B$1749,"Operating Expenses")+SUMIFS(data!$H$1:$H$1749,data!$B$1:$B$1749,"COS")-SUM(C44:C50)</f>
        <v/>
      </c>
      <c r="C40" s="12" t="n"/>
      <c r="D40" s="12" t="n"/>
      <c r="E40" s="13" t="n"/>
      <c r="F40" s="17" t="inlineStr">
        <is>
          <t>Total Estimated Development Cost</t>
        </is>
      </c>
      <c r="G40" s="19">
        <f>SUMIFS(data!$H$1:$H$1749,data!$B$1:$B$1749,"Operating Expenses")+SUMIFS(data!$H$1:$H$1749,data!$B$1:$B$1749,"COS")-SUM(C44:C50)</f>
        <v/>
      </c>
      <c r="H40" s="12" t="n"/>
      <c r="I40" s="12" t="n"/>
      <c r="J40" s="13" t="n"/>
      <c r="K40" s="17" t="inlineStr">
        <is>
          <t>Total Estimated Development Cost</t>
        </is>
      </c>
      <c r="L40" s="19">
        <f>SUMIFS(data!$H$1:$H$1749,data!$B$1:$B$1749,"Operating Expenses")+SUMIFS(data!$H$1:$H$1749,data!$B$1:$B$1749,"COS")-SUM(C44:C50)</f>
        <v/>
      </c>
      <c r="M40" s="12" t="n"/>
      <c r="N40" s="12" t="n"/>
      <c r="O40" s="13" t="n"/>
      <c r="P40" s="17" t="inlineStr">
        <is>
          <t>Total Estimated Development Cost</t>
        </is>
      </c>
      <c r="Q40" s="19">
        <f>SUMIFS(data!$H$1:$H$1749,data!$B$1:$B$1749,"Operating Expenses")+SUMIFS(data!$H$1:$H$1749,data!$B$1:$B$1749,"COS")-SUM(C44:C50)</f>
        <v/>
      </c>
      <c r="R40" s="12" t="n"/>
      <c r="S40" s="12" t="n"/>
      <c r="T40" s="13" t="n"/>
    </row>
    <row r="41" hidden="1">
      <c r="A41" s="17" t="inlineStr">
        <is>
          <t>Interest Expense</t>
        </is>
      </c>
      <c r="B41" s="19" t="n">
        <v>0</v>
      </c>
      <c r="C41" s="12" t="n"/>
      <c r="D41" s="12" t="n"/>
      <c r="E41" s="13" t="n"/>
      <c r="F41" s="17" t="inlineStr">
        <is>
          <t>Interest Expense</t>
        </is>
      </c>
      <c r="G41" s="19" t="n">
        <v>0</v>
      </c>
      <c r="H41" s="12" t="n"/>
      <c r="I41" s="12" t="n"/>
      <c r="J41" s="13" t="n"/>
      <c r="K41" s="17" t="inlineStr">
        <is>
          <t>Interest Expense</t>
        </is>
      </c>
      <c r="L41" s="19" t="n">
        <v>0</v>
      </c>
      <c r="M41" s="12" t="n"/>
      <c r="N41" s="12" t="n"/>
      <c r="O41" s="13" t="n"/>
      <c r="P41" s="17" t="inlineStr">
        <is>
          <t>Interest Expense</t>
        </is>
      </c>
      <c r="Q41" s="19" t="n">
        <v>0</v>
      </c>
      <c r="R41" s="12" t="n"/>
      <c r="S41" s="12" t="n"/>
      <c r="T41" s="13" t="n"/>
    </row>
    <row r="42">
      <c r="A42" s="22" t="inlineStr">
        <is>
          <t>Profit</t>
        </is>
      </c>
      <c r="B42" s="23">
        <f>B38+B39-B40-B41</f>
        <v/>
      </c>
      <c r="C42" s="12" t="n"/>
      <c r="D42" s="12" t="n"/>
      <c r="E42" s="13" t="n"/>
      <c r="F42" s="22" t="inlineStr">
        <is>
          <t>Profit</t>
        </is>
      </c>
      <c r="G42" s="23">
        <f>G38+G39-G40-G41</f>
        <v/>
      </c>
      <c r="H42" s="12" t="n"/>
      <c r="I42" s="12" t="n"/>
      <c r="J42" s="13" t="n"/>
      <c r="K42" s="22" t="inlineStr">
        <is>
          <t>Profit</t>
        </is>
      </c>
      <c r="L42" s="23">
        <f>L38+L39-L40-L41</f>
        <v/>
      </c>
      <c r="M42" s="12" t="n"/>
      <c r="N42" s="12" t="n"/>
      <c r="O42" s="13" t="n"/>
      <c r="P42" s="22" t="inlineStr">
        <is>
          <t>Profit</t>
        </is>
      </c>
      <c r="Q42" s="23">
        <f>Q38+Q39-Q40-Q41</f>
        <v/>
      </c>
      <c r="R42" s="12" t="n"/>
      <c r="S42" s="12" t="n"/>
      <c r="T42" s="13" t="n"/>
    </row>
    <row r="43">
      <c r="A43" s="24" t="inlineStr">
        <is>
          <t>Sales Increase</t>
        </is>
      </c>
      <c r="B43" s="25" t="n">
        <v>0</v>
      </c>
      <c r="C43" s="24">
        <f>E53*B43</f>
        <v/>
      </c>
      <c r="D43" s="24" t="inlineStr"/>
      <c r="E43" s="24">
        <f>C43/$E$20</f>
        <v/>
      </c>
      <c r="F43" s="24" t="inlineStr">
        <is>
          <t>Sales - Heron View Sales</t>
        </is>
      </c>
      <c r="G43" s="25" t="n"/>
      <c r="H43" s="24" t="n"/>
      <c r="I43" s="24" t="n"/>
      <c r="J43" s="24" t="n"/>
      <c r="K43" s="24" t="n"/>
      <c r="L43" s="25" t="n"/>
      <c r="M43" s="24" t="n"/>
      <c r="N43" s="24" t="n"/>
      <c r="O43" s="24" t="n"/>
      <c r="P43" s="24" t="n"/>
      <c r="Q43" s="25" t="n"/>
      <c r="R43" s="24" t="n"/>
      <c r="S43" s="24" t="n"/>
      <c r="T43" s="24" t="n"/>
    </row>
    <row r="44">
      <c r="A44" s="24" t="inlineStr">
        <is>
          <t>CPC Construction</t>
        </is>
      </c>
      <c r="B44" s="25" t="n">
        <v>0</v>
      </c>
      <c r="C44" s="24">
        <f>((SUMIFS(data!$H$1:$H$1749,data!$A$1:$A$1749,"COS - Heron Fields - Construction", data!$D$1:$D$1749,"Heron Fields")+SUMIFS(data!$H$1:$H$1749,data!$A$1:$A$1749,"COS - Heron View - Construction", data!$D$1:$D$1749,"Heron View")+SUMIFS(data!$H$1:$H$1749,data!$A$1:$A$1749,"COS - Heron Fields - P &amp; G", data!$D$1:$D$1749,"Heron Fields")+SUMIFS(data!$H$1:$H$1749,data!$A$1:$A$1749,"COS - Heron View - P&amp;G", data!$D$1:$D$1749,"Heron View"))-(SUMIFS(data!$H$1:$H$1749,data!$A$1:$A$1749,"COS - Heron Fields - Construction", data!$D$1:$D$1749,"Heron Fields",data!$I$1:$I$1749, "&lt;="&amp;B3)+SUMIFS(data!$H$1:$H$1749,data!$A$1:$A$1749,"COS - Heron View - Construction", data!$D$1:$D$1749,"Heron View",data!$I$1:$I$1749, "&lt;="&amp;B3)+SUMIFS(data!$H$1:$H$1749,data!$A$1:$A$1749,"COS - Heron Fields - P &amp; G", data!$D$1:$D$1749,"Heron Fields",data!$I$1:$I$1749, "&lt;="&amp;B3)+SUMIFS(data!$H$1:$H$1749,data!$A$1:$A$1749,"COS - Heron View - P&amp;G", data!$D$1:$D$1749,"Heron View",data!$I$1:$I$1749, "&lt;="&amp;B3)))*B44</f>
        <v/>
      </c>
      <c r="D44" s="24">
        <f>((SUMIFS(data!$H$1:$H$1749,data!$A$1:$A$1749,"COS - Heron Fields - Construction", data!$D$1:$D$1749,"Heron Fields")+SUMIFS(data!$H$1:$H$1749,data!$A$1:$A$1749,"COS - Heron View - Construction", data!$D$1:$D$1749,"Heron View")+SUMIFS(data!$H$1:$H$1749,data!$A$1:$A$1749,"COS - Heron Fields - P &amp; G", data!$D$1:$D$1749,"Heron Fields")+SUMIFS(data!$H$1:$H$1749,data!$A$1:$A$1749,"COS - Heron View - P&amp;G", data!$D$1:$D$1749,"Heron View"))-(SUMIFS(data!$H$1:$H$1749,data!$A$1:$A$1749,"COS - Heron Fields - Construction", data!$D$1:$D$1749,"Heron Fields",data!$I$1:$I$1749, "&lt;="&amp;B3)+SUMIFS(data!$H$1:$H$1749,data!$A$1:$A$1749,"COS - Heron View - Construction", data!$D$1:$D$1749,"Heron View",data!$I$1:$I$1749, "&lt;="&amp;B3)+SUMIFS(data!$H$1:$H$1749,data!$A$1:$A$1749,"COS - Heron Fields - P &amp; G", data!$D$1:$D$1749,"Heron Fields",data!$I$1:$I$1749, "&lt;="&amp;B3)+SUMIFS(data!$H$1:$H$1749,data!$A$1:$A$1749,"COS - Heron View - P&amp;G", data!$D$1:$D$1749,"Heron View",data!$I$1:$I$1749, "&lt;="&amp;B3)))-C44</f>
        <v/>
      </c>
      <c r="E44" s="24">
        <f>C44/$E$20</f>
        <v/>
      </c>
      <c r="F44" s="24" t="inlineStr">
        <is>
          <t>COS - Heron View - Construction</t>
        </is>
      </c>
      <c r="G44" s="25" t="n"/>
      <c r="H44" s="24" t="n"/>
      <c r="I44" s="24" t="n"/>
      <c r="J44" s="24" t="n"/>
      <c r="K44" s="24" t="n"/>
      <c r="L44" s="25" t="n"/>
      <c r="M44" s="24" t="n"/>
      <c r="N44" s="24" t="n"/>
      <c r="O44" s="24" t="n"/>
      <c r="P44" s="24" t="n"/>
      <c r="Q44" s="25" t="n"/>
      <c r="R44" s="24" t="n"/>
      <c r="S44" s="24" t="n"/>
      <c r="T44" s="24" t="n"/>
    </row>
    <row r="45">
      <c r="A45" s="24" t="inlineStr">
        <is>
          <t>Rent Salaries and wages</t>
        </is>
      </c>
      <c r="B45" s="9" t="n">
        <v>0</v>
      </c>
      <c r="C45" s="24">
        <f>400000*B45</f>
        <v/>
      </c>
      <c r="D45" s="24" t="inlineStr"/>
      <c r="E45" s="24">
        <f>C45/$E$20</f>
        <v/>
      </c>
      <c r="F45" s="24" t="inlineStr">
        <is>
          <t>Rent Salaries and wages</t>
        </is>
      </c>
      <c r="G45" s="9" t="n"/>
      <c r="H45" s="24" t="n"/>
      <c r="I45" s="24" t="n"/>
      <c r="J45" s="24" t="n"/>
      <c r="K45" s="24" t="n"/>
      <c r="L45" s="9" t="n"/>
      <c r="M45" s="24" t="n"/>
      <c r="N45" s="24" t="n"/>
      <c r="O45" s="24" t="n"/>
      <c r="P45" s="24" t="n"/>
      <c r="Q45" s="9" t="n"/>
      <c r="R45" s="24" t="n"/>
      <c r="S45" s="24" t="n"/>
      <c r="T45" s="24" t="n"/>
    </row>
    <row r="46">
      <c r="A46" s="24" t="inlineStr">
        <is>
          <t>CPSD</t>
        </is>
      </c>
      <c r="B46" s="25" t="n">
        <v>0</v>
      </c>
      <c r="C46" s="24">
        <f>(SUMIFS(data!$H$1:$H$1749,data!$A$1:$A$1749,"CPSD")-SUMIFS(data!$H$1:$H$1749,data!$A$1:$A$1749,"CPSD",data!$I$1:$I$1749,"&lt;="&amp;'NSST Print'!B3))*B46</f>
        <v/>
      </c>
      <c r="D46" s="24">
        <f>(SUMIFS(data!$H$1:$H$1749,data!$A$1:$A$1749,"CPSD")-SUMIFS(data!$H$1:$H$1749,data!$A$1:$A$1749,"CPSD",data!$I$1:$I$1749,"&lt;="&amp;'NSST Print'!B3))-C46</f>
        <v/>
      </c>
      <c r="E46" s="24">
        <f>C46/$E$20</f>
        <v/>
      </c>
      <c r="F46" s="24" t="inlineStr">
        <is>
          <t>CPSD</t>
        </is>
      </c>
      <c r="G46" s="25" t="n"/>
      <c r="H46" s="24" t="n"/>
      <c r="I46" s="24" t="n"/>
      <c r="J46" s="24" t="n"/>
      <c r="K46" s="24" t="n"/>
      <c r="L46" s="25" t="n"/>
      <c r="M46" s="24" t="n"/>
      <c r="N46" s="24" t="n"/>
      <c r="O46" s="24" t="n"/>
      <c r="P46" s="24" t="n"/>
      <c r="Q46" s="25" t="n"/>
      <c r="R46" s="24" t="n"/>
      <c r="S46" s="24" t="n"/>
      <c r="T46" s="24" t="n"/>
    </row>
    <row r="47">
      <c r="A47" s="24" t="inlineStr">
        <is>
          <t>Opp Invest</t>
        </is>
      </c>
      <c r="B47" s="25" t="n">
        <v>0</v>
      </c>
      <c r="C47" s="24">
        <f>(SUMIFS(data!$H$1:$H$1749,data!$A$1:$A$1749,"Opp Invest")-SUMIFS(data!$H$1:$H$1749,data!$A$1:$A$1749,"Opp Invest",data!$I$1:$I$1749,"&lt;="&amp;'NSST Print'!B3))*B47</f>
        <v/>
      </c>
      <c r="D47" s="24">
        <f>(SUMIFS(data!$H$1:$H$1749,data!$A$1:$A$1749,"Opp Invest")-SUMIFS(data!$H$1:$H$1749,data!$A$1:$A$1749,"Opp Invest",data!$I$1:$I$1749,"&lt;="&amp;'NSST Print'!B3))-C47</f>
        <v/>
      </c>
      <c r="E47" s="24">
        <f>C47/$E$20</f>
        <v/>
      </c>
      <c r="F47" s="24" t="inlineStr">
        <is>
          <t>Opp Invest</t>
        </is>
      </c>
      <c r="G47" s="25" t="n"/>
      <c r="H47" s="24" t="n"/>
      <c r="I47" s="24" t="n"/>
      <c r="J47" s="24" t="n"/>
      <c r="K47" s="24" t="n"/>
      <c r="L47" s="25" t="n"/>
      <c r="M47" s="24" t="n"/>
      <c r="N47" s="24" t="n"/>
      <c r="O47" s="24" t="n"/>
      <c r="P47" s="24" t="n"/>
      <c r="Q47" s="25" t="n"/>
      <c r="R47" s="24" t="n"/>
      <c r="S47" s="24" t="n"/>
      <c r="T47" s="24" t="n"/>
    </row>
    <row r="48">
      <c r="A48" s="24" t="inlineStr">
        <is>
          <t>investor interest</t>
        </is>
      </c>
      <c r="B48" s="25" t="n">
        <v>0</v>
      </c>
      <c r="C48" s="24">
        <f>(SUMPRODUCT(ISNUMBER(SEARCH("Interest Paid - Investors",data!$A$2:$A$1749))*(data!$H$2:$H$1749))-SUMPRODUCT( --(ISNUMBER(SEARCH("Interest Paid - Investors", data!$A$2:$A$1749))), --(data!$I$2:$I$1749 &lt;= B3), data!$H$2:$H$1749 ))*B48</f>
        <v/>
      </c>
      <c r="D48" s="24">
        <f>(SUMPRODUCT(ISNUMBER(SEARCH("Interest Paid - Investors",data!$A$2:$A$1749))*(data!$H$2:$H$1749))-SUMPRODUCT( --(ISNUMBER(SEARCH("Interest Paid - Investors", data!$A$2:$A$1749))), --(data!$I$2:$I$1749 &lt;= B3), data!$H$2:$H$1749 ))-C48</f>
        <v/>
      </c>
      <c r="E48" s="24">
        <f>C48/$E$20</f>
        <v/>
      </c>
      <c r="F48" s="24" t="inlineStr">
        <is>
          <t>Interest Paid - Investors @ 18%</t>
        </is>
      </c>
      <c r="G48" s="25" t="n"/>
      <c r="H48" s="24" t="n"/>
      <c r="I48" s="24" t="n"/>
      <c r="J48" s="24" t="n"/>
      <c r="K48" s="24" t="n"/>
      <c r="L48" s="25" t="n"/>
      <c r="M48" s="24" t="n"/>
      <c r="N48" s="24" t="n"/>
      <c r="O48" s="24" t="n"/>
      <c r="P48" s="24" t="n"/>
      <c r="Q48" s="25" t="n"/>
      <c r="R48" s="24" t="n"/>
      <c r="S48" s="24" t="n"/>
      <c r="T48" s="24" t="n"/>
    </row>
    <row r="49">
      <c r="A49" s="24" t="inlineStr">
        <is>
          <t>Commissions</t>
        </is>
      </c>
      <c r="B49" s="25" t="n">
        <v>0</v>
      </c>
      <c r="C49" s="24">
        <f>((SUMIFS(data!$H$1:$H$1749,data!$A$1:$A$1749,"COS - Commission HF Units")+SUMIFS(data!$H$1:$H$1749,data!$A$1:$A$1749,"COS - Commission HV Units"))-(SUMIFS(data!$H$1:$H$1749,data!$A$1:$A$1749,"COS - Commission HF Units",data!$I$1:$I$1749,"&lt;="&amp;'NSST Print'!B3)+SUMIFS(data!$H$1:$H$1749,data!$A$1:$A$1749,"COS - Commission HV Units",data!$I$1:$I$1749,"&lt;="&amp;'NSST Print'!B3)))*B49</f>
        <v/>
      </c>
      <c r="D49" s="24">
        <f>((SUMIFS(data!$H$1:$H$1749,data!$A$1:$A$1749,"COS - Commission HF Units")+SUMIFS(data!$H$1:$H$1749,data!$A$1:$A$1749,"COS - Commission HV Units"))-(SUMIFS(data!$H$1:$H$1749,data!$A$1:$A$1749,"COS - Commission HF Units",data!$I$1:$I$1749,"&lt;="&amp;'NSST Print'!B3)+SUMIFS(data!$H$1:$H$1749,data!$A$1:$A$1749,"COS - Commission HV Units",data!$I$1:$I$1749,"&lt;="&amp;'NSST Print'!B3)))-C49</f>
        <v/>
      </c>
      <c r="E49" s="24">
        <f>C49/$E$20</f>
        <v/>
      </c>
      <c r="F49" s="24" t="inlineStr">
        <is>
          <t>COS - Commission HV Units</t>
        </is>
      </c>
      <c r="G49" s="25" t="n"/>
      <c r="H49" s="24" t="n"/>
      <c r="I49" s="24" t="n"/>
      <c r="J49" s="24" t="n"/>
      <c r="K49" s="24" t="n"/>
      <c r="L49" s="25" t="n"/>
      <c r="M49" s="24" t="n"/>
      <c r="N49" s="24" t="n"/>
      <c r="O49" s="24" t="n"/>
      <c r="P49" s="24" t="n"/>
      <c r="Q49" s="25" t="n"/>
      <c r="R49" s="24" t="n"/>
      <c r="S49" s="24" t="n"/>
      <c r="T49" s="24" t="n"/>
    </row>
    <row r="50">
      <c r="A50" s="24" t="inlineStr">
        <is>
          <t>Unforseen</t>
        </is>
      </c>
      <c r="B50" s="25" t="n">
        <v>0</v>
      </c>
      <c r="C50" s="24">
        <f>B26*B50</f>
        <v/>
      </c>
      <c r="D50" s="24" t="inlineStr"/>
      <c r="E50" s="24">
        <f>C50/$E$20</f>
        <v/>
      </c>
      <c r="F50" s="24" t="inlineStr">
        <is>
          <t>Unforseen</t>
        </is>
      </c>
      <c r="G50" s="25" t="n"/>
      <c r="H50" s="24" t="n"/>
      <c r="I50" s="24" t="n"/>
      <c r="J50" s="24" t="n"/>
      <c r="K50" s="24" t="n"/>
      <c r="L50" s="25" t="n"/>
      <c r="M50" s="24" t="n"/>
      <c r="N50" s="24" t="n"/>
      <c r="O50" s="24" t="n"/>
      <c r="P50" s="24" t="n"/>
      <c r="Q50" s="25" t="n"/>
      <c r="R50" s="24" t="n"/>
      <c r="S50" s="24" t="n"/>
      <c r="T50" s="24" t="n"/>
    </row>
    <row r="51">
      <c r="A51" s="24" t="inlineStr">
        <is>
          <t>Cash to flow to Heron from Quinate early exits</t>
        </is>
      </c>
      <c r="B51" s="25" t="n">
        <v>0</v>
      </c>
      <c r="C51" s="24">
        <f>SUMIFS(data!$H$1:$H$1749,data!$A$1:$A$1749,"Early Exit Loan")*B51</f>
        <v/>
      </c>
      <c r="D51" s="24" t="inlineStr"/>
      <c r="E51" s="24">
        <f>sum(E43:E50)</f>
        <v/>
      </c>
      <c r="F51" s="24" t="n"/>
      <c r="G51" s="25" t="n"/>
      <c r="H51" s="24" t="n"/>
      <c r="I51" s="24" t="n"/>
      <c r="J51" s="24" t="n"/>
      <c r="K51" s="24" t="n"/>
      <c r="L51" s="25" t="n"/>
      <c r="M51" s="24" t="n"/>
      <c r="N51" s="24" t="n"/>
      <c r="O51" s="24" t="n"/>
      <c r="P51" s="24" t="n"/>
      <c r="Q51" s="25" t="n"/>
      <c r="R51" s="24" t="n"/>
      <c r="S51" s="24" t="n"/>
      <c r="T51" s="24" t="n"/>
    </row>
    <row r="52">
      <c r="A52" s="24" t="inlineStr"/>
      <c r="B52" s="24" t="inlineStr"/>
      <c r="C52" s="24" t="inlineStr"/>
      <c r="D52" s="24" t="inlineStr"/>
      <c r="E52" s="24" t="inlineStr"/>
      <c r="F52" s="24" t="inlineStr"/>
      <c r="G52" s="24" t="inlineStr"/>
      <c r="H52" s="24" t="inlineStr"/>
      <c r="I52" s="24" t="inlineStr"/>
      <c r="J52" s="24" t="inlineStr"/>
      <c r="K52" s="24" t="inlineStr"/>
      <c r="L52" s="24" t="inlineStr"/>
      <c r="M52" s="24" t="inlineStr"/>
      <c r="N52" s="24" t="inlineStr"/>
      <c r="O52" s="24" t="inlineStr"/>
      <c r="P52" s="24" t="inlineStr"/>
      <c r="Q52" s="24" t="inlineStr"/>
      <c r="R52" s="24" t="inlineStr"/>
      <c r="S52" s="24" t="inlineStr"/>
      <c r="T52" s="24" t="inlineStr"/>
    </row>
    <row r="53" hidden="1">
      <c r="A53" s="24" t="inlineStr">
        <is>
          <t>Sales Income</t>
        </is>
      </c>
      <c r="B53" s="24" t="n">
        <v>307034166.9565217</v>
      </c>
      <c r="C53" s="24" t="n">
        <v>85873391.30434783</v>
      </c>
      <c r="D53" s="24" t="n">
        <v>30285819.13043479</v>
      </c>
      <c r="E53" s="24" t="n">
        <v>190874956.5217392</v>
      </c>
      <c r="F53" s="24" t="inlineStr">
        <is>
          <t>Sales Income</t>
        </is>
      </c>
      <c r="G53" s="24" t="n">
        <v>307034166.9565217</v>
      </c>
      <c r="H53" s="24" t="n">
        <v>84377826.08695653</v>
      </c>
      <c r="I53" s="24" t="n">
        <v>29007645.21739131</v>
      </c>
      <c r="J53" s="24" t="n">
        <v>193648695.6521739</v>
      </c>
      <c r="K53" s="24" t="inlineStr">
        <is>
          <t>Sales Income</t>
        </is>
      </c>
      <c r="L53" s="24" t="n">
        <v>307034166.9565217</v>
      </c>
      <c r="M53" s="24" t="n">
        <v>83134434.7826087</v>
      </c>
      <c r="N53" s="24" t="n">
        <v>26190427.82608696</v>
      </c>
      <c r="O53" s="24" t="n">
        <v>197709304.3478261</v>
      </c>
      <c r="P53" s="24" t="inlineStr">
        <is>
          <t>Sales Income</t>
        </is>
      </c>
      <c r="Q53" s="24" t="n">
        <v>307034166.9565217</v>
      </c>
      <c r="R53" s="24" t="n">
        <v>70109130.43478261</v>
      </c>
      <c r="S53" s="24" t="n">
        <v>33433471.30434783</v>
      </c>
      <c r="T53" s="24" t="n">
        <v>203491565.2173913</v>
      </c>
    </row>
  </sheetData>
  <mergeCells count="132"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30:E30"/>
    <mergeCell ref="G30:J30"/>
    <mergeCell ref="L30:O30"/>
    <mergeCell ref="Q30:T30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42:E42"/>
    <mergeCell ref="G42:J42"/>
    <mergeCell ref="L42:O42"/>
    <mergeCell ref="Q42:T42"/>
    <mergeCell ref="A1:D1"/>
    <mergeCell ref="F1:I1"/>
    <mergeCell ref="K1:N1"/>
    <mergeCell ref="P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2023-12-04T14:11:51Z</dcterms:created>
  <dcterms:modified xmlns:dcterms="http://purl.org/dc/terms/" xmlns:xsi="http://www.w3.org/2001/XMLSchema-instance" xsi:type="dcterms:W3CDTF">2023-12-04T14:11:51Z</dcterms:modified>
</cp:coreProperties>
</file>