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8_{A433FF2E-BE77-AB40-BF1B-3F05A4CADCAA}" xr6:coauthVersionLast="47" xr6:coauthVersionMax="47" xr10:uidLastSave="{00000000-0000-0000-0000-000000000000}"/>
  <bookViews>
    <workbookView xWindow="0" yWindow="500" windowWidth="28800" windowHeight="15980" activeTab="2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4" i="2" l="1"/>
  <c r="AF34" i="2"/>
  <c r="AF21" i="2"/>
  <c r="AH55" i="3"/>
  <c r="AH39" i="3"/>
  <c r="AH33" i="3"/>
  <c r="AH19" i="3"/>
  <c r="AH8" i="3"/>
  <c r="AF8" i="2"/>
  <c r="AF114" i="4"/>
  <c r="C50" i="5" l="1"/>
  <c r="E50" i="5" s="1"/>
  <c r="C45" i="5"/>
  <c r="E45" i="5" s="1"/>
  <c r="C43" i="5"/>
  <c r="E43" i="5" s="1"/>
  <c r="Q38" i="5"/>
  <c r="L38" i="5"/>
  <c r="G38" i="5"/>
  <c r="Q32" i="5"/>
  <c r="L32" i="5"/>
  <c r="G32" i="5"/>
  <c r="B32" i="5"/>
  <c r="S27" i="5"/>
  <c r="L27" i="5"/>
  <c r="T22" i="5"/>
  <c r="T27" i="5" s="1"/>
  <c r="S22" i="5"/>
  <c r="R22" i="5"/>
  <c r="R27" i="5" s="1"/>
  <c r="Q22" i="5"/>
  <c r="Q27" i="5" s="1"/>
  <c r="O22" i="5"/>
  <c r="O27" i="5" s="1"/>
  <c r="N22" i="5"/>
  <c r="N27" i="5" s="1"/>
  <c r="M22" i="5"/>
  <c r="M27" i="5" s="1"/>
  <c r="L22" i="5"/>
  <c r="J22" i="5"/>
  <c r="J27" i="5" s="1"/>
  <c r="I22" i="5"/>
  <c r="I27" i="5" s="1"/>
  <c r="H22" i="5"/>
  <c r="H27" i="5" s="1"/>
  <c r="G22" i="5"/>
  <c r="G27" i="5" s="1"/>
  <c r="D22" i="5"/>
  <c r="D27" i="5" s="1"/>
  <c r="C22" i="5"/>
  <c r="C27" i="5" s="1"/>
  <c r="E21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D98" i="4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8" i="4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D94" i="4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4" i="4"/>
  <c r="K84" i="4"/>
  <c r="L84" i="4" s="1"/>
  <c r="M84" i="4" s="1"/>
  <c r="N84" i="4" s="1"/>
  <c r="C84" i="4"/>
  <c r="D84" i="4" s="1"/>
  <c r="E84" i="4" s="1"/>
  <c r="F84" i="4" s="1"/>
  <c r="G84" i="4" s="1"/>
  <c r="H84" i="4" s="1"/>
  <c r="I84" i="4" s="1"/>
  <c r="J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I82" i="4"/>
  <c r="J82" i="4" s="1"/>
  <c r="K82" i="4" s="1"/>
  <c r="L82" i="4" s="1"/>
  <c r="M82" i="4" s="1"/>
  <c r="N82" i="4" s="1"/>
  <c r="C82" i="4"/>
  <c r="D82" i="4" s="1"/>
  <c r="E82" i="4" s="1"/>
  <c r="F82" i="4" s="1"/>
  <c r="G82" i="4" s="1"/>
  <c r="H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D78" i="4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8" i="4"/>
  <c r="N77" i="4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I69" i="4"/>
  <c r="J69" i="4" s="1"/>
  <c r="K69" i="4" s="1"/>
  <c r="L69" i="4" s="1"/>
  <c r="M69" i="4" s="1"/>
  <c r="N69" i="4" s="1"/>
  <c r="G69" i="4"/>
  <c r="H69" i="4" s="1"/>
  <c r="D69" i="4"/>
  <c r="E69" i="4" s="1"/>
  <c r="F69" i="4" s="1"/>
  <c r="C69" i="4"/>
  <c r="E68" i="4"/>
  <c r="F68" i="4" s="1"/>
  <c r="G68" i="4" s="1"/>
  <c r="H68" i="4" s="1"/>
  <c r="I68" i="4" s="1"/>
  <c r="J68" i="4" s="1"/>
  <c r="K68" i="4" s="1"/>
  <c r="L68" i="4" s="1"/>
  <c r="M68" i="4" s="1"/>
  <c r="C68" i="4"/>
  <c r="D68" i="4" s="1"/>
  <c r="F66" i="4"/>
  <c r="G66" i="4" s="1"/>
  <c r="H66" i="4" s="1"/>
  <c r="I66" i="4" s="1"/>
  <c r="J66" i="4" s="1"/>
  <c r="K66" i="4" s="1"/>
  <c r="L66" i="4" s="1"/>
  <c r="C66" i="4"/>
  <c r="D66" i="4" s="1"/>
  <c r="E66" i="4" s="1"/>
  <c r="G65" i="4"/>
  <c r="H65" i="4" s="1"/>
  <c r="I65" i="4" s="1"/>
  <c r="J65" i="4" s="1"/>
  <c r="K65" i="4" s="1"/>
  <c r="L65" i="4" s="1"/>
  <c r="M65" i="4" s="1"/>
  <c r="N65" i="4" s="1"/>
  <c r="F65" i="4"/>
  <c r="E65" i="4"/>
  <c r="C65" i="4"/>
  <c r="D65" i="4" s="1"/>
  <c r="H56" i="4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D56" i="4"/>
  <c r="E56" i="4" s="1"/>
  <c r="F56" i="4" s="1"/>
  <c r="G56" i="4" s="1"/>
  <c r="C56" i="4"/>
  <c r="E55" i="4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5" i="4"/>
  <c r="D55" i="4" s="1"/>
  <c r="I54" i="4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G54" i="4"/>
  <c r="H54" i="4" s="1"/>
  <c r="F54" i="4"/>
  <c r="E54" i="4"/>
  <c r="D54" i="4"/>
  <c r="C54" i="4"/>
  <c r="R53" i="4"/>
  <c r="S53" i="4" s="1"/>
  <c r="T53" i="4" s="1"/>
  <c r="U53" i="4" s="1"/>
  <c r="L53" i="4"/>
  <c r="M53" i="4" s="1"/>
  <c r="N53" i="4" s="1"/>
  <c r="O53" i="4" s="1"/>
  <c r="P53" i="4" s="1"/>
  <c r="Q53" i="4" s="1"/>
  <c r="D53" i="4"/>
  <c r="E53" i="4" s="1"/>
  <c r="F53" i="4" s="1"/>
  <c r="G53" i="4" s="1"/>
  <c r="H53" i="4" s="1"/>
  <c r="I53" i="4" s="1"/>
  <c r="J53" i="4" s="1"/>
  <c r="K53" i="4" s="1"/>
  <c r="C53" i="4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E50" i="4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D50" i="4"/>
  <c r="C50" i="4"/>
  <c r="D49" i="4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9" i="4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J42" i="4"/>
  <c r="K42" i="4" s="1"/>
  <c r="L42" i="4" s="1"/>
  <c r="M42" i="4" s="1"/>
  <c r="N42" i="4" s="1"/>
  <c r="H42" i="4"/>
  <c r="I42" i="4" s="1"/>
  <c r="G42" i="4"/>
  <c r="C42" i="4"/>
  <c r="D42" i="4" s="1"/>
  <c r="E42" i="4" s="1"/>
  <c r="F42" i="4" s="1"/>
  <c r="G41" i="4"/>
  <c r="H41" i="4" s="1"/>
  <c r="I41" i="4" s="1"/>
  <c r="J41" i="4" s="1"/>
  <c r="K41" i="4" s="1"/>
  <c r="L41" i="4" s="1"/>
  <c r="M41" i="4" s="1"/>
  <c r="N41" i="4" s="1"/>
  <c r="D41" i="4"/>
  <c r="E41" i="4" s="1"/>
  <c r="F41" i="4" s="1"/>
  <c r="C41" i="4"/>
  <c r="E37" i="4"/>
  <c r="F37" i="4" s="1"/>
  <c r="G37" i="4" s="1"/>
  <c r="H37" i="4" s="1"/>
  <c r="C37" i="4"/>
  <c r="D37" i="4" s="1"/>
  <c r="G29" i="4"/>
  <c r="H29" i="4" s="1"/>
  <c r="I29" i="4" s="1"/>
  <c r="J29" i="4" s="1"/>
  <c r="K29" i="4" s="1"/>
  <c r="L29" i="4" s="1"/>
  <c r="M29" i="4" s="1"/>
  <c r="N29" i="4" s="1"/>
  <c r="C29" i="4"/>
  <c r="D29" i="4" s="1"/>
  <c r="E29" i="4" s="1"/>
  <c r="F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G27" i="4"/>
  <c r="H27" i="4" s="1"/>
  <c r="I27" i="4" s="1"/>
  <c r="J27" i="4" s="1"/>
  <c r="K27" i="4" s="1"/>
  <c r="L27" i="4" s="1"/>
  <c r="M27" i="4" s="1"/>
  <c r="N27" i="4" s="1"/>
  <c r="E27" i="4"/>
  <c r="F27" i="4" s="1"/>
  <c r="C27" i="4"/>
  <c r="D27" i="4" s="1"/>
  <c r="G24" i="4"/>
  <c r="H24" i="4" s="1"/>
  <c r="I24" i="4" s="1"/>
  <c r="J24" i="4" s="1"/>
  <c r="K24" i="4" s="1"/>
  <c r="L24" i="4" s="1"/>
  <c r="M24" i="4" s="1"/>
  <c r="N24" i="4" s="1"/>
  <c r="O24" i="4" s="1"/>
  <c r="D24" i="4"/>
  <c r="E24" i="4" s="1"/>
  <c r="F24" i="4" s="1"/>
  <c r="C24" i="4"/>
  <c r="F22" i="4"/>
  <c r="E22" i="4"/>
  <c r="D22" i="4"/>
  <c r="C22" i="4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D11" i="4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1" i="4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10" i="4"/>
  <c r="C75" i="3"/>
  <c r="D74" i="3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C74" i="3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D72" i="3"/>
  <c r="E72" i="3" s="1"/>
  <c r="F72" i="3" s="1"/>
  <c r="G72" i="3" s="1"/>
  <c r="H72" i="3" s="1"/>
  <c r="C72" i="3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I70" i="3"/>
  <c r="J70" i="3" s="1"/>
  <c r="K70" i="3" s="1"/>
  <c r="L70" i="3" s="1"/>
  <c r="M70" i="3" s="1"/>
  <c r="N70" i="3" s="1"/>
  <c r="D70" i="3"/>
  <c r="E70" i="3" s="1"/>
  <c r="F70" i="3" s="1"/>
  <c r="G70" i="3" s="1"/>
  <c r="H70" i="3" s="1"/>
  <c r="C70" i="3"/>
  <c r="G69" i="3"/>
  <c r="H69" i="3" s="1"/>
  <c r="I69" i="3" s="1"/>
  <c r="J69" i="3" s="1"/>
  <c r="K69" i="3" s="1"/>
  <c r="L69" i="3" s="1"/>
  <c r="M69" i="3" s="1"/>
  <c r="N69" i="3" s="1"/>
  <c r="F69" i="3"/>
  <c r="E69" i="3"/>
  <c r="C69" i="3"/>
  <c r="D69" i="3" s="1"/>
  <c r="L68" i="3"/>
  <c r="M68" i="3" s="1"/>
  <c r="N68" i="3" s="1"/>
  <c r="O68" i="3" s="1"/>
  <c r="P68" i="3" s="1"/>
  <c r="H68" i="3"/>
  <c r="I68" i="3" s="1"/>
  <c r="J68" i="3" s="1"/>
  <c r="K68" i="3" s="1"/>
  <c r="E68" i="3"/>
  <c r="F68" i="3" s="1"/>
  <c r="G68" i="3" s="1"/>
  <c r="C68" i="3"/>
  <c r="D68" i="3" s="1"/>
  <c r="J67" i="3"/>
  <c r="K67" i="3" s="1"/>
  <c r="L67" i="3" s="1"/>
  <c r="M67" i="3" s="1"/>
  <c r="N67" i="3" s="1"/>
  <c r="E67" i="3"/>
  <c r="F67" i="3" s="1"/>
  <c r="G67" i="3" s="1"/>
  <c r="H67" i="3" s="1"/>
  <c r="I67" i="3" s="1"/>
  <c r="C67" i="3"/>
  <c r="D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F65" i="3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C65" i="3"/>
  <c r="D65" i="3" s="1"/>
  <c r="E65" i="3" s="1"/>
  <c r="L64" i="3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C64" i="3"/>
  <c r="D64" i="3" s="1"/>
  <c r="E64" i="3" s="1"/>
  <c r="F64" i="3" s="1"/>
  <c r="G64" i="3" s="1"/>
  <c r="H64" i="3" s="1"/>
  <c r="I64" i="3" s="1"/>
  <c r="J64" i="3" s="1"/>
  <c r="K64" i="3" s="1"/>
  <c r="E63" i="3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D63" i="3"/>
  <c r="C63" i="3"/>
  <c r="E62" i="3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D62" i="3"/>
  <c r="C62" i="3"/>
  <c r="P61" i="3"/>
  <c r="I61" i="3"/>
  <c r="J61" i="3" s="1"/>
  <c r="K61" i="3" s="1"/>
  <c r="L61" i="3" s="1"/>
  <c r="M61" i="3" s="1"/>
  <c r="N61" i="3" s="1"/>
  <c r="O61" i="3" s="1"/>
  <c r="H61" i="3"/>
  <c r="F61" i="3"/>
  <c r="G61" i="3" s="1"/>
  <c r="E61" i="3"/>
  <c r="C61" i="3"/>
  <c r="D61" i="3" s="1"/>
  <c r="L60" i="3"/>
  <c r="M60" i="3" s="1"/>
  <c r="N60" i="3" s="1"/>
  <c r="H60" i="3"/>
  <c r="I60" i="3" s="1"/>
  <c r="J60" i="3" s="1"/>
  <c r="K60" i="3" s="1"/>
  <c r="D60" i="3"/>
  <c r="E60" i="3" s="1"/>
  <c r="F60" i="3" s="1"/>
  <c r="G60" i="3" s="1"/>
  <c r="C60" i="3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G58" i="3"/>
  <c r="H58" i="3" s="1"/>
  <c r="I58" i="3" s="1"/>
  <c r="J58" i="3" s="1"/>
  <c r="K58" i="3" s="1"/>
  <c r="L58" i="3" s="1"/>
  <c r="M58" i="3" s="1"/>
  <c r="N58" i="3" s="1"/>
  <c r="E58" i="3"/>
  <c r="F58" i="3" s="1"/>
  <c r="C58" i="3"/>
  <c r="D58" i="3" s="1"/>
  <c r="D57" i="3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7" i="3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C56" i="3"/>
  <c r="H55" i="3"/>
  <c r="I55" i="3" s="1"/>
  <c r="J55" i="3" s="1"/>
  <c r="K55" i="3" s="1"/>
  <c r="L55" i="3" s="1"/>
  <c r="M55" i="3" s="1"/>
  <c r="N55" i="3" s="1"/>
  <c r="O55" i="3" s="1"/>
  <c r="C55" i="3"/>
  <c r="D55" i="3" s="1"/>
  <c r="E55" i="3" s="1"/>
  <c r="F55" i="3" s="1"/>
  <c r="G55" i="3" s="1"/>
  <c r="G54" i="3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D54" i="3"/>
  <c r="E54" i="3" s="1"/>
  <c r="F54" i="3" s="1"/>
  <c r="C54" i="3"/>
  <c r="J53" i="3"/>
  <c r="K53" i="3" s="1"/>
  <c r="L53" i="3" s="1"/>
  <c r="M53" i="3" s="1"/>
  <c r="N53" i="3" s="1"/>
  <c r="E53" i="3"/>
  <c r="F53" i="3" s="1"/>
  <c r="G53" i="3" s="1"/>
  <c r="H53" i="3" s="1"/>
  <c r="I53" i="3" s="1"/>
  <c r="C53" i="3"/>
  <c r="D53" i="3" s="1"/>
  <c r="G52" i="3"/>
  <c r="H52" i="3" s="1"/>
  <c r="D52" i="3"/>
  <c r="E52" i="3" s="1"/>
  <c r="F52" i="3" s="1"/>
  <c r="C52" i="3"/>
  <c r="H51" i="3"/>
  <c r="I51" i="3" s="1"/>
  <c r="J51" i="3" s="1"/>
  <c r="K51" i="3" s="1"/>
  <c r="L51" i="3" s="1"/>
  <c r="M51" i="3" s="1"/>
  <c r="N51" i="3" s="1"/>
  <c r="F51" i="3"/>
  <c r="G51" i="3" s="1"/>
  <c r="E51" i="3"/>
  <c r="C51" i="3"/>
  <c r="D51" i="3" s="1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50" i="3"/>
  <c r="D50" i="3" s="1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D49" i="3"/>
  <c r="C49" i="3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C48" i="3"/>
  <c r="C47" i="3"/>
  <c r="H39" i="3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E39" i="3"/>
  <c r="F39" i="3" s="1"/>
  <c r="G39" i="3" s="1"/>
  <c r="D39" i="3"/>
  <c r="C39" i="3"/>
  <c r="H38" i="3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E38" i="3"/>
  <c r="F38" i="3" s="1"/>
  <c r="G38" i="3" s="1"/>
  <c r="C38" i="3"/>
  <c r="D38" i="3" s="1"/>
  <c r="F37" i="3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D37" i="3"/>
  <c r="E37" i="3" s="1"/>
  <c r="C37" i="3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H33" i="3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F33" i="3"/>
  <c r="G33" i="3" s="1"/>
  <c r="C33" i="3"/>
  <c r="D33" i="3" s="1"/>
  <c r="E33" i="3" s="1"/>
  <c r="D29" i="3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C29" i="3"/>
  <c r="C28" i="3"/>
  <c r="E27" i="3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C27" i="3"/>
  <c r="D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D25" i="3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C25" i="3"/>
  <c r="D24" i="3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C24" i="3"/>
  <c r="D23" i="3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C23" i="3"/>
  <c r="I22" i="3"/>
  <c r="J22" i="3" s="1"/>
  <c r="K22" i="3" s="1"/>
  <c r="L22" i="3" s="1"/>
  <c r="M22" i="3" s="1"/>
  <c r="N22" i="3" s="1"/>
  <c r="G22" i="3"/>
  <c r="H22" i="3" s="1"/>
  <c r="E22" i="3"/>
  <c r="F22" i="3" s="1"/>
  <c r="C22" i="3"/>
  <c r="D22" i="3" s="1"/>
  <c r="I21" i="3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E21" i="3"/>
  <c r="F21" i="3" s="1"/>
  <c r="G21" i="3" s="1"/>
  <c r="H21" i="3" s="1"/>
  <c r="D21" i="3"/>
  <c r="C21" i="3"/>
  <c r="F20" i="3"/>
  <c r="G20" i="3" s="1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20" i="3"/>
  <c r="C20" i="3"/>
  <c r="D20" i="3" s="1"/>
  <c r="C19" i="3"/>
  <c r="C15" i="3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4" i="3"/>
  <c r="E13" i="3"/>
  <c r="D13" i="3"/>
  <c r="C13" i="3"/>
  <c r="N8" i="3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I8" i="3"/>
  <c r="J8" i="3" s="1"/>
  <c r="K8" i="3" s="1"/>
  <c r="L8" i="3" s="1"/>
  <c r="M8" i="3" s="1"/>
  <c r="E8" i="3"/>
  <c r="F8" i="3" s="1"/>
  <c r="G8" i="3" s="1"/>
  <c r="H8" i="3" s="1"/>
  <c r="C8" i="3"/>
  <c r="D8" i="3" s="1"/>
  <c r="C7" i="3"/>
  <c r="H78" i="2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E78" i="2"/>
  <c r="F78" i="2" s="1"/>
  <c r="G78" i="2" s="1"/>
  <c r="C78" i="2"/>
  <c r="D78" i="2" s="1"/>
  <c r="C77" i="2"/>
  <c r="D76" i="2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76" i="2"/>
  <c r="H74" i="2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G74" i="2"/>
  <c r="C74" i="2"/>
  <c r="D74" i="2" s="1"/>
  <c r="E74" i="2" s="1"/>
  <c r="F74" i="2" s="1"/>
  <c r="I73" i="2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D73" i="2"/>
  <c r="E73" i="2" s="1"/>
  <c r="F73" i="2" s="1"/>
  <c r="G73" i="2" s="1"/>
  <c r="H73" i="2" s="1"/>
  <c r="C73" i="2"/>
  <c r="C72" i="2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67" i="2"/>
  <c r="X61" i="2"/>
  <c r="Y61" i="2" s="1"/>
  <c r="Z61" i="2" s="1"/>
  <c r="AA61" i="2" s="1"/>
  <c r="AB61" i="2" s="1"/>
  <c r="AC61" i="2" s="1"/>
  <c r="AD61" i="2" s="1"/>
  <c r="K61" i="2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C61" i="2"/>
  <c r="D61" i="2" s="1"/>
  <c r="E61" i="2" s="1"/>
  <c r="F61" i="2" s="1"/>
  <c r="G61" i="2" s="1"/>
  <c r="H61" i="2" s="1"/>
  <c r="I61" i="2" s="1"/>
  <c r="J61" i="2" s="1"/>
  <c r="X60" i="2"/>
  <c r="Y60" i="2" s="1"/>
  <c r="Z60" i="2" s="1"/>
  <c r="AA60" i="2" s="1"/>
  <c r="AB60" i="2" s="1"/>
  <c r="AC60" i="2" s="1"/>
  <c r="AD60" i="2" s="1"/>
  <c r="I60" i="2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C60" i="2"/>
  <c r="D60" i="2" s="1"/>
  <c r="E60" i="2" s="1"/>
  <c r="F60" i="2" s="1"/>
  <c r="G60" i="2" s="1"/>
  <c r="H60" i="2" s="1"/>
  <c r="H59" i="2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59" i="2"/>
  <c r="D59" i="2" s="1"/>
  <c r="E59" i="2" s="1"/>
  <c r="F59" i="2" s="1"/>
  <c r="G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W51" i="2"/>
  <c r="X51" i="2" s="1"/>
  <c r="Y51" i="2" s="1"/>
  <c r="Z51" i="2" s="1"/>
  <c r="AA51" i="2" s="1"/>
  <c r="AB51" i="2" s="1"/>
  <c r="AC51" i="2" s="1"/>
  <c r="AD51" i="2" s="1"/>
  <c r="K51" i="2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C51" i="2"/>
  <c r="D51" i="2" s="1"/>
  <c r="E51" i="2" s="1"/>
  <c r="F51" i="2" s="1"/>
  <c r="G51" i="2" s="1"/>
  <c r="H51" i="2" s="1"/>
  <c r="I51" i="2" s="1"/>
  <c r="J51" i="2" s="1"/>
  <c r="W50" i="2"/>
  <c r="X50" i="2" s="1"/>
  <c r="Y50" i="2" s="1"/>
  <c r="Z50" i="2" s="1"/>
  <c r="AA50" i="2" s="1"/>
  <c r="AB50" i="2" s="1"/>
  <c r="AC50" i="2" s="1"/>
  <c r="AD50" i="2" s="1"/>
  <c r="J50" i="2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C50" i="2"/>
  <c r="D50" i="2" s="1"/>
  <c r="E50" i="2" s="1"/>
  <c r="F50" i="2" s="1"/>
  <c r="G50" i="2" s="1"/>
  <c r="H50" i="2" s="1"/>
  <c r="I50" i="2" s="1"/>
  <c r="Y41" i="2"/>
  <c r="Z41" i="2" s="1"/>
  <c r="AA41" i="2" s="1"/>
  <c r="AB41" i="2" s="1"/>
  <c r="AC41" i="2" s="1"/>
  <c r="AD41" i="2" s="1"/>
  <c r="J41" i="2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D41" i="2"/>
  <c r="E41" i="2" s="1"/>
  <c r="F41" i="2" s="1"/>
  <c r="G41" i="2" s="1"/>
  <c r="H41" i="2" s="1"/>
  <c r="I41" i="2" s="1"/>
  <c r="C41" i="2"/>
  <c r="Z40" i="2"/>
  <c r="AA40" i="2" s="1"/>
  <c r="AB40" i="2" s="1"/>
  <c r="AC40" i="2" s="1"/>
  <c r="AD40" i="2" s="1"/>
  <c r="M40" i="2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L39" i="2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D39" i="2"/>
  <c r="E39" i="2" s="1"/>
  <c r="F39" i="2" s="1"/>
  <c r="G39" i="2" s="1"/>
  <c r="H39" i="2" s="1"/>
  <c r="I39" i="2" s="1"/>
  <c r="J39" i="2" s="1"/>
  <c r="K39" i="2" s="1"/>
  <c r="C39" i="2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34" i="2"/>
  <c r="L33" i="2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F33" i="2"/>
  <c r="G33" i="2" s="1"/>
  <c r="H33" i="2" s="1"/>
  <c r="I33" i="2" s="1"/>
  <c r="J33" i="2" s="1"/>
  <c r="K33" i="2" s="1"/>
  <c r="C33" i="2"/>
  <c r="D33" i="2" s="1"/>
  <c r="E33" i="2" s="1"/>
  <c r="AB32" i="2"/>
  <c r="AC32" i="2" s="1"/>
  <c r="AD32" i="2" s="1"/>
  <c r="L32" i="2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C32" i="2"/>
  <c r="D32" i="2" s="1"/>
  <c r="E32" i="2" s="1"/>
  <c r="F32" i="2" s="1"/>
  <c r="G32" i="2" s="1"/>
  <c r="H32" i="2" s="1"/>
  <c r="I32" i="2" s="1"/>
  <c r="J32" i="2" s="1"/>
  <c r="K32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O27" i="2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X24" i="2"/>
  <c r="Y24" i="2" s="1"/>
  <c r="Z24" i="2" s="1"/>
  <c r="AA24" i="2" s="1"/>
  <c r="AB24" i="2" s="1"/>
  <c r="AC24" i="2" s="1"/>
  <c r="AD24" i="2" s="1"/>
  <c r="M24" i="2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Y21" i="2"/>
  <c r="Z21" i="2" s="1"/>
  <c r="AA21" i="2" s="1"/>
  <c r="AB21" i="2" s="1"/>
  <c r="AC21" i="2" s="1"/>
  <c r="AD21" i="2" s="1"/>
  <c r="N21" i="2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E20" i="2"/>
  <c r="D20" i="2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T8" i="2"/>
  <c r="U8" i="2" s="1"/>
  <c r="V8" i="2" s="1"/>
  <c r="W8" i="2" s="1"/>
  <c r="X8" i="2" s="1"/>
  <c r="Y8" i="2" s="1"/>
  <c r="Z8" i="2" s="1"/>
  <c r="AA8" i="2" s="1"/>
  <c r="AB8" i="2" s="1"/>
  <c r="AC8" i="2" s="1"/>
  <c r="AD8" i="2" s="1"/>
  <c r="G8" i="2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C8" i="2"/>
  <c r="D8" i="2" s="1"/>
  <c r="E8" i="2" s="1"/>
  <c r="F8" i="2" s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C51" i="5" s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C39" i="4" s="1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I49" i="1"/>
  <c r="H49" i="1"/>
  <c r="I48" i="1"/>
  <c r="H48" i="1"/>
  <c r="C36" i="4" s="1"/>
  <c r="I47" i="1"/>
  <c r="H47" i="1"/>
  <c r="I46" i="1"/>
  <c r="H46" i="1"/>
  <c r="C105" i="4" s="1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I45" i="1"/>
  <c r="H45" i="1"/>
  <c r="I44" i="1"/>
  <c r="H44" i="1"/>
  <c r="C9" i="4" s="1"/>
  <c r="I43" i="1"/>
  <c r="H43" i="1"/>
  <c r="C8" i="4" s="1"/>
  <c r="I42" i="1"/>
  <c r="H42" i="1"/>
  <c r="I41" i="1"/>
  <c r="H41" i="1"/>
  <c r="I40" i="1"/>
  <c r="H40" i="1"/>
  <c r="C99" i="4" s="1"/>
  <c r="I39" i="1"/>
  <c r="H39" i="1"/>
  <c r="I38" i="1"/>
  <c r="H38" i="1"/>
  <c r="C14" i="2" s="1"/>
  <c r="I37" i="1"/>
  <c r="H37" i="1"/>
  <c r="I36" i="1"/>
  <c r="H36" i="1"/>
  <c r="C93" i="4" s="1"/>
  <c r="I35" i="1"/>
  <c r="H35" i="1"/>
  <c r="I34" i="1"/>
  <c r="H34" i="1"/>
  <c r="I33" i="1"/>
  <c r="H33" i="1"/>
  <c r="C90" i="4" s="1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I32" i="1"/>
  <c r="H32" i="1"/>
  <c r="C89" i="4" s="1"/>
  <c r="I31" i="1"/>
  <c r="H31" i="1"/>
  <c r="C88" i="4" s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C47" i="4" s="1"/>
  <c r="I18" i="1"/>
  <c r="H18" i="1"/>
  <c r="I17" i="1"/>
  <c r="H17" i="1"/>
  <c r="I16" i="1"/>
  <c r="H16" i="1"/>
  <c r="C43" i="4" s="1"/>
  <c r="I15" i="1"/>
  <c r="H15" i="1"/>
  <c r="C35" i="4" s="1"/>
  <c r="I14" i="1"/>
  <c r="H14" i="1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I13" i="1"/>
  <c r="H13" i="1"/>
  <c r="I12" i="1"/>
  <c r="H12" i="1"/>
  <c r="C32" i="4" s="1"/>
  <c r="I11" i="1"/>
  <c r="H11" i="1"/>
  <c r="I10" i="1"/>
  <c r="H10" i="1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I9" i="1"/>
  <c r="H9" i="1"/>
  <c r="I8" i="1"/>
  <c r="H8" i="1"/>
  <c r="I7" i="1"/>
  <c r="H7" i="1"/>
  <c r="I6" i="1"/>
  <c r="H6" i="1"/>
  <c r="C7" i="4" s="1"/>
  <c r="I5" i="1"/>
  <c r="H5" i="1"/>
  <c r="I4" i="1"/>
  <c r="H4" i="1"/>
  <c r="C71" i="4" s="1"/>
  <c r="I3" i="1"/>
  <c r="H3" i="1"/>
  <c r="C67" i="4" s="1"/>
  <c r="I2" i="1"/>
  <c r="H2" i="1"/>
  <c r="C72" i="4" l="1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F20" i="2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16" i="2"/>
  <c r="D14" i="2"/>
  <c r="C48" i="5"/>
  <c r="C64" i="4"/>
  <c r="C49" i="2"/>
  <c r="C46" i="5"/>
  <c r="I52" i="3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D32" i="4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Q61" i="3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V63" i="3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C12" i="4"/>
  <c r="D7" i="4"/>
  <c r="C42" i="2"/>
  <c r="D67" i="2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C9" i="3"/>
  <c r="D7" i="3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D72" i="2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O60" i="3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AB74" i="3"/>
  <c r="AC74" i="3" s="1"/>
  <c r="AD74" i="3" s="1"/>
  <c r="AE74" i="3" s="1"/>
  <c r="AF74" i="3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W64" i="3"/>
  <c r="X64" i="3" s="1"/>
  <c r="Y64" i="3" s="1"/>
  <c r="Z64" i="3" s="1"/>
  <c r="AA64" i="3" s="1"/>
  <c r="AB64" i="3" s="1"/>
  <c r="AC64" i="3" s="1"/>
  <c r="AD64" i="3" s="1"/>
  <c r="AE64" i="3" s="1"/>
  <c r="AF64" i="3" s="1"/>
  <c r="E15" i="3"/>
  <c r="F13" i="3"/>
  <c r="O51" i="3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P55" i="3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O57" i="3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V62" i="3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L33" i="5"/>
  <c r="G33" i="5"/>
  <c r="G34" i="5" s="1"/>
  <c r="B33" i="5"/>
  <c r="Q33" i="5"/>
  <c r="Q68" i="3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AB71" i="3"/>
  <c r="AC71" i="3" s="1"/>
  <c r="AD71" i="3" s="1"/>
  <c r="AE71" i="3" s="1"/>
  <c r="AF71" i="3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L39" i="5"/>
  <c r="B39" i="5"/>
  <c r="Q39" i="5"/>
  <c r="G39" i="5"/>
  <c r="C16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R65" i="3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O22" i="3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D67" i="4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Q40" i="5" s="1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AG88" i="4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B21" i="5"/>
  <c r="C7" i="2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P24" i="4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D77" i="2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D15" i="3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G22" i="4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D75" i="3"/>
  <c r="E75" i="3" s="1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P44" i="4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C40" i="3"/>
  <c r="D19" i="3"/>
  <c r="D47" i="3"/>
  <c r="C76" i="3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D28" i="3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C47" i="5"/>
  <c r="D57" i="4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C57" i="4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L34" i="5"/>
  <c r="Q34" i="5"/>
  <c r="E22" i="5"/>
  <c r="E27" i="5" s="1"/>
  <c r="B34" i="5"/>
  <c r="D7" i="2" l="1"/>
  <c r="C10" i="2"/>
  <c r="C45" i="2" s="1"/>
  <c r="D40" i="3"/>
  <c r="E19" i="3"/>
  <c r="D16" i="4"/>
  <c r="C18" i="4"/>
  <c r="E7" i="3"/>
  <c r="D9" i="3"/>
  <c r="D43" i="3" s="1"/>
  <c r="D79" i="3" s="1"/>
  <c r="G40" i="5"/>
  <c r="G42" i="5" s="1"/>
  <c r="E42" i="2"/>
  <c r="E57" i="4"/>
  <c r="AG53" i="4"/>
  <c r="AG38" i="4"/>
  <c r="C43" i="3"/>
  <c r="C79" i="3" s="1"/>
  <c r="L40" i="5"/>
  <c r="L42" i="5" s="1"/>
  <c r="F42" i="2"/>
  <c r="G20" i="2"/>
  <c r="Q42" i="5"/>
  <c r="F15" i="3"/>
  <c r="G13" i="3"/>
  <c r="E48" i="5"/>
  <c r="B29" i="5"/>
  <c r="E47" i="5"/>
  <c r="D47" i="5"/>
  <c r="G57" i="4"/>
  <c r="H22" i="4"/>
  <c r="E7" i="4"/>
  <c r="D12" i="4"/>
  <c r="E46" i="5"/>
  <c r="D46" i="5"/>
  <c r="D48" i="5"/>
  <c r="D76" i="3"/>
  <c r="E47" i="3"/>
  <c r="F57" i="4"/>
  <c r="B38" i="5"/>
  <c r="B42" i="5" s="1"/>
  <c r="B22" i="5"/>
  <c r="B27" i="5"/>
  <c r="E44" i="5"/>
  <c r="D44" i="5"/>
  <c r="Q35" i="5"/>
  <c r="Q36" i="5" s="1"/>
  <c r="G35" i="5"/>
  <c r="G36" i="5" s="1"/>
  <c r="C60" i="4"/>
  <c r="C84" i="2"/>
  <c r="D49" i="2"/>
  <c r="D42" i="2"/>
  <c r="C107" i="4"/>
  <c r="D64" i="4"/>
  <c r="E14" i="2"/>
  <c r="D16" i="2"/>
  <c r="B35" i="5"/>
  <c r="B36" i="5" s="1"/>
  <c r="E49" i="5"/>
  <c r="D49" i="5"/>
  <c r="L35" i="5"/>
  <c r="L36" i="5" s="1"/>
  <c r="B40" i="5"/>
  <c r="F7" i="4" l="1"/>
  <c r="E12" i="4"/>
  <c r="E16" i="4"/>
  <c r="D18" i="4"/>
  <c r="C110" i="4"/>
  <c r="H57" i="4"/>
  <c r="I22" i="4"/>
  <c r="H20" i="2"/>
  <c r="G42" i="2"/>
  <c r="F19" i="3"/>
  <c r="E40" i="3"/>
  <c r="E76" i="3"/>
  <c r="F47" i="3"/>
  <c r="E16" i="2"/>
  <c r="F14" i="2"/>
  <c r="C87" i="2"/>
  <c r="E51" i="5"/>
  <c r="E7" i="2"/>
  <c r="D10" i="2"/>
  <c r="D45" i="2" s="1"/>
  <c r="D107" i="4"/>
  <c r="E64" i="4"/>
  <c r="E9" i="3"/>
  <c r="F7" i="3"/>
  <c r="D84" i="2"/>
  <c r="E49" i="2"/>
  <c r="D60" i="4"/>
  <c r="D110" i="4" s="1"/>
  <c r="H13" i="3"/>
  <c r="G15" i="3"/>
  <c r="I20" i="2" l="1"/>
  <c r="H42" i="2"/>
  <c r="F9" i="3"/>
  <c r="G7" i="3"/>
  <c r="I57" i="4"/>
  <c r="J22" i="4"/>
  <c r="F16" i="2"/>
  <c r="G14" i="2"/>
  <c r="E43" i="3"/>
  <c r="E79" i="3" s="1"/>
  <c r="F76" i="3"/>
  <c r="G47" i="3"/>
  <c r="E107" i="4"/>
  <c r="F64" i="4"/>
  <c r="I13" i="3"/>
  <c r="H15" i="3"/>
  <c r="D87" i="2"/>
  <c r="E18" i="4"/>
  <c r="F16" i="4"/>
  <c r="E10" i="2"/>
  <c r="E45" i="2" s="1"/>
  <c r="F7" i="2"/>
  <c r="G19" i="3"/>
  <c r="F40" i="3"/>
  <c r="E60" i="4"/>
  <c r="E84" i="2"/>
  <c r="F49" i="2"/>
  <c r="G7" i="4"/>
  <c r="F12" i="4"/>
  <c r="H14" i="2" l="1"/>
  <c r="G16" i="2"/>
  <c r="E110" i="4"/>
  <c r="J13" i="3"/>
  <c r="I15" i="3"/>
  <c r="J57" i="4"/>
  <c r="K22" i="4"/>
  <c r="F107" i="4"/>
  <c r="G64" i="4"/>
  <c r="G7" i="2"/>
  <c r="F10" i="2"/>
  <c r="F45" i="2" s="1"/>
  <c r="H7" i="3"/>
  <c r="G9" i="3"/>
  <c r="G40" i="3"/>
  <c r="H19" i="3"/>
  <c r="F60" i="4"/>
  <c r="F110" i="4" s="1"/>
  <c r="E87" i="2"/>
  <c r="G76" i="3"/>
  <c r="H47" i="3"/>
  <c r="F43" i="3"/>
  <c r="F79" i="3" s="1"/>
  <c r="G12" i="4"/>
  <c r="H7" i="4"/>
  <c r="F18" i="4"/>
  <c r="G16" i="4"/>
  <c r="G49" i="2"/>
  <c r="F84" i="2"/>
  <c r="I42" i="2"/>
  <c r="J20" i="2"/>
  <c r="H49" i="2" l="1"/>
  <c r="G84" i="2"/>
  <c r="K57" i="4"/>
  <c r="L22" i="4"/>
  <c r="H12" i="4"/>
  <c r="I7" i="4"/>
  <c r="H40" i="3"/>
  <c r="I19" i="3"/>
  <c r="G43" i="3"/>
  <c r="G79" i="3" s="1"/>
  <c r="I7" i="3"/>
  <c r="H9" i="3"/>
  <c r="H43" i="3" s="1"/>
  <c r="H79" i="3" s="1"/>
  <c r="K13" i="3"/>
  <c r="J15" i="3"/>
  <c r="H16" i="4"/>
  <c r="G18" i="4"/>
  <c r="G60" i="4" s="1"/>
  <c r="G110" i="4" s="1"/>
  <c r="H76" i="3"/>
  <c r="I47" i="3"/>
  <c r="F87" i="2"/>
  <c r="J42" i="2"/>
  <c r="K20" i="2"/>
  <c r="G10" i="2"/>
  <c r="G45" i="2" s="1"/>
  <c r="G87" i="2" s="1"/>
  <c r="H7" i="2"/>
  <c r="G107" i="4"/>
  <c r="H64" i="4"/>
  <c r="I14" i="2"/>
  <c r="H16" i="2"/>
  <c r="I40" i="3" l="1"/>
  <c r="J19" i="3"/>
  <c r="I16" i="4"/>
  <c r="H18" i="4"/>
  <c r="H10" i="2"/>
  <c r="H45" i="2" s="1"/>
  <c r="I7" i="2"/>
  <c r="I12" i="4"/>
  <c r="J7" i="4"/>
  <c r="L13" i="3"/>
  <c r="K15" i="3"/>
  <c r="H60" i="4"/>
  <c r="H110" i="4" s="1"/>
  <c r="L20" i="2"/>
  <c r="K42" i="2"/>
  <c r="L57" i="4"/>
  <c r="M22" i="4"/>
  <c r="J7" i="3"/>
  <c r="I9" i="3"/>
  <c r="I43" i="3" s="1"/>
  <c r="J14" i="2"/>
  <c r="I16" i="2"/>
  <c r="J47" i="3"/>
  <c r="I76" i="3"/>
  <c r="H107" i="4"/>
  <c r="I64" i="4"/>
  <c r="I49" i="2"/>
  <c r="H84" i="2"/>
  <c r="J12" i="4" l="1"/>
  <c r="K7" i="4"/>
  <c r="K7" i="3"/>
  <c r="J9" i="3"/>
  <c r="M57" i="4"/>
  <c r="N22" i="4"/>
  <c r="I84" i="2"/>
  <c r="J49" i="2"/>
  <c r="I10" i="2"/>
  <c r="I45" i="2" s="1"/>
  <c r="J7" i="2"/>
  <c r="I107" i="4"/>
  <c r="J64" i="4"/>
  <c r="H87" i="2"/>
  <c r="J76" i="3"/>
  <c r="K47" i="3"/>
  <c r="M20" i="2"/>
  <c r="L42" i="2"/>
  <c r="J16" i="4"/>
  <c r="I18" i="4"/>
  <c r="I60" i="4" s="1"/>
  <c r="I110" i="4" s="1"/>
  <c r="J40" i="3"/>
  <c r="K19" i="3"/>
  <c r="K14" i="2"/>
  <c r="J16" i="2"/>
  <c r="I79" i="3"/>
  <c r="L15" i="3"/>
  <c r="M13" i="3"/>
  <c r="K16" i="2" l="1"/>
  <c r="L14" i="2"/>
  <c r="K76" i="3"/>
  <c r="L47" i="3"/>
  <c r="N57" i="4"/>
  <c r="O22" i="4"/>
  <c r="J107" i="4"/>
  <c r="K64" i="4"/>
  <c r="L19" i="3"/>
  <c r="K40" i="3"/>
  <c r="J43" i="3"/>
  <c r="J79" i="3" s="1"/>
  <c r="J10" i="2"/>
  <c r="J45" i="2" s="1"/>
  <c r="K7" i="2"/>
  <c r="K9" i="3"/>
  <c r="L7" i="3"/>
  <c r="J18" i="4"/>
  <c r="J60" i="4" s="1"/>
  <c r="J110" i="4" s="1"/>
  <c r="K16" i="4"/>
  <c r="I87" i="2"/>
  <c r="K12" i="4"/>
  <c r="L7" i="4"/>
  <c r="N13" i="3"/>
  <c r="M15" i="3"/>
  <c r="M42" i="2"/>
  <c r="N20" i="2"/>
  <c r="J84" i="2"/>
  <c r="K49" i="2"/>
  <c r="L9" i="3" l="1"/>
  <c r="M7" i="3"/>
  <c r="N42" i="2"/>
  <c r="O20" i="2"/>
  <c r="K43" i="3"/>
  <c r="K79" i="3" s="1"/>
  <c r="O57" i="4"/>
  <c r="P22" i="4"/>
  <c r="L49" i="2"/>
  <c r="K84" i="2"/>
  <c r="L7" i="2"/>
  <c r="K10" i="2"/>
  <c r="K45" i="2" s="1"/>
  <c r="K87" i="2" s="1"/>
  <c r="M7" i="4"/>
  <c r="L12" i="4"/>
  <c r="J87" i="2"/>
  <c r="K107" i="4"/>
  <c r="L64" i="4"/>
  <c r="N15" i="3"/>
  <c r="O13" i="3"/>
  <c r="L76" i="3"/>
  <c r="M47" i="3"/>
  <c r="K60" i="4"/>
  <c r="M14" i="2"/>
  <c r="L16" i="2"/>
  <c r="L16" i="4"/>
  <c r="K18" i="4"/>
  <c r="M19" i="3"/>
  <c r="L40" i="3"/>
  <c r="L84" i="2" l="1"/>
  <c r="M49" i="2"/>
  <c r="L18" i="4"/>
  <c r="M16" i="4"/>
  <c r="P57" i="4"/>
  <c r="Q22" i="4"/>
  <c r="L107" i="4"/>
  <c r="M64" i="4"/>
  <c r="M16" i="2"/>
  <c r="N14" i="2"/>
  <c r="K110" i="4"/>
  <c r="L60" i="4"/>
  <c r="L110" i="4" s="1"/>
  <c r="M76" i="3"/>
  <c r="N47" i="3"/>
  <c r="P20" i="2"/>
  <c r="O42" i="2"/>
  <c r="N7" i="4"/>
  <c r="M12" i="4"/>
  <c r="P13" i="3"/>
  <c r="O15" i="3"/>
  <c r="M9" i="3"/>
  <c r="N7" i="3"/>
  <c r="N19" i="3"/>
  <c r="M40" i="3"/>
  <c r="M7" i="2"/>
  <c r="L10" i="2"/>
  <c r="L45" i="2" s="1"/>
  <c r="L87" i="2" s="1"/>
  <c r="L43" i="3"/>
  <c r="L79" i="3" s="1"/>
  <c r="M107" i="4" l="1"/>
  <c r="N64" i="4"/>
  <c r="N40" i="3"/>
  <c r="O19" i="3"/>
  <c r="Q20" i="2"/>
  <c r="P42" i="2"/>
  <c r="N9" i="3"/>
  <c r="O7" i="3"/>
  <c r="Q57" i="4"/>
  <c r="R22" i="4"/>
  <c r="M60" i="4"/>
  <c r="M110" i="4" s="1"/>
  <c r="N76" i="3"/>
  <c r="O47" i="3"/>
  <c r="M43" i="3"/>
  <c r="M79" i="3" s="1"/>
  <c r="M18" i="4"/>
  <c r="N16" i="4"/>
  <c r="P15" i="3"/>
  <c r="Q13" i="3"/>
  <c r="N16" i="2"/>
  <c r="O14" i="2"/>
  <c r="M84" i="2"/>
  <c r="N49" i="2"/>
  <c r="M10" i="2"/>
  <c r="M45" i="2" s="1"/>
  <c r="N7" i="2"/>
  <c r="N12" i="4"/>
  <c r="O7" i="4"/>
  <c r="N10" i="2" l="1"/>
  <c r="N45" i="2" s="1"/>
  <c r="O7" i="2"/>
  <c r="O9" i="3"/>
  <c r="P7" i="3"/>
  <c r="N18" i="4"/>
  <c r="O16" i="4"/>
  <c r="M87" i="2"/>
  <c r="N43" i="3"/>
  <c r="N79" i="3" s="1"/>
  <c r="O49" i="2"/>
  <c r="N84" i="2"/>
  <c r="P47" i="3"/>
  <c r="O76" i="3"/>
  <c r="Q42" i="2"/>
  <c r="R20" i="2"/>
  <c r="P19" i="3"/>
  <c r="O40" i="3"/>
  <c r="O12" i="4"/>
  <c r="P7" i="4"/>
  <c r="N107" i="4"/>
  <c r="O64" i="4"/>
  <c r="O16" i="2"/>
  <c r="P14" i="2"/>
  <c r="Q15" i="3"/>
  <c r="R13" i="3"/>
  <c r="R57" i="4"/>
  <c r="S22" i="4"/>
  <c r="N60" i="4"/>
  <c r="N110" i="4" s="1"/>
  <c r="S13" i="3" l="1"/>
  <c r="R15" i="3"/>
  <c r="O107" i="4"/>
  <c r="P64" i="4"/>
  <c r="P40" i="3"/>
  <c r="Q19" i="3"/>
  <c r="P16" i="4"/>
  <c r="O18" i="4"/>
  <c r="P16" i="2"/>
  <c r="Q14" i="2"/>
  <c r="R42" i="2"/>
  <c r="S20" i="2"/>
  <c r="Q7" i="3"/>
  <c r="P9" i="3"/>
  <c r="P43" i="3" s="1"/>
  <c r="P76" i="3"/>
  <c r="Q47" i="3"/>
  <c r="O43" i="3"/>
  <c r="O79" i="3" s="1"/>
  <c r="Q7" i="4"/>
  <c r="P12" i="4"/>
  <c r="P7" i="2"/>
  <c r="O10" i="2"/>
  <c r="O45" i="2" s="1"/>
  <c r="S57" i="4"/>
  <c r="T22" i="4"/>
  <c r="O60" i="4"/>
  <c r="O110" i="4" s="1"/>
  <c r="P49" i="2"/>
  <c r="O84" i="2"/>
  <c r="N87" i="2"/>
  <c r="Q12" i="4" l="1"/>
  <c r="R7" i="4"/>
  <c r="R47" i="3"/>
  <c r="Q76" i="3"/>
  <c r="Q16" i="4"/>
  <c r="P18" i="4"/>
  <c r="T57" i="4"/>
  <c r="U22" i="4"/>
  <c r="P79" i="3"/>
  <c r="R19" i="3"/>
  <c r="Q40" i="3"/>
  <c r="O87" i="2"/>
  <c r="R7" i="3"/>
  <c r="Q9" i="3"/>
  <c r="P10" i="2"/>
  <c r="P45" i="2" s="1"/>
  <c r="Q7" i="2"/>
  <c r="T20" i="2"/>
  <c r="S42" i="2"/>
  <c r="P107" i="4"/>
  <c r="Q64" i="4"/>
  <c r="P60" i="4"/>
  <c r="P110" i="4" s="1"/>
  <c r="R14" i="2"/>
  <c r="Q16" i="2"/>
  <c r="Q49" i="2"/>
  <c r="P84" i="2"/>
  <c r="S15" i="3"/>
  <c r="T13" i="3"/>
  <c r="Q84" i="2" l="1"/>
  <c r="R49" i="2"/>
  <c r="V22" i="4"/>
  <c r="U57" i="4"/>
  <c r="Q10" i="2"/>
  <c r="Q45" i="2" s="1"/>
  <c r="Q87" i="2" s="1"/>
  <c r="R7" i="2"/>
  <c r="P87" i="2"/>
  <c r="R16" i="2"/>
  <c r="S14" i="2"/>
  <c r="Q43" i="3"/>
  <c r="Q79" i="3" s="1"/>
  <c r="Q18" i="4"/>
  <c r="R16" i="4"/>
  <c r="Q107" i="4"/>
  <c r="R64" i="4"/>
  <c r="T15" i="3"/>
  <c r="U13" i="3"/>
  <c r="R76" i="3"/>
  <c r="S47" i="3"/>
  <c r="R40" i="3"/>
  <c r="S19" i="3"/>
  <c r="S7" i="4"/>
  <c r="R12" i="4"/>
  <c r="R9" i="3"/>
  <c r="S7" i="3"/>
  <c r="U20" i="2"/>
  <c r="T42" i="2"/>
  <c r="Q60" i="4"/>
  <c r="Q110" i="4" s="1"/>
  <c r="R43" i="3" l="1"/>
  <c r="R79" i="3" s="1"/>
  <c r="T7" i="3"/>
  <c r="S9" i="3"/>
  <c r="S43" i="3" s="1"/>
  <c r="R107" i="4"/>
  <c r="S64" i="4"/>
  <c r="S7" i="2"/>
  <c r="R10" i="2"/>
  <c r="R45" i="2" s="1"/>
  <c r="R87" i="2" s="1"/>
  <c r="V13" i="3"/>
  <c r="U15" i="3"/>
  <c r="S12" i="4"/>
  <c r="T7" i="4"/>
  <c r="S40" i="3"/>
  <c r="T19" i="3"/>
  <c r="R18" i="4"/>
  <c r="R60" i="4" s="1"/>
  <c r="R110" i="4" s="1"/>
  <c r="S16" i="4"/>
  <c r="V57" i="4"/>
  <c r="W22" i="4"/>
  <c r="T47" i="3"/>
  <c r="S76" i="3"/>
  <c r="R84" i="2"/>
  <c r="S49" i="2"/>
  <c r="V20" i="2"/>
  <c r="U42" i="2"/>
  <c r="T14" i="2"/>
  <c r="S16" i="2"/>
  <c r="T16" i="4" l="1"/>
  <c r="S18" i="4"/>
  <c r="V42" i="2"/>
  <c r="W20" i="2"/>
  <c r="T7" i="2"/>
  <c r="S10" i="2"/>
  <c r="S45" i="2" s="1"/>
  <c r="S107" i="4"/>
  <c r="T64" i="4"/>
  <c r="T12" i="4"/>
  <c r="U7" i="4"/>
  <c r="T40" i="3"/>
  <c r="U19" i="3"/>
  <c r="T76" i="3"/>
  <c r="U47" i="3"/>
  <c r="S60" i="4"/>
  <c r="S110" i="4" s="1"/>
  <c r="S79" i="3"/>
  <c r="W57" i="4"/>
  <c r="X22" i="4"/>
  <c r="T9" i="3"/>
  <c r="T43" i="3" s="1"/>
  <c r="U7" i="3"/>
  <c r="S84" i="2"/>
  <c r="T49" i="2"/>
  <c r="U14" i="2"/>
  <c r="T16" i="2"/>
  <c r="W13" i="3"/>
  <c r="V15" i="3"/>
  <c r="U16" i="2" l="1"/>
  <c r="V14" i="2"/>
  <c r="T84" i="2"/>
  <c r="U49" i="2"/>
  <c r="U76" i="3"/>
  <c r="V47" i="3"/>
  <c r="S87" i="2"/>
  <c r="U7" i="2"/>
  <c r="T10" i="2"/>
  <c r="T45" i="2" s="1"/>
  <c r="V19" i="3"/>
  <c r="U40" i="3"/>
  <c r="U9" i="3"/>
  <c r="U43" i="3" s="1"/>
  <c r="U79" i="3" s="1"/>
  <c r="V7" i="3"/>
  <c r="X20" i="2"/>
  <c r="W42" i="2"/>
  <c r="T79" i="3"/>
  <c r="T107" i="4"/>
  <c r="U64" i="4"/>
  <c r="X57" i="4"/>
  <c r="Y22" i="4"/>
  <c r="V7" i="4"/>
  <c r="U12" i="4"/>
  <c r="X13" i="3"/>
  <c r="W15" i="3"/>
  <c r="U16" i="4"/>
  <c r="T18" i="4"/>
  <c r="T60" i="4" s="1"/>
  <c r="T110" i="4" s="1"/>
  <c r="X15" i="3" l="1"/>
  <c r="Y13" i="3"/>
  <c r="U60" i="4"/>
  <c r="U110" i="4" s="1"/>
  <c r="V76" i="3"/>
  <c r="W47" i="3"/>
  <c r="V12" i="4"/>
  <c r="W7" i="4"/>
  <c r="V9" i="3"/>
  <c r="V43" i="3" s="1"/>
  <c r="V79" i="3" s="1"/>
  <c r="W7" i="3"/>
  <c r="Y20" i="2"/>
  <c r="X42" i="2"/>
  <c r="U84" i="2"/>
  <c r="V49" i="2"/>
  <c r="U10" i="2"/>
  <c r="U45" i="2" s="1"/>
  <c r="V7" i="2"/>
  <c r="Z22" i="4"/>
  <c r="Y57" i="4"/>
  <c r="U107" i="4"/>
  <c r="V64" i="4"/>
  <c r="V16" i="2"/>
  <c r="W14" i="2"/>
  <c r="U18" i="4"/>
  <c r="V16" i="4"/>
  <c r="W19" i="3"/>
  <c r="V40" i="3"/>
  <c r="T87" i="2"/>
  <c r="W12" i="4" l="1"/>
  <c r="X7" i="4"/>
  <c r="W40" i="3"/>
  <c r="X19" i="3"/>
  <c r="AA22" i="4"/>
  <c r="Z57" i="4"/>
  <c r="V10" i="2"/>
  <c r="V45" i="2" s="1"/>
  <c r="W7" i="2"/>
  <c r="U87" i="2"/>
  <c r="V60" i="4"/>
  <c r="V18" i="4"/>
  <c r="W16" i="4"/>
  <c r="W76" i="3"/>
  <c r="X47" i="3"/>
  <c r="V84" i="2"/>
  <c r="W49" i="2"/>
  <c r="X14" i="2"/>
  <c r="W16" i="2"/>
  <c r="Y42" i="2"/>
  <c r="Z20" i="2"/>
  <c r="Y15" i="3"/>
  <c r="Z13" i="3"/>
  <c r="V107" i="4"/>
  <c r="W64" i="4"/>
  <c r="W9" i="3"/>
  <c r="W43" i="3" s="1"/>
  <c r="X7" i="3"/>
  <c r="W10" i="2" l="1"/>
  <c r="W45" i="2" s="1"/>
  <c r="X7" i="2"/>
  <c r="W84" i="2"/>
  <c r="X49" i="2"/>
  <c r="V87" i="2"/>
  <c r="AA13" i="3"/>
  <c r="Z15" i="3"/>
  <c r="X76" i="3"/>
  <c r="Y47" i="3"/>
  <c r="X40" i="3"/>
  <c r="Y19" i="3"/>
  <c r="X16" i="4"/>
  <c r="W18" i="4"/>
  <c r="AA57" i="4"/>
  <c r="AB22" i="4"/>
  <c r="X9" i="3"/>
  <c r="Y7" i="3"/>
  <c r="V110" i="4"/>
  <c r="Y7" i="4"/>
  <c r="X12" i="4"/>
  <c r="W107" i="4"/>
  <c r="X64" i="4"/>
  <c r="AA20" i="2"/>
  <c r="Z42" i="2"/>
  <c r="W79" i="3"/>
  <c r="X16" i="2"/>
  <c r="Y14" i="2"/>
  <c r="W60" i="4"/>
  <c r="W110" i="4" s="1"/>
  <c r="Y16" i="4" l="1"/>
  <c r="X18" i="4"/>
  <c r="X60" i="4" s="1"/>
  <c r="X110" i="4" s="1"/>
  <c r="X43" i="3"/>
  <c r="X79" i="3" s="1"/>
  <c r="AB57" i="4"/>
  <c r="AC22" i="4"/>
  <c r="AA42" i="2"/>
  <c r="AB20" i="2"/>
  <c r="AB13" i="3"/>
  <c r="AA15" i="3"/>
  <c r="X107" i="4"/>
  <c r="Y64" i="4"/>
  <c r="Y49" i="2"/>
  <c r="X84" i="2"/>
  <c r="Y40" i="3"/>
  <c r="Z19" i="3"/>
  <c r="Z7" i="4"/>
  <c r="Y12" i="4"/>
  <c r="Y7" i="2"/>
  <c r="X10" i="2"/>
  <c r="X45" i="2" s="1"/>
  <c r="X87" i="2" s="1"/>
  <c r="Y16" i="2"/>
  <c r="Z14" i="2"/>
  <c r="Z7" i="3"/>
  <c r="Y9" i="3"/>
  <c r="Y43" i="3" s="1"/>
  <c r="Y76" i="3"/>
  <c r="Z47" i="3"/>
  <c r="W87" i="2"/>
  <c r="Y79" i="3" l="1"/>
  <c r="AA7" i="3"/>
  <c r="Z9" i="3"/>
  <c r="Z16" i="2"/>
  <c r="AA14" i="2"/>
  <c r="AC57" i="4"/>
  <c r="AD22" i="4"/>
  <c r="Z49" i="2"/>
  <c r="Y84" i="2"/>
  <c r="Y107" i="4"/>
  <c r="Z64" i="4"/>
  <c r="AB42" i="2"/>
  <c r="AC20" i="2"/>
  <c r="Y10" i="2"/>
  <c r="Y45" i="2" s="1"/>
  <c r="Y87" i="2" s="1"/>
  <c r="Z7" i="2"/>
  <c r="Z40" i="3"/>
  <c r="AA19" i="3"/>
  <c r="Z76" i="3"/>
  <c r="AA47" i="3"/>
  <c r="Z12" i="4"/>
  <c r="AA7" i="4"/>
  <c r="AB15" i="3"/>
  <c r="AC13" i="3"/>
  <c r="Y18" i="4"/>
  <c r="Y60" i="4" s="1"/>
  <c r="Y110" i="4" s="1"/>
  <c r="Z16" i="4"/>
  <c r="AB14" i="2" l="1"/>
  <c r="AA16" i="2"/>
  <c r="Z10" i="2"/>
  <c r="Z45" i="2" s="1"/>
  <c r="Z87" i="2" s="1"/>
  <c r="AA7" i="2"/>
  <c r="AA12" i="4"/>
  <c r="AB7" i="4"/>
  <c r="AD20" i="2"/>
  <c r="AD42" i="2" s="1"/>
  <c r="AC42" i="2"/>
  <c r="AB47" i="3"/>
  <c r="AA76" i="3"/>
  <c r="Z43" i="3"/>
  <c r="Z79" i="3" s="1"/>
  <c r="Z84" i="2"/>
  <c r="AA49" i="2"/>
  <c r="AD57" i="4"/>
  <c r="AE22" i="4"/>
  <c r="Z18" i="4"/>
  <c r="Z60" i="4" s="1"/>
  <c r="Z110" i="4" s="1"/>
  <c r="AA16" i="4"/>
  <c r="AB7" i="3"/>
  <c r="AA9" i="3"/>
  <c r="AA43" i="3" s="1"/>
  <c r="AA79" i="3" s="1"/>
  <c r="AD13" i="3"/>
  <c r="AC15" i="3"/>
  <c r="Z107" i="4"/>
  <c r="AA64" i="4"/>
  <c r="AA40" i="3"/>
  <c r="AB19" i="3"/>
  <c r="AA107" i="4" l="1"/>
  <c r="AB64" i="4"/>
  <c r="AE57" i="4"/>
  <c r="AF22" i="4"/>
  <c r="AB12" i="4"/>
  <c r="AC7" i="4"/>
  <c r="AB49" i="2"/>
  <c r="AA84" i="2"/>
  <c r="AE13" i="3"/>
  <c r="AD15" i="3"/>
  <c r="AB7" i="2"/>
  <c r="AA10" i="2"/>
  <c r="AA45" i="2" s="1"/>
  <c r="AA87" i="2" s="1"/>
  <c r="AC7" i="3"/>
  <c r="AB9" i="3"/>
  <c r="AB43" i="3" s="1"/>
  <c r="AB79" i="3" s="1"/>
  <c r="AB16" i="4"/>
  <c r="AA18" i="4"/>
  <c r="AA60" i="4" s="1"/>
  <c r="AA110" i="4" s="1"/>
  <c r="AC47" i="3"/>
  <c r="AB76" i="3"/>
  <c r="AB40" i="3"/>
  <c r="AC19" i="3"/>
  <c r="AC14" i="2"/>
  <c r="AB16" i="2"/>
  <c r="AC16" i="4" l="1"/>
  <c r="AB18" i="4"/>
  <c r="AB84" i="2"/>
  <c r="AC49" i="2"/>
  <c r="AD7" i="4"/>
  <c r="AC12" i="4"/>
  <c r="AC9" i="3"/>
  <c r="AD7" i="3"/>
  <c r="AB60" i="4"/>
  <c r="AF57" i="4"/>
  <c r="AG22" i="4"/>
  <c r="AG57" i="4" s="1"/>
  <c r="AC7" i="2"/>
  <c r="AB10" i="2"/>
  <c r="AB45" i="2" s="1"/>
  <c r="AB87" i="2" s="1"/>
  <c r="AD19" i="3"/>
  <c r="AC40" i="3"/>
  <c r="AB107" i="4"/>
  <c r="AC64" i="4"/>
  <c r="AC16" i="2"/>
  <c r="AD14" i="2"/>
  <c r="AD16" i="2" s="1"/>
  <c r="AC76" i="3"/>
  <c r="AD47" i="3"/>
  <c r="AF13" i="3"/>
  <c r="AF15" i="3" s="1"/>
  <c r="AE15" i="3"/>
  <c r="AD9" i="3" l="1"/>
  <c r="AE7" i="3"/>
  <c r="AC10" i="2"/>
  <c r="AC45" i="2" s="1"/>
  <c r="AD7" i="2"/>
  <c r="AD10" i="2" s="1"/>
  <c r="AD45" i="2" s="1"/>
  <c r="AC43" i="3"/>
  <c r="AC79" i="3" s="1"/>
  <c r="AD40" i="3"/>
  <c r="AE19" i="3"/>
  <c r="AD12" i="4"/>
  <c r="AE7" i="4"/>
  <c r="AE47" i="3"/>
  <c r="AD76" i="3"/>
  <c r="AC84" i="2"/>
  <c r="AD49" i="2"/>
  <c r="AD84" i="2" s="1"/>
  <c r="AC107" i="4"/>
  <c r="AD64" i="4"/>
  <c r="AB110" i="4"/>
  <c r="AD16" i="4"/>
  <c r="AC18" i="4"/>
  <c r="AC60" i="4" s="1"/>
  <c r="AC110" i="4" s="1"/>
  <c r="AF19" i="3" l="1"/>
  <c r="AF40" i="3" s="1"/>
  <c r="AE40" i="3"/>
  <c r="AD107" i="4"/>
  <c r="AE64" i="4"/>
  <c r="AD87" i="2"/>
  <c r="AE76" i="3"/>
  <c r="AF47" i="3"/>
  <c r="AF76" i="3" s="1"/>
  <c r="AC87" i="2"/>
  <c r="AD18" i="4"/>
  <c r="AE16" i="4"/>
  <c r="AE9" i="3"/>
  <c r="AE43" i="3" s="1"/>
  <c r="AE79" i="3" s="1"/>
  <c r="AF7" i="3"/>
  <c r="AF9" i="3" s="1"/>
  <c r="AF43" i="3" s="1"/>
  <c r="AE12" i="4"/>
  <c r="AF7" i="4"/>
  <c r="AD60" i="4"/>
  <c r="AD110" i="4" s="1"/>
  <c r="AD43" i="3"/>
  <c r="AD79" i="3" s="1"/>
  <c r="AF12" i="4" l="1"/>
  <c r="AG7" i="4"/>
  <c r="AG12" i="4" s="1"/>
  <c r="AE107" i="4"/>
  <c r="AF64" i="4"/>
  <c r="AF79" i="3"/>
  <c r="AF16" i="4"/>
  <c r="AE18" i="4"/>
  <c r="AE60" i="4" s="1"/>
  <c r="AE110" i="4" s="1"/>
  <c r="AG16" i="4" l="1"/>
  <c r="AG18" i="4" s="1"/>
  <c r="AG60" i="4" s="1"/>
  <c r="AG110" i="4" s="1"/>
  <c r="AF18" i="4"/>
  <c r="AF107" i="4"/>
  <c r="AG64" i="4"/>
  <c r="AG107" i="4" s="1"/>
  <c r="AF60" i="4"/>
  <c r="AF110" i="4" s="1"/>
</calcChain>
</file>

<file path=xl/sharedStrings.xml><?xml version="1.0" encoding="utf-8"?>
<sst xmlns="http://schemas.openxmlformats.org/spreadsheetml/2006/main" count="9284" uniqueCount="200">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</sst>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R\ #,##0.00"/>
    <numFmt numFmtId="165" formatCode="yyyy\-mm\-dd"/>
    <numFmt numFmtId="167" formatCode="dd\ mmm\ 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I1750"/>
  <sheetViews>
    <sheetView workbookViewId="0"/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0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0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0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0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0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0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0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0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0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0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0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0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0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465404.34</v>
      </c>
      <c r="G715">
        <v>448882.61</v>
      </c>
      <c r="H715" s="2">
        <f t="shared" si="22"/>
        <v>465404.34</v>
      </c>
      <c r="I715" s="1">
        <f t="shared" si="23"/>
        <v>45046</v>
      </c>
    </row>
    <row r="716" spans="1:9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750</v>
      </c>
      <c r="G716">
        <v>-500</v>
      </c>
      <c r="H716" s="2">
        <f t="shared" si="22"/>
        <v>750</v>
      </c>
      <c r="I716" s="1">
        <f t="shared" si="23"/>
        <v>45046</v>
      </c>
    </row>
    <row r="717" spans="1:9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0</v>
      </c>
      <c r="G720">
        <v>0</v>
      </c>
      <c r="H720" s="2">
        <f t="shared" si="22"/>
        <v>0</v>
      </c>
      <c r="I720" s="1">
        <f t="shared" si="23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193858.36</v>
      </c>
      <c r="G725">
        <v>230143.86</v>
      </c>
      <c r="H725" s="2">
        <f t="shared" si="22"/>
        <v>193858.36</v>
      </c>
      <c r="I725" s="1">
        <f t="shared" si="23"/>
        <v>45046</v>
      </c>
    </row>
    <row r="726" spans="1:9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0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10690.2</v>
      </c>
      <c r="G731">
        <v>0</v>
      </c>
      <c r="H731" s="2">
        <f t="shared" si="22"/>
        <v>10690.2</v>
      </c>
      <c r="I731" s="1">
        <f t="shared" si="23"/>
        <v>45046</v>
      </c>
    </row>
    <row r="732" spans="1:9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199.99</v>
      </c>
      <c r="G737">
        <v>0</v>
      </c>
      <c r="H737" s="2">
        <f t="shared" si="22"/>
        <v>199.99</v>
      </c>
      <c r="I737" s="1">
        <f t="shared" si="23"/>
        <v>45046</v>
      </c>
    </row>
    <row r="738" spans="1:9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181.67</v>
      </c>
      <c r="G739">
        <v>-715.47</v>
      </c>
      <c r="H739" s="2">
        <f t="shared" si="22"/>
        <v>181.67</v>
      </c>
      <c r="I739" s="1">
        <f t="shared" si="23"/>
        <v>45046</v>
      </c>
    </row>
    <row r="740" spans="1:9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40376.71</v>
      </c>
      <c r="G740">
        <v>0</v>
      </c>
      <c r="H740" s="2">
        <f t="shared" si="22"/>
        <v>40376.71</v>
      </c>
      <c r="I740" s="1">
        <f t="shared" si="23"/>
        <v>45046</v>
      </c>
    </row>
    <row r="741" spans="1:9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133335.60999999999</v>
      </c>
      <c r="G741">
        <v>55479.45</v>
      </c>
      <c r="H741" s="2">
        <f t="shared" si="22"/>
        <v>133335.60999999999</v>
      </c>
      <c r="I741" s="1">
        <f t="shared" si="23"/>
        <v>45046</v>
      </c>
    </row>
    <row r="742" spans="1:9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0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1115603.3</v>
      </c>
      <c r="G743">
        <v>1454819.17</v>
      </c>
      <c r="H743" s="2">
        <f t="shared" si="22"/>
        <v>1115603.3</v>
      </c>
      <c r="I743" s="1">
        <f t="shared" si="23"/>
        <v>45046</v>
      </c>
    </row>
    <row r="744" spans="1:9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63203.46</v>
      </c>
      <c r="G744">
        <v>62219.17</v>
      </c>
      <c r="H744" s="2">
        <f t="shared" si="22"/>
        <v>63203.46</v>
      </c>
      <c r="I744" s="1">
        <f t="shared" si="23"/>
        <v>45046</v>
      </c>
    </row>
    <row r="745" spans="1:9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3561.64</v>
      </c>
      <c r="G745">
        <v>37361.65</v>
      </c>
      <c r="H745" s="2">
        <f t="shared" si="22"/>
        <v>3561.64</v>
      </c>
      <c r="I745" s="1">
        <f t="shared" si="23"/>
        <v>45046</v>
      </c>
    </row>
    <row r="746" spans="1:9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0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0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9197652.1799999997</v>
      </c>
      <c r="G758">
        <v>10308000</v>
      </c>
      <c r="H758" s="2">
        <f t="shared" si="22"/>
        <v>9197652.1799999997</v>
      </c>
      <c r="I758" s="1">
        <f t="shared" si="23"/>
        <v>45046</v>
      </c>
    </row>
    <row r="759" spans="1:9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10864.06</v>
      </c>
      <c r="G759">
        <v>18450</v>
      </c>
      <c r="H759" s="2">
        <f t="shared" si="22"/>
        <v>10864.06</v>
      </c>
      <c r="I759" s="1">
        <f t="shared" si="23"/>
        <v>45046</v>
      </c>
    </row>
    <row r="760" spans="1:9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24975</v>
      </c>
      <c r="G766">
        <v>0</v>
      </c>
      <c r="H766" s="2">
        <f t="shared" si="22"/>
        <v>24975</v>
      </c>
      <c r="I766" s="1">
        <f t="shared" si="23"/>
        <v>45046</v>
      </c>
    </row>
    <row r="767" spans="1:9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24960</v>
      </c>
      <c r="G798">
        <v>-12480</v>
      </c>
      <c r="H798" s="2">
        <f t="shared" si="24"/>
        <v>24960</v>
      </c>
      <c r="I798" s="1">
        <f t="shared" si="25"/>
        <v>45077</v>
      </c>
    </row>
    <row r="799" spans="1:9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448882.61</v>
      </c>
      <c r="G802">
        <v>242591.31</v>
      </c>
      <c r="H802" s="2">
        <f t="shared" si="24"/>
        <v>448882.61</v>
      </c>
      <c r="I802" s="1">
        <f t="shared" si="25"/>
        <v>45077</v>
      </c>
    </row>
    <row r="803" spans="1:9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-500</v>
      </c>
      <c r="G803">
        <v>0</v>
      </c>
      <c r="H803" s="2">
        <f t="shared" si="24"/>
        <v>-500</v>
      </c>
      <c r="I803" s="1">
        <f t="shared" si="25"/>
        <v>45077</v>
      </c>
    </row>
    <row r="804" spans="1:9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694.78</v>
      </c>
      <c r="G807">
        <v>0</v>
      </c>
      <c r="H807" s="2">
        <f t="shared" si="24"/>
        <v>694.78</v>
      </c>
      <c r="I807" s="1">
        <f t="shared" si="25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0</v>
      </c>
      <c r="G809">
        <v>0</v>
      </c>
      <c r="H809" s="2">
        <f t="shared" si="24"/>
        <v>0</v>
      </c>
      <c r="I809" s="1">
        <f t="shared" si="25"/>
        <v>45077</v>
      </c>
    </row>
    <row r="810" spans="1:9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230143.86</v>
      </c>
      <c r="G812">
        <v>135356.82999999999</v>
      </c>
      <c r="H812" s="2">
        <f t="shared" si="24"/>
        <v>230143.86</v>
      </c>
      <c r="I812" s="1">
        <f t="shared" si="25"/>
        <v>45077</v>
      </c>
    </row>
    <row r="813" spans="1:9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0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11528.93</v>
      </c>
      <c r="G815">
        <v>6631.99</v>
      </c>
      <c r="H815" s="2">
        <f t="shared" si="24"/>
        <v>11528.93</v>
      </c>
      <c r="I815" s="1">
        <f t="shared" si="25"/>
        <v>45077</v>
      </c>
    </row>
    <row r="816" spans="1:9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0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-715.47</v>
      </c>
      <c r="G826">
        <v>0</v>
      </c>
      <c r="H826" s="2">
        <f t="shared" si="24"/>
        <v>-715.47</v>
      </c>
      <c r="I826" s="1">
        <f t="shared" si="25"/>
        <v>45077</v>
      </c>
    </row>
    <row r="827" spans="1:9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0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55479.45</v>
      </c>
      <c r="G828">
        <v>117904.12</v>
      </c>
      <c r="H828" s="2">
        <f t="shared" si="24"/>
        <v>55479.45</v>
      </c>
      <c r="I828" s="1">
        <f t="shared" si="25"/>
        <v>45077</v>
      </c>
    </row>
    <row r="829" spans="1:9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14451.92</v>
      </c>
      <c r="G829">
        <v>33052.06</v>
      </c>
      <c r="H829" s="2">
        <f t="shared" si="24"/>
        <v>14451.92</v>
      </c>
      <c r="I829" s="1">
        <f t="shared" si="25"/>
        <v>45077</v>
      </c>
    </row>
    <row r="830" spans="1:9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1454819.17</v>
      </c>
      <c r="G830">
        <v>214964.38</v>
      </c>
      <c r="H830" s="2">
        <f t="shared" si="24"/>
        <v>1454819.17</v>
      </c>
      <c r="I830" s="1">
        <f t="shared" si="25"/>
        <v>45077</v>
      </c>
    </row>
    <row r="831" spans="1:9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62219.17</v>
      </c>
      <c r="G831">
        <v>22371.58</v>
      </c>
      <c r="H831" s="2">
        <f t="shared" si="24"/>
        <v>62219.17</v>
      </c>
      <c r="I831" s="1">
        <f t="shared" si="25"/>
        <v>45077</v>
      </c>
    </row>
    <row r="832" spans="1:9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37361.65</v>
      </c>
      <c r="G832">
        <v>15457.54</v>
      </c>
      <c r="H832" s="2">
        <f t="shared" si="24"/>
        <v>37361.65</v>
      </c>
      <c r="I832" s="1">
        <f t="shared" si="25"/>
        <v>45077</v>
      </c>
    </row>
    <row r="833" spans="1:9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22913.02</v>
      </c>
      <c r="G833">
        <v>13389.04</v>
      </c>
      <c r="H833" s="2">
        <f t="shared" si="24"/>
        <v>22913.02</v>
      </c>
      <c r="I833" s="1">
        <f t="shared" si="25"/>
        <v>45077</v>
      </c>
    </row>
    <row r="834" spans="1:9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11027.39</v>
      </c>
      <c r="G834">
        <v>0</v>
      </c>
      <c r="H834" s="2">
        <f t="shared" ref="H834:H897" si="26">IF(F834=0, G834, F834)</f>
        <v>11027.39</v>
      </c>
      <c r="I834" s="1">
        <f t="shared" ref="I834:I897" si="27">E834+0</f>
        <v>45077</v>
      </c>
    </row>
    <row r="835" spans="1:9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10308000</v>
      </c>
      <c r="G845">
        <v>4851826.09</v>
      </c>
      <c r="H845" s="2">
        <f t="shared" si="26"/>
        <v>10308000</v>
      </c>
      <c r="I845" s="1">
        <f t="shared" si="27"/>
        <v>45077</v>
      </c>
    </row>
    <row r="846" spans="1:9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18450</v>
      </c>
      <c r="G846">
        <v>65332.85</v>
      </c>
      <c r="H846" s="2">
        <f t="shared" si="26"/>
        <v>18450</v>
      </c>
      <c r="I846" s="1">
        <f t="shared" si="27"/>
        <v>45077</v>
      </c>
    </row>
    <row r="847" spans="1:9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0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-12480</v>
      </c>
      <c r="G885">
        <v>0</v>
      </c>
      <c r="H885" s="2">
        <f t="shared" si="26"/>
        <v>-12480</v>
      </c>
      <c r="I885" s="1">
        <f t="shared" si="27"/>
        <v>45107</v>
      </c>
    </row>
    <row r="886" spans="1:9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242591.31</v>
      </c>
      <c r="G889">
        <v>62169.57</v>
      </c>
      <c r="H889" s="2">
        <f t="shared" si="26"/>
        <v>242591.31</v>
      </c>
      <c r="I889" s="1">
        <f t="shared" si="27"/>
        <v>45107</v>
      </c>
    </row>
    <row r="890" spans="1:9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0</v>
      </c>
      <c r="G891">
        <v>0</v>
      </c>
      <c r="H891" s="2">
        <f t="shared" si="26"/>
        <v>0</v>
      </c>
      <c r="I891" s="1">
        <f t="shared" si="27"/>
        <v>45107</v>
      </c>
    </row>
    <row r="892" spans="1:9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1129.57</v>
      </c>
      <c r="G896">
        <v>0</v>
      </c>
      <c r="H896" s="2">
        <f t="shared" si="26"/>
        <v>1129.57</v>
      </c>
      <c r="I896" s="1">
        <f t="shared" si="27"/>
        <v>45107</v>
      </c>
    </row>
    <row r="897" spans="1:9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135356.82999999999</v>
      </c>
      <c r="G899">
        <v>18544.25</v>
      </c>
      <c r="H899" s="2">
        <f t="shared" si="28"/>
        <v>135356.82999999999</v>
      </c>
      <c r="I899" s="1">
        <f t="shared" si="29"/>
        <v>45107</v>
      </c>
    </row>
    <row r="900" spans="1:9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171178.44</v>
      </c>
      <c r="G901">
        <v>0</v>
      </c>
      <c r="H901" s="2">
        <f t="shared" si="28"/>
        <v>171178.44</v>
      </c>
      <c r="I901" s="1">
        <f t="shared" si="29"/>
        <v>45107</v>
      </c>
    </row>
    <row r="902" spans="1:9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6631.99</v>
      </c>
      <c r="G902">
        <v>0</v>
      </c>
      <c r="H902" s="2">
        <f t="shared" si="28"/>
        <v>6631.99</v>
      </c>
      <c r="I902" s="1">
        <f t="shared" si="29"/>
        <v>45107</v>
      </c>
    </row>
    <row r="903" spans="1:9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0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39.47</v>
      </c>
      <c r="G910">
        <v>0</v>
      </c>
      <c r="H910" s="2">
        <f t="shared" si="28"/>
        <v>39.47</v>
      </c>
      <c r="I910" s="1">
        <f t="shared" si="29"/>
        <v>45107</v>
      </c>
    </row>
    <row r="911" spans="1:9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229887.83</v>
      </c>
      <c r="G914">
        <v>130102.66</v>
      </c>
      <c r="H914" s="2">
        <f t="shared" si="28"/>
        <v>229887.83</v>
      </c>
      <c r="I914" s="1">
        <f t="shared" si="29"/>
        <v>45107</v>
      </c>
    </row>
    <row r="915" spans="1:9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117904.12</v>
      </c>
      <c r="G915">
        <v>0</v>
      </c>
      <c r="H915" s="2">
        <f t="shared" si="28"/>
        <v>117904.12</v>
      </c>
      <c r="I915" s="1">
        <f t="shared" si="29"/>
        <v>45107</v>
      </c>
    </row>
    <row r="916" spans="1:9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33052.06</v>
      </c>
      <c r="G916">
        <v>-30</v>
      </c>
      <c r="H916" s="2">
        <f t="shared" si="28"/>
        <v>33052.06</v>
      </c>
      <c r="I916" s="1">
        <f t="shared" si="29"/>
        <v>45107</v>
      </c>
    </row>
    <row r="917" spans="1:9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214964.38</v>
      </c>
      <c r="G917">
        <v>0</v>
      </c>
      <c r="H917" s="2">
        <f t="shared" si="28"/>
        <v>214964.38</v>
      </c>
      <c r="I917" s="1">
        <f t="shared" si="29"/>
        <v>45107</v>
      </c>
    </row>
    <row r="918" spans="1:9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22371.58</v>
      </c>
      <c r="G918">
        <v>4041.1</v>
      </c>
      <c r="H918" s="2">
        <f t="shared" si="28"/>
        <v>22371.58</v>
      </c>
      <c r="I918" s="1">
        <f t="shared" si="29"/>
        <v>45107</v>
      </c>
    </row>
    <row r="919" spans="1:9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15457.54</v>
      </c>
      <c r="G919">
        <v>5520.55</v>
      </c>
      <c r="H919" s="2">
        <f t="shared" si="28"/>
        <v>15457.54</v>
      </c>
      <c r="I919" s="1">
        <f t="shared" si="29"/>
        <v>45107</v>
      </c>
    </row>
    <row r="920" spans="1:9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13389.04</v>
      </c>
      <c r="G920">
        <v>3014.39</v>
      </c>
      <c r="H920" s="2">
        <f t="shared" si="28"/>
        <v>13389.04</v>
      </c>
      <c r="I920" s="1">
        <f t="shared" si="29"/>
        <v>45107</v>
      </c>
    </row>
    <row r="921" spans="1:9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0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0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4851826.09</v>
      </c>
      <c r="G932">
        <v>1243391.3</v>
      </c>
      <c r="H932" s="2">
        <f t="shared" si="28"/>
        <v>4851826.09</v>
      </c>
      <c r="I932" s="1">
        <f t="shared" si="29"/>
        <v>45107</v>
      </c>
    </row>
    <row r="933" spans="1:9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65332.85</v>
      </c>
      <c r="G933">
        <v>0</v>
      </c>
      <c r="H933" s="2">
        <f t="shared" si="28"/>
        <v>65332.85</v>
      </c>
      <c r="I933" s="1">
        <f t="shared" si="29"/>
        <v>45107</v>
      </c>
    </row>
    <row r="934" spans="1:9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5637.5</v>
      </c>
      <c r="G940">
        <v>1293.75</v>
      </c>
      <c r="H940" s="2">
        <f t="shared" si="28"/>
        <v>5637.5</v>
      </c>
      <c r="I940" s="1">
        <f t="shared" si="29"/>
        <v>45107</v>
      </c>
    </row>
    <row r="941" spans="1:9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0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62169.57</v>
      </c>
      <c r="G976">
        <v>61865.22</v>
      </c>
      <c r="H976" s="2">
        <f t="shared" si="30"/>
        <v>62169.57</v>
      </c>
      <c r="I976" s="1">
        <f t="shared" si="31"/>
        <v>45138</v>
      </c>
    </row>
    <row r="977" spans="1:9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86.96</v>
      </c>
      <c r="G978">
        <v>0</v>
      </c>
      <c r="H978" s="2">
        <f t="shared" si="30"/>
        <v>86.96</v>
      </c>
      <c r="I978" s="1">
        <f t="shared" si="31"/>
        <v>45138</v>
      </c>
    </row>
    <row r="979" spans="1:9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0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31600</v>
      </c>
      <c r="G985">
        <v>0</v>
      </c>
      <c r="H985" s="2">
        <f t="shared" si="30"/>
        <v>31600</v>
      </c>
      <c r="I985" s="1">
        <f t="shared" si="31"/>
        <v>45138</v>
      </c>
    </row>
    <row r="986" spans="1:9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18544.25</v>
      </c>
      <c r="G986">
        <v>71053.34</v>
      </c>
      <c r="H986" s="2">
        <f t="shared" si="30"/>
        <v>18544.25</v>
      </c>
      <c r="I986" s="1">
        <f t="shared" si="31"/>
        <v>45138</v>
      </c>
    </row>
    <row r="987" spans="1:9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0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71583.149999999994</v>
      </c>
      <c r="G996">
        <v>5282.68</v>
      </c>
      <c r="H996" s="2">
        <f t="shared" si="30"/>
        <v>71583.149999999994</v>
      </c>
      <c r="I996" s="1">
        <f t="shared" si="31"/>
        <v>45138</v>
      </c>
    </row>
    <row r="997" spans="1:9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130102.66</v>
      </c>
      <c r="G1001">
        <v>0</v>
      </c>
      <c r="H1001" s="2">
        <f t="shared" si="30"/>
        <v>130102.66</v>
      </c>
      <c r="I1001" s="1">
        <f t="shared" si="31"/>
        <v>45138</v>
      </c>
    </row>
    <row r="1002" spans="1:9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0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-30</v>
      </c>
      <c r="G1003">
        <v>0</v>
      </c>
      <c r="H1003" s="2">
        <f t="shared" si="30"/>
        <v>-30</v>
      </c>
      <c r="I1003" s="1">
        <f t="shared" si="31"/>
        <v>45138</v>
      </c>
    </row>
    <row r="1004" spans="1:9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0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4041.1</v>
      </c>
      <c r="G1005">
        <v>15410.95</v>
      </c>
      <c r="H1005" s="2">
        <f t="shared" si="30"/>
        <v>4041.1</v>
      </c>
      <c r="I1005" s="1">
        <f t="shared" si="31"/>
        <v>45138</v>
      </c>
    </row>
    <row r="1006" spans="1:9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5520.55</v>
      </c>
      <c r="G1006">
        <v>11041.1</v>
      </c>
      <c r="H1006" s="2">
        <f t="shared" si="30"/>
        <v>5520.55</v>
      </c>
      <c r="I1006" s="1">
        <f t="shared" si="31"/>
        <v>45138</v>
      </c>
    </row>
    <row r="1007" spans="1:9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3014.39</v>
      </c>
      <c r="G1007">
        <v>4808.22</v>
      </c>
      <c r="H1007" s="2">
        <f t="shared" si="30"/>
        <v>3014.39</v>
      </c>
      <c r="I1007" s="1">
        <f t="shared" si="31"/>
        <v>45138</v>
      </c>
    </row>
    <row r="1008" spans="1:9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650.94000000000005</v>
      </c>
      <c r="G1008">
        <v>0</v>
      </c>
      <c r="H1008" s="2">
        <f t="shared" si="30"/>
        <v>650.94000000000005</v>
      </c>
      <c r="I1008" s="1">
        <f t="shared" si="31"/>
        <v>45138</v>
      </c>
    </row>
    <row r="1009" spans="1:9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430.32</v>
      </c>
      <c r="G1009">
        <v>821.92</v>
      </c>
      <c r="H1009" s="2">
        <f t="shared" si="30"/>
        <v>430.32</v>
      </c>
      <c r="I1009" s="1">
        <f t="shared" si="31"/>
        <v>45138</v>
      </c>
    </row>
    <row r="1010" spans="1:9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0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0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0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1243391.3</v>
      </c>
      <c r="G1019">
        <v>1314691.31</v>
      </c>
      <c r="H1019" s="2">
        <f t="shared" si="30"/>
        <v>1243391.3</v>
      </c>
      <c r="I1019" s="1">
        <f t="shared" si="31"/>
        <v>45138</v>
      </c>
    </row>
    <row r="1020" spans="1:9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0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0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1293.75</v>
      </c>
      <c r="G1027">
        <v>7705</v>
      </c>
      <c r="H1027" s="2">
        <f t="shared" si="32"/>
        <v>1293.75</v>
      </c>
      <c r="I1027" s="1">
        <f t="shared" si="33"/>
        <v>45138</v>
      </c>
    </row>
    <row r="1028" spans="1:9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0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0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350000</v>
      </c>
      <c r="G1051">
        <v>0</v>
      </c>
      <c r="H1051" s="2">
        <f t="shared" si="32"/>
        <v>350000</v>
      </c>
      <c r="I1051" s="1">
        <f t="shared" si="33"/>
        <v>45138</v>
      </c>
    </row>
    <row r="1052" spans="1:9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3050</v>
      </c>
      <c r="G1057">
        <v>0</v>
      </c>
      <c r="H1057" s="2">
        <f t="shared" si="32"/>
        <v>3050</v>
      </c>
      <c r="I1057" s="1">
        <f t="shared" si="33"/>
        <v>45169</v>
      </c>
    </row>
    <row r="1058" spans="1:9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13404.96</v>
      </c>
      <c r="G1058">
        <v>1620</v>
      </c>
      <c r="H1058" s="2">
        <f t="shared" si="32"/>
        <v>13404.96</v>
      </c>
      <c r="I1058" s="1">
        <f t="shared" si="33"/>
        <v>45169</v>
      </c>
    </row>
    <row r="1059" spans="1:9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61865.22</v>
      </c>
      <c r="G1063">
        <v>62604.35</v>
      </c>
      <c r="H1063" s="2">
        <f t="shared" si="32"/>
        <v>61865.22</v>
      </c>
      <c r="I1063" s="1">
        <f t="shared" si="33"/>
        <v>45169</v>
      </c>
    </row>
    <row r="1064" spans="1:9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76169.75</v>
      </c>
      <c r="G1067">
        <v>0</v>
      </c>
      <c r="H1067" s="2">
        <f t="shared" si="32"/>
        <v>76169.75</v>
      </c>
      <c r="I1067" s="1">
        <f t="shared" si="33"/>
        <v>45169</v>
      </c>
    </row>
    <row r="1068" spans="1:9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45300.43</v>
      </c>
      <c r="G1071">
        <v>0</v>
      </c>
      <c r="H1071" s="2">
        <f t="shared" si="32"/>
        <v>45300.43</v>
      </c>
      <c r="I1071" s="1">
        <f t="shared" si="33"/>
        <v>45169</v>
      </c>
    </row>
    <row r="1072" spans="1:9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71053.34</v>
      </c>
      <c r="G1073">
        <v>0</v>
      </c>
      <c r="H1073" s="2">
        <f t="shared" si="32"/>
        <v>71053.34</v>
      </c>
      <c r="I1073" s="1">
        <f t="shared" si="33"/>
        <v>45169</v>
      </c>
    </row>
    <row r="1074" spans="1:9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3875.85</v>
      </c>
      <c r="G1076">
        <v>3308.35</v>
      </c>
      <c r="H1076" s="2">
        <f t="shared" si="32"/>
        <v>3875.85</v>
      </c>
      <c r="I1076" s="1">
        <f t="shared" si="33"/>
        <v>45169</v>
      </c>
    </row>
    <row r="1077" spans="1:9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0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5282.68</v>
      </c>
      <c r="G1083">
        <v>0</v>
      </c>
      <c r="H1083" s="2">
        <f t="shared" si="32"/>
        <v>5282.68</v>
      </c>
      <c r="I1083" s="1">
        <f t="shared" si="33"/>
        <v>45169</v>
      </c>
    </row>
    <row r="1084" spans="1:9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26630.13</v>
      </c>
      <c r="G1089">
        <v>0</v>
      </c>
      <c r="H1089" s="2">
        <f t="shared" si="32"/>
        <v>26630.13</v>
      </c>
      <c r="I1089" s="1">
        <f t="shared" si="33"/>
        <v>45169</v>
      </c>
    </row>
    <row r="1090" spans="1:9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411780.83</v>
      </c>
      <c r="G1091">
        <v>0</v>
      </c>
      <c r="H1091" s="2">
        <f t="shared" si="34"/>
        <v>411780.83</v>
      </c>
      <c r="I1091" s="1">
        <f t="shared" si="35"/>
        <v>45169</v>
      </c>
    </row>
    <row r="1092" spans="1:9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15410.95</v>
      </c>
      <c r="G1092">
        <v>-0.09</v>
      </c>
      <c r="H1092" s="2">
        <f t="shared" si="34"/>
        <v>15410.95</v>
      </c>
      <c r="I1092" s="1">
        <f t="shared" si="35"/>
        <v>45169</v>
      </c>
    </row>
    <row r="1093" spans="1:9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11041.1</v>
      </c>
      <c r="G1093">
        <v>0</v>
      </c>
      <c r="H1093" s="2">
        <f t="shared" si="34"/>
        <v>11041.1</v>
      </c>
      <c r="I1093" s="1">
        <f t="shared" si="35"/>
        <v>45169</v>
      </c>
    </row>
    <row r="1094" spans="1:9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4808.22</v>
      </c>
      <c r="G1094">
        <v>0</v>
      </c>
      <c r="H1094" s="2">
        <f t="shared" si="34"/>
        <v>4808.22</v>
      </c>
      <c r="I1094" s="1">
        <f t="shared" si="35"/>
        <v>45169</v>
      </c>
    </row>
    <row r="1095" spans="1:9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821.92</v>
      </c>
      <c r="G1096">
        <v>0</v>
      </c>
      <c r="H1096" s="2">
        <f t="shared" si="34"/>
        <v>821.92</v>
      </c>
      <c r="I1096" s="1">
        <f t="shared" si="35"/>
        <v>45169</v>
      </c>
    </row>
    <row r="1097" spans="1:9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5515.07</v>
      </c>
      <c r="G1097">
        <v>0</v>
      </c>
      <c r="H1097" s="2">
        <f t="shared" si="34"/>
        <v>5515.07</v>
      </c>
      <c r="I1097" s="1">
        <f t="shared" si="35"/>
        <v>45169</v>
      </c>
    </row>
    <row r="1098" spans="1:9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591.78</v>
      </c>
      <c r="G1098">
        <v>0</v>
      </c>
      <c r="H1098" s="2">
        <f t="shared" si="34"/>
        <v>591.78</v>
      </c>
      <c r="I1098" s="1">
        <f t="shared" si="35"/>
        <v>45169</v>
      </c>
    </row>
    <row r="1099" spans="1:9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20</v>
      </c>
      <c r="G1102">
        <v>0</v>
      </c>
      <c r="H1102" s="2">
        <f t="shared" si="34"/>
        <v>20</v>
      </c>
      <c r="I1102" s="1">
        <f t="shared" si="35"/>
        <v>45169</v>
      </c>
    </row>
    <row r="1103" spans="1:9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33647.279999999999</v>
      </c>
      <c r="G1105">
        <v>0</v>
      </c>
      <c r="H1105" s="2">
        <f t="shared" si="34"/>
        <v>33647.279999999999</v>
      </c>
      <c r="I1105" s="1">
        <f t="shared" si="35"/>
        <v>45169</v>
      </c>
    </row>
    <row r="1106" spans="1:9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1314691.31</v>
      </c>
      <c r="G1106">
        <v>-62604.35</v>
      </c>
      <c r="H1106" s="2">
        <f t="shared" si="34"/>
        <v>1314691.31</v>
      </c>
      <c r="I1106" s="1">
        <f t="shared" si="35"/>
        <v>45169</v>
      </c>
    </row>
    <row r="1107" spans="1:9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7741.94</v>
      </c>
      <c r="G1107">
        <v>0</v>
      </c>
      <c r="H1107" s="2">
        <f t="shared" si="34"/>
        <v>7741.94</v>
      </c>
      <c r="I1107" s="1">
        <f t="shared" si="35"/>
        <v>45169</v>
      </c>
    </row>
    <row r="1108" spans="1:9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4602</v>
      </c>
      <c r="G1111">
        <v>0</v>
      </c>
      <c r="H1111" s="2">
        <f t="shared" si="34"/>
        <v>4602</v>
      </c>
      <c r="I1111" s="1">
        <f t="shared" si="35"/>
        <v>45169</v>
      </c>
    </row>
    <row r="1112" spans="1:9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-745</v>
      </c>
      <c r="H1113" s="2">
        <f t="shared" si="34"/>
        <v>-745</v>
      </c>
      <c r="I1113" s="1">
        <f t="shared" si="35"/>
        <v>45169</v>
      </c>
    </row>
    <row r="1114" spans="1:9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7705</v>
      </c>
      <c r="G1114">
        <v>0</v>
      </c>
      <c r="H1114" s="2">
        <f t="shared" si="34"/>
        <v>7705</v>
      </c>
      <c r="I1114" s="1">
        <f t="shared" si="35"/>
        <v>45169</v>
      </c>
    </row>
    <row r="1115" spans="1:9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44968.24</v>
      </c>
      <c r="G1117">
        <v>0</v>
      </c>
      <c r="H1117" s="2">
        <f t="shared" si="34"/>
        <v>44968.24</v>
      </c>
      <c r="I1117" s="1">
        <f t="shared" si="35"/>
        <v>45169</v>
      </c>
    </row>
    <row r="1118" spans="1:9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1998124.14</v>
      </c>
      <c r="G1119">
        <v>0</v>
      </c>
      <c r="H1119" s="2">
        <f t="shared" si="34"/>
        <v>1998124.14</v>
      </c>
      <c r="I1119" s="1">
        <f t="shared" si="35"/>
        <v>45169</v>
      </c>
    </row>
    <row r="1120" spans="1:9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6212.85</v>
      </c>
      <c r="G1124">
        <v>0</v>
      </c>
      <c r="H1124" s="2">
        <f t="shared" si="34"/>
        <v>6212.85</v>
      </c>
      <c r="I1124" s="1">
        <f t="shared" si="35"/>
        <v>45169</v>
      </c>
    </row>
    <row r="1125" spans="1:9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0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0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0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0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0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0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1620</v>
      </c>
      <c r="G1145">
        <v>-13404.96</v>
      </c>
      <c r="H1145" s="2">
        <f t="shared" si="34"/>
        <v>1620</v>
      </c>
      <c r="I1145" s="1">
        <f t="shared" si="35"/>
        <v>45199</v>
      </c>
    </row>
    <row r="1146" spans="1:9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10250</v>
      </c>
      <c r="G1147">
        <v>0</v>
      </c>
      <c r="H1147" s="2">
        <f t="shared" si="34"/>
        <v>10250</v>
      </c>
      <c r="I1147" s="1">
        <f t="shared" si="35"/>
        <v>45199</v>
      </c>
    </row>
    <row r="1148" spans="1:9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62604.35</v>
      </c>
      <c r="G1150">
        <v>0</v>
      </c>
      <c r="H1150" s="2">
        <f t="shared" si="34"/>
        <v>62604.35</v>
      </c>
      <c r="I1150" s="1">
        <f t="shared" si="35"/>
        <v>45199</v>
      </c>
    </row>
    <row r="1151" spans="1:9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0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3308.35</v>
      </c>
      <c r="G1163">
        <v>0</v>
      </c>
      <c r="H1163" s="2">
        <f t="shared" si="36"/>
        <v>3308.35</v>
      </c>
      <c r="I1163" s="1">
        <f t="shared" si="37"/>
        <v>45199</v>
      </c>
    </row>
    <row r="1164" spans="1:9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1005.47</v>
      </c>
      <c r="G1164">
        <v>0</v>
      </c>
      <c r="H1164" s="2">
        <f t="shared" si="36"/>
        <v>1005.47</v>
      </c>
      <c r="I1164" s="1">
        <f t="shared" si="37"/>
        <v>45199</v>
      </c>
    </row>
    <row r="1165" spans="1:9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-0.09</v>
      </c>
      <c r="G1179">
        <v>0</v>
      </c>
      <c r="H1179" s="2">
        <f t="shared" si="36"/>
        <v>-0.09</v>
      </c>
      <c r="I1179" s="1">
        <f t="shared" si="37"/>
        <v>45199</v>
      </c>
    </row>
    <row r="1180" spans="1:9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-62604.35</v>
      </c>
      <c r="G1193">
        <v>-9197652.0600000005</v>
      </c>
      <c r="H1193" s="2">
        <f t="shared" si="36"/>
        <v>-62604.35</v>
      </c>
      <c r="I1193" s="1">
        <f t="shared" si="37"/>
        <v>45199</v>
      </c>
    </row>
    <row r="1194" spans="1:9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0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18500</v>
      </c>
      <c r="G1199">
        <v>0</v>
      </c>
      <c r="H1199" s="2">
        <f t="shared" si="36"/>
        <v>18500</v>
      </c>
      <c r="I1199" s="1">
        <f t="shared" si="37"/>
        <v>45199</v>
      </c>
    </row>
    <row r="1200" spans="1:9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0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1342.47</v>
      </c>
      <c r="G1214">
        <v>4367.12</v>
      </c>
      <c r="H1214" s="2">
        <f t="shared" si="36"/>
        <v>1342.47</v>
      </c>
      <c r="I1214" s="1">
        <f t="shared" si="37"/>
        <v>45199</v>
      </c>
    </row>
    <row r="1215" spans="1:9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1610.96</v>
      </c>
      <c r="G1215">
        <v>17723.419999999998</v>
      </c>
      <c r="H1215" s="2">
        <f t="shared" si="36"/>
        <v>1610.96</v>
      </c>
      <c r="I1215" s="1">
        <f t="shared" si="37"/>
        <v>45199</v>
      </c>
    </row>
    <row r="1216" spans="1:9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0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36699.18</v>
      </c>
      <c r="G1218">
        <v>91616.44</v>
      </c>
      <c r="H1218" s="2">
        <f t="shared" ref="H1218:H1281" si="38">IF(F1218=0, G1218, F1218)</f>
        <v>36699.18</v>
      </c>
      <c r="I1218" s="1">
        <f t="shared" ref="I1218:I1281" si="39">E1218+0</f>
        <v>45199</v>
      </c>
    </row>
    <row r="1219" spans="1:9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675.38</v>
      </c>
      <c r="G1220">
        <v>932.4</v>
      </c>
      <c r="H1220" s="2">
        <f t="shared" si="38"/>
        <v>675.38</v>
      </c>
      <c r="I1220" s="1">
        <f t="shared" si="39"/>
        <v>45199</v>
      </c>
    </row>
    <row r="1221" spans="1:9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1424.97</v>
      </c>
      <c r="G1221">
        <v>82.19</v>
      </c>
      <c r="H1221" s="2">
        <f t="shared" si="38"/>
        <v>1424.97</v>
      </c>
      <c r="I1221" s="1">
        <f t="shared" si="39"/>
        <v>45199</v>
      </c>
    </row>
    <row r="1222" spans="1:9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0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0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50000</v>
      </c>
      <c r="G1226">
        <v>0</v>
      </c>
      <c r="H1226" s="2">
        <f t="shared" si="38"/>
        <v>50000</v>
      </c>
      <c r="I1226" s="1">
        <f t="shared" si="39"/>
        <v>45199</v>
      </c>
    </row>
    <row r="1227" spans="1:9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0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17806.45</v>
      </c>
      <c r="G1229">
        <v>61019.35</v>
      </c>
      <c r="H1229" s="2">
        <f t="shared" si="38"/>
        <v>17806.45</v>
      </c>
      <c r="I1229" s="1">
        <f t="shared" si="39"/>
        <v>45199</v>
      </c>
    </row>
    <row r="1230" spans="1:9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-3050</v>
      </c>
      <c r="H1232" s="2">
        <f t="shared" si="38"/>
        <v>-3050</v>
      </c>
      <c r="I1232" s="1">
        <f t="shared" si="39"/>
        <v>45230</v>
      </c>
    </row>
    <row r="1233" spans="1:9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-28750</v>
      </c>
      <c r="H1235" s="2">
        <f t="shared" si="38"/>
        <v>-28750</v>
      </c>
      <c r="I1235" s="1">
        <f t="shared" si="39"/>
        <v>45230</v>
      </c>
    </row>
    <row r="1236" spans="1:9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500</v>
      </c>
      <c r="G1236">
        <v>0</v>
      </c>
      <c r="H1236" s="2">
        <f t="shared" si="38"/>
        <v>500</v>
      </c>
      <c r="I1236" s="1">
        <f t="shared" si="39"/>
        <v>45230</v>
      </c>
    </row>
    <row r="1237" spans="1:9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369.15</v>
      </c>
      <c r="G1237">
        <v>0</v>
      </c>
      <c r="H1237" s="2">
        <f t="shared" si="38"/>
        <v>369.15</v>
      </c>
      <c r="I1237" s="1">
        <f t="shared" si="39"/>
        <v>45230</v>
      </c>
    </row>
    <row r="1238" spans="1:9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4925460.79</v>
      </c>
      <c r="G1238">
        <v>4925460.79</v>
      </c>
      <c r="H1238" s="2">
        <f t="shared" si="38"/>
        <v>4925460.79</v>
      </c>
      <c r="I1238" s="1">
        <f t="shared" si="39"/>
        <v>45230</v>
      </c>
    </row>
    <row r="1239" spans="1:9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1797.39</v>
      </c>
      <c r="G1242">
        <v>0</v>
      </c>
      <c r="H1242" s="2">
        <f t="shared" si="38"/>
        <v>1797.39</v>
      </c>
      <c r="I1242" s="1">
        <f t="shared" si="39"/>
        <v>45230</v>
      </c>
    </row>
    <row r="1243" spans="1:9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44920.98</v>
      </c>
      <c r="G1243">
        <v>0</v>
      </c>
      <c r="H1243" s="2">
        <f t="shared" si="38"/>
        <v>44920.98</v>
      </c>
      <c r="I1243" s="1">
        <f t="shared" si="39"/>
        <v>45230</v>
      </c>
    </row>
    <row r="1244" spans="1:9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4396.05</v>
      </c>
      <c r="G1245">
        <v>0</v>
      </c>
      <c r="H1245" s="2">
        <f t="shared" si="38"/>
        <v>4396.05</v>
      </c>
      <c r="I1245" s="1">
        <f t="shared" si="39"/>
        <v>45230</v>
      </c>
    </row>
    <row r="1246" spans="1:9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209891.04</v>
      </c>
      <c r="G1251">
        <v>0</v>
      </c>
      <c r="H1251" s="2">
        <f t="shared" si="38"/>
        <v>209891.04</v>
      </c>
      <c r="I1251" s="1">
        <f t="shared" si="39"/>
        <v>45230</v>
      </c>
    </row>
    <row r="1252" spans="1:9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11741246.42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12352.28</v>
      </c>
      <c r="G1255">
        <v>0</v>
      </c>
      <c r="H1255" s="2">
        <f t="shared" si="38"/>
        <v>12352.28</v>
      </c>
      <c r="I1255" s="1">
        <f t="shared" si="39"/>
        <v>45230</v>
      </c>
    </row>
    <row r="1256" spans="1:9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47156.78</v>
      </c>
      <c r="G1257">
        <v>0</v>
      </c>
      <c r="H1257" s="2">
        <f t="shared" si="38"/>
        <v>47156.78</v>
      </c>
      <c r="I1257" s="1">
        <f t="shared" si="39"/>
        <v>45230</v>
      </c>
    </row>
    <row r="1258" spans="1:9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115333</v>
      </c>
      <c r="G1258">
        <v>0</v>
      </c>
      <c r="H1258" s="2">
        <f t="shared" si="38"/>
        <v>115333</v>
      </c>
      <c r="I1258" s="1">
        <f t="shared" si="39"/>
        <v>45230</v>
      </c>
    </row>
    <row r="1259" spans="1:9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5700</v>
      </c>
      <c r="G1259">
        <v>0</v>
      </c>
      <c r="H1259" s="2">
        <f t="shared" si="38"/>
        <v>5700</v>
      </c>
      <c r="I1259" s="1">
        <f t="shared" si="39"/>
        <v>45230</v>
      </c>
    </row>
    <row r="1260" spans="1:9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12147.19</v>
      </c>
      <c r="G1263">
        <v>0</v>
      </c>
      <c r="H1263" s="2">
        <f t="shared" si="38"/>
        <v>12147.19</v>
      </c>
      <c r="I1263" s="1">
        <f t="shared" si="39"/>
        <v>45230</v>
      </c>
    </row>
    <row r="1264" spans="1:9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-1399093.86</v>
      </c>
      <c r="H1268" s="2">
        <f t="shared" si="38"/>
        <v>-1399093.86</v>
      </c>
      <c r="I1268" s="1">
        <f t="shared" si="39"/>
        <v>45230</v>
      </c>
    </row>
    <row r="1269" spans="1:9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342091.9</v>
      </c>
      <c r="G1276">
        <v>0</v>
      </c>
      <c r="H1276" s="2">
        <f t="shared" si="38"/>
        <v>342091.9</v>
      </c>
      <c r="I1276" s="1">
        <f t="shared" si="39"/>
        <v>45230</v>
      </c>
    </row>
    <row r="1277" spans="1:9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26200000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9670.93</v>
      </c>
      <c r="G1278">
        <v>0</v>
      </c>
      <c r="H1278" s="2">
        <f t="shared" si="38"/>
        <v>9670.93</v>
      </c>
      <c r="I1278" s="1">
        <f t="shared" si="39"/>
        <v>45230</v>
      </c>
    </row>
    <row r="1279" spans="1:9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19033.8</v>
      </c>
      <c r="G1279">
        <v>0</v>
      </c>
      <c r="H1279" s="2">
        <f t="shared" si="38"/>
        <v>19033.8</v>
      </c>
      <c r="I1279" s="1">
        <f t="shared" si="39"/>
        <v>45230</v>
      </c>
    </row>
    <row r="1280" spans="1:9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5361342.92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32138.13</v>
      </c>
      <c r="G1283">
        <v>0</v>
      </c>
      <c r="H1283" s="2">
        <f t="shared" si="40"/>
        <v>32138.13</v>
      </c>
      <c r="I1283" s="1">
        <f t="shared" si="41"/>
        <v>45230</v>
      </c>
    </row>
    <row r="1284" spans="1:9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366.14</v>
      </c>
      <c r="G1287">
        <v>0</v>
      </c>
      <c r="H1287" s="2">
        <f t="shared" si="40"/>
        <v>366.14</v>
      </c>
      <c r="I1287" s="1">
        <f t="shared" si="41"/>
        <v>45230</v>
      </c>
    </row>
    <row r="1288" spans="1:9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600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9967.1</v>
      </c>
      <c r="G1290">
        <v>0</v>
      </c>
      <c r="H1290" s="2">
        <f t="shared" si="40"/>
        <v>9967.1</v>
      </c>
      <c r="I1290" s="1">
        <f t="shared" si="41"/>
        <v>45230</v>
      </c>
    </row>
    <row r="1291" spans="1:9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745</v>
      </c>
      <c r="G1292">
        <v>0</v>
      </c>
      <c r="H1292" s="2">
        <f t="shared" si="40"/>
        <v>745</v>
      </c>
      <c r="I1292" s="1">
        <f t="shared" si="41"/>
        <v>45230</v>
      </c>
    </row>
    <row r="1293" spans="1:9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9750</v>
      </c>
      <c r="G1293">
        <v>0</v>
      </c>
      <c r="H1293" s="2">
        <f t="shared" si="40"/>
        <v>9750</v>
      </c>
      <c r="I1293" s="1">
        <f t="shared" si="41"/>
        <v>45230</v>
      </c>
    </row>
    <row r="1294" spans="1:9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3150000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86.96</v>
      </c>
      <c r="G1296">
        <v>0</v>
      </c>
      <c r="H1296" s="2">
        <f t="shared" si="40"/>
        <v>86.96</v>
      </c>
      <c r="I1296" s="1">
        <f t="shared" si="41"/>
        <v>45230</v>
      </c>
    </row>
    <row r="1297" spans="1:9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-500000</v>
      </c>
      <c r="G1298">
        <v>0</v>
      </c>
      <c r="H1298" s="2">
        <f t="shared" si="40"/>
        <v>-500000</v>
      </c>
      <c r="I1298" s="1">
        <f t="shared" si="41"/>
        <v>45230</v>
      </c>
    </row>
    <row r="1299" spans="1:9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5221094.5199999996</v>
      </c>
      <c r="G1299">
        <v>0</v>
      </c>
      <c r="H1299" s="2">
        <f t="shared" si="40"/>
        <v>5221094.5199999996</v>
      </c>
      <c r="I1299" s="1">
        <f t="shared" si="41"/>
        <v>45230</v>
      </c>
    </row>
    <row r="1300" spans="1:9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2652.6</v>
      </c>
      <c r="G1300">
        <v>0</v>
      </c>
      <c r="H1300" s="2">
        <f t="shared" si="40"/>
        <v>2652.6</v>
      </c>
      <c r="I1300" s="1">
        <f t="shared" si="41"/>
        <v>45230</v>
      </c>
    </row>
    <row r="1301" spans="1:9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1652.17</v>
      </c>
      <c r="G1301">
        <v>0</v>
      </c>
      <c r="H1301" s="2">
        <f t="shared" si="40"/>
        <v>1652.17</v>
      </c>
      <c r="I1301" s="1">
        <f t="shared" si="41"/>
        <v>45230</v>
      </c>
    </row>
    <row r="1302" spans="1:9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11750</v>
      </c>
      <c r="G1307">
        <v>7250</v>
      </c>
      <c r="H1307" s="2">
        <f t="shared" si="40"/>
        <v>11750</v>
      </c>
      <c r="I1307" s="1">
        <f t="shared" si="41"/>
        <v>45230</v>
      </c>
    </row>
    <row r="1308" spans="1:9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117779607.03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3735211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4367.12</v>
      </c>
      <c r="G1310">
        <v>0</v>
      </c>
      <c r="H1310" s="2">
        <f t="shared" si="40"/>
        <v>4367.12</v>
      </c>
      <c r="I1310" s="1">
        <f t="shared" si="41"/>
        <v>45230</v>
      </c>
    </row>
    <row r="1311" spans="1:9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17723.419999999998</v>
      </c>
      <c r="G1311">
        <v>0</v>
      </c>
      <c r="H1311" s="2">
        <f t="shared" si="40"/>
        <v>17723.419999999998</v>
      </c>
      <c r="I1311" s="1">
        <f t="shared" si="41"/>
        <v>45230</v>
      </c>
    </row>
    <row r="1312" spans="1:9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9131.51</v>
      </c>
      <c r="G1312">
        <v>0</v>
      </c>
      <c r="H1312" s="2">
        <f t="shared" si="40"/>
        <v>9131.51</v>
      </c>
      <c r="I1312" s="1">
        <f t="shared" si="41"/>
        <v>45230</v>
      </c>
    </row>
    <row r="1313" spans="1:9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91616.44</v>
      </c>
      <c r="G1315">
        <v>100000</v>
      </c>
      <c r="H1315" s="2">
        <f t="shared" si="40"/>
        <v>91616.44</v>
      </c>
      <c r="I1315" s="1">
        <f t="shared" si="41"/>
        <v>45230</v>
      </c>
    </row>
    <row r="1316" spans="1:9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932.4</v>
      </c>
      <c r="G1320">
        <v>100000</v>
      </c>
      <c r="H1320" s="2">
        <f t="shared" si="40"/>
        <v>932.4</v>
      </c>
      <c r="I1320" s="1">
        <f t="shared" si="41"/>
        <v>45230</v>
      </c>
    </row>
    <row r="1321" spans="1:9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82.19</v>
      </c>
      <c r="G1321">
        <v>100000</v>
      </c>
      <c r="H1321" s="2">
        <f t="shared" si="40"/>
        <v>82.19</v>
      </c>
      <c r="I1321" s="1">
        <f t="shared" si="41"/>
        <v>45230</v>
      </c>
    </row>
    <row r="1322" spans="1:9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2537.9</v>
      </c>
      <c r="G1324">
        <v>0</v>
      </c>
      <c r="H1324" s="2">
        <f t="shared" si="40"/>
        <v>2537.9</v>
      </c>
      <c r="I1324" s="1">
        <f t="shared" si="41"/>
        <v>45230</v>
      </c>
    </row>
    <row r="1325" spans="1:9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95314.44</v>
      </c>
      <c r="G1325">
        <v>0</v>
      </c>
      <c r="H1325" s="2">
        <f t="shared" si="40"/>
        <v>95314.44</v>
      </c>
      <c r="I1325" s="1">
        <f t="shared" si="41"/>
        <v>45230</v>
      </c>
    </row>
    <row r="1326" spans="1:9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1903639.94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33283392.899999999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16566.560000000001</v>
      </c>
      <c r="G1332">
        <v>0</v>
      </c>
      <c r="H1332" s="2">
        <f t="shared" si="40"/>
        <v>16566.560000000001</v>
      </c>
      <c r="I1332" s="1">
        <f t="shared" si="41"/>
        <v>45230</v>
      </c>
    </row>
    <row r="1333" spans="1:9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61019.35</v>
      </c>
      <c r="G1333">
        <v>0</v>
      </c>
      <c r="H1333" s="2">
        <f t="shared" si="40"/>
        <v>61019.35</v>
      </c>
      <c r="I1333" s="1">
        <f t="shared" si="41"/>
        <v>45230</v>
      </c>
    </row>
    <row r="1334" spans="1:9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600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4400000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1533515.22</v>
      </c>
      <c r="G1337">
        <v>0</v>
      </c>
      <c r="H1337" s="2">
        <f t="shared" si="40"/>
        <v>1533515.22</v>
      </c>
      <c r="I1337" s="1">
        <f t="shared" si="41"/>
        <v>45230</v>
      </c>
    </row>
    <row r="1338" spans="1:9" x14ac:dyDescent="0.2">
      <c r="A1338" t="s">
        <v>8</v>
      </c>
      <c r="B1338" t="s">
        <v>9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x14ac:dyDescent="0.2">
      <c r="A1339" t="s">
        <v>84</v>
      </c>
      <c r="B1339" t="s">
        <v>9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x14ac:dyDescent="0.2">
      <c r="A1340" t="s">
        <v>12</v>
      </c>
      <c r="B1340" t="s">
        <v>9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x14ac:dyDescent="0.2">
      <c r="A1341" t="s">
        <v>85</v>
      </c>
      <c r="B1341" t="s">
        <v>9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x14ac:dyDescent="0.2">
      <c r="A1342" t="s">
        <v>13</v>
      </c>
      <c r="B1342" t="s">
        <v>9</v>
      </c>
      <c r="C1342" t="s">
        <v>10</v>
      </c>
      <c r="D1342" t="s">
        <v>10</v>
      </c>
      <c r="E1342" s="1" t="s">
        <v>131</v>
      </c>
      <c r="F1342">
        <v>7641.04</v>
      </c>
      <c r="G1342">
        <v>0</v>
      </c>
      <c r="H1342" s="2">
        <f t="shared" si="40"/>
        <v>7641.04</v>
      </c>
      <c r="I1342" s="1">
        <f t="shared" si="41"/>
        <v>45260</v>
      </c>
    </row>
    <row r="1343" spans="1:9" x14ac:dyDescent="0.2">
      <c r="A1343" t="s">
        <v>14</v>
      </c>
      <c r="B1343" t="s">
        <v>9</v>
      </c>
      <c r="C1343" t="s">
        <v>10</v>
      </c>
      <c r="D1343" t="s">
        <v>10</v>
      </c>
      <c r="E1343" s="1" t="s">
        <v>131</v>
      </c>
      <c r="F1343">
        <v>398.2</v>
      </c>
      <c r="G1343">
        <v>0</v>
      </c>
      <c r="H1343" s="2">
        <f t="shared" si="40"/>
        <v>398.2</v>
      </c>
      <c r="I1343" s="1">
        <f t="shared" si="41"/>
        <v>45260</v>
      </c>
    </row>
    <row r="1344" spans="1:9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62169.57</v>
      </c>
      <c r="G1344">
        <v>112945.52</v>
      </c>
      <c r="H1344" s="2">
        <f t="shared" si="40"/>
        <v>62169.57</v>
      </c>
      <c r="I1344" s="1">
        <f t="shared" si="41"/>
        <v>45260</v>
      </c>
    </row>
    <row r="1345" spans="1:9" x14ac:dyDescent="0.2">
      <c r="A1345" t="s">
        <v>86</v>
      </c>
      <c r="B1345" t="s">
        <v>18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x14ac:dyDescent="0.2">
      <c r="A1346" t="s">
        <v>88</v>
      </c>
      <c r="B1346" t="s">
        <v>18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x14ac:dyDescent="0.2">
      <c r="A1347" t="s">
        <v>89</v>
      </c>
      <c r="B1347" t="s">
        <v>18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36756.85</v>
      </c>
      <c r="G1348">
        <v>71053.34</v>
      </c>
      <c r="H1348" s="2">
        <f t="shared" si="42"/>
        <v>36756.85</v>
      </c>
      <c r="I1348" s="1">
        <f t="shared" si="43"/>
        <v>45260</v>
      </c>
    </row>
    <row r="1349" spans="1:9" x14ac:dyDescent="0.2">
      <c r="A1349" t="s">
        <v>29</v>
      </c>
      <c r="B1349" t="s">
        <v>18</v>
      </c>
      <c r="C1349" t="s">
        <v>10</v>
      </c>
      <c r="D1349" t="s">
        <v>10</v>
      </c>
      <c r="E1349" s="1" t="s">
        <v>131</v>
      </c>
      <c r="F1349">
        <v>10540</v>
      </c>
      <c r="G1349">
        <v>0</v>
      </c>
      <c r="H1349" s="2">
        <f t="shared" si="42"/>
        <v>10540</v>
      </c>
      <c r="I1349" s="1">
        <f t="shared" si="43"/>
        <v>45260</v>
      </c>
    </row>
    <row r="1350" spans="1:9" x14ac:dyDescent="0.2">
      <c r="A1350" t="s">
        <v>30</v>
      </c>
      <c r="B1350" t="s">
        <v>18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x14ac:dyDescent="0.2">
      <c r="A1351" t="s">
        <v>31</v>
      </c>
      <c r="B1351" t="s">
        <v>18</v>
      </c>
      <c r="C1351" t="s">
        <v>10</v>
      </c>
      <c r="D1351" t="s">
        <v>10</v>
      </c>
      <c r="E1351" s="1" t="s">
        <v>131</v>
      </c>
      <c r="F1351">
        <v>19519.47</v>
      </c>
      <c r="G1351">
        <v>0</v>
      </c>
      <c r="H1351" s="2">
        <f t="shared" si="42"/>
        <v>19519.47</v>
      </c>
      <c r="I1351" s="1">
        <f t="shared" si="43"/>
        <v>45260</v>
      </c>
    </row>
    <row r="1352" spans="1:9" x14ac:dyDescent="0.2">
      <c r="A1352" t="s">
        <v>32</v>
      </c>
      <c r="B1352" t="s">
        <v>18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x14ac:dyDescent="0.2">
      <c r="A1353" t="s">
        <v>33</v>
      </c>
      <c r="B1353" t="s">
        <v>9</v>
      </c>
      <c r="C1353" t="s">
        <v>10</v>
      </c>
      <c r="D1353" t="s">
        <v>10</v>
      </c>
      <c r="E1353" s="1" t="s">
        <v>131</v>
      </c>
      <c r="F1353">
        <v>498.69</v>
      </c>
      <c r="G1353">
        <v>0</v>
      </c>
      <c r="H1353" s="2">
        <f t="shared" si="42"/>
        <v>498.69</v>
      </c>
      <c r="I1353" s="1">
        <f t="shared" si="43"/>
        <v>45260</v>
      </c>
    </row>
    <row r="1354" spans="1:9" x14ac:dyDescent="0.2">
      <c r="A1354" t="s">
        <v>34</v>
      </c>
      <c r="B1354" t="s">
        <v>9</v>
      </c>
      <c r="C1354" t="s">
        <v>10</v>
      </c>
      <c r="D1354" t="s">
        <v>10</v>
      </c>
      <c r="E1354" s="1" t="s">
        <v>131</v>
      </c>
      <c r="F1354">
        <v>36288.17</v>
      </c>
      <c r="G1354">
        <v>0</v>
      </c>
      <c r="H1354" s="2">
        <f t="shared" si="42"/>
        <v>36288.17</v>
      </c>
      <c r="I1354" s="1">
        <f t="shared" si="43"/>
        <v>45260</v>
      </c>
    </row>
    <row r="1355" spans="1:9" x14ac:dyDescent="0.2">
      <c r="A1355" t="s">
        <v>35</v>
      </c>
      <c r="B1355" t="s">
        <v>9</v>
      </c>
      <c r="C1355" t="s">
        <v>10</v>
      </c>
      <c r="D1355" t="s">
        <v>10</v>
      </c>
      <c r="E1355" s="1" t="s">
        <v>131</v>
      </c>
      <c r="F1355">
        <v>478.58</v>
      </c>
      <c r="G1355">
        <v>0</v>
      </c>
      <c r="H1355" s="2">
        <f t="shared" si="42"/>
        <v>478.58</v>
      </c>
      <c r="I1355" s="1">
        <f t="shared" si="43"/>
        <v>45260</v>
      </c>
    </row>
    <row r="1356" spans="1:9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115333</v>
      </c>
      <c r="G1356">
        <v>0</v>
      </c>
      <c r="H1356" s="2">
        <f t="shared" si="42"/>
        <v>115333</v>
      </c>
      <c r="I1356" s="1">
        <f t="shared" si="43"/>
        <v>45260</v>
      </c>
    </row>
    <row r="1357" spans="1:9" x14ac:dyDescent="0.2">
      <c r="A1357" t="s">
        <v>38</v>
      </c>
      <c r="B1357" t="s">
        <v>9</v>
      </c>
      <c r="C1357" t="s">
        <v>10</v>
      </c>
      <c r="D1357" t="s">
        <v>10</v>
      </c>
      <c r="E1357" s="1" t="s">
        <v>131</v>
      </c>
      <c r="F1357">
        <v>4200</v>
      </c>
      <c r="G1357">
        <v>0</v>
      </c>
      <c r="H1357" s="2">
        <f t="shared" si="42"/>
        <v>4200</v>
      </c>
      <c r="I1357" s="1">
        <f t="shared" si="43"/>
        <v>45260</v>
      </c>
    </row>
    <row r="1358" spans="1:9" x14ac:dyDescent="0.2">
      <c r="A1358" t="s">
        <v>90</v>
      </c>
      <c r="B1358" t="s">
        <v>9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x14ac:dyDescent="0.2">
      <c r="A1359" t="s">
        <v>91</v>
      </c>
      <c r="B1359" t="s">
        <v>9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x14ac:dyDescent="0.2">
      <c r="A1360" t="s">
        <v>92</v>
      </c>
      <c r="B1360" t="s">
        <v>9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x14ac:dyDescent="0.2">
      <c r="A1361" t="s">
        <v>39</v>
      </c>
      <c r="B1361" t="s">
        <v>9</v>
      </c>
      <c r="C1361" t="s">
        <v>10</v>
      </c>
      <c r="D1361" t="s">
        <v>10</v>
      </c>
      <c r="E1361" s="1" t="s">
        <v>131</v>
      </c>
      <c r="F1361">
        <v>12118.18</v>
      </c>
      <c r="G1361">
        <v>0</v>
      </c>
      <c r="H1361" s="2">
        <f t="shared" si="42"/>
        <v>12118.18</v>
      </c>
      <c r="I1361" s="1">
        <f t="shared" si="43"/>
        <v>45260</v>
      </c>
    </row>
    <row r="1362" spans="1:9" x14ac:dyDescent="0.2">
      <c r="A1362" t="s">
        <v>40</v>
      </c>
      <c r="B1362" t="s">
        <v>9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x14ac:dyDescent="0.2">
      <c r="A1365" t="s">
        <v>43</v>
      </c>
      <c r="B1365" t="s">
        <v>9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x14ac:dyDescent="0.2">
      <c r="A1370" t="s">
        <v>48</v>
      </c>
      <c r="B1370" t="s">
        <v>9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x14ac:dyDescent="0.2">
      <c r="A1374" t="s">
        <v>51</v>
      </c>
      <c r="B1374" t="s">
        <v>52</v>
      </c>
      <c r="C1374" t="s">
        <v>10</v>
      </c>
      <c r="D1374" t="s">
        <v>10</v>
      </c>
      <c r="E1374" s="1" t="s">
        <v>131</v>
      </c>
      <c r="F1374">
        <v>289283.88</v>
      </c>
      <c r="G1374">
        <v>0</v>
      </c>
      <c r="H1374" s="2">
        <f t="shared" si="42"/>
        <v>289283.88</v>
      </c>
      <c r="I1374" s="1">
        <f t="shared" si="43"/>
        <v>45260</v>
      </c>
    </row>
    <row r="1375" spans="1:9" x14ac:dyDescent="0.2">
      <c r="A1375" t="s">
        <v>95</v>
      </c>
      <c r="B1375" t="s">
        <v>9</v>
      </c>
      <c r="C1375" t="s">
        <v>10</v>
      </c>
      <c r="D1375" t="s">
        <v>10</v>
      </c>
      <c r="E1375" s="1" t="s">
        <v>131</v>
      </c>
      <c r="F1375">
        <v>5862.1</v>
      </c>
      <c r="G1375">
        <v>0</v>
      </c>
      <c r="H1375" s="2">
        <f t="shared" si="42"/>
        <v>5862.1</v>
      </c>
      <c r="I1375" s="1">
        <f t="shared" si="43"/>
        <v>45260</v>
      </c>
    </row>
    <row r="1376" spans="1:9" x14ac:dyDescent="0.2">
      <c r="A1376" t="s">
        <v>54</v>
      </c>
      <c r="B1376" t="s">
        <v>9</v>
      </c>
      <c r="C1376" t="s">
        <v>10</v>
      </c>
      <c r="D1376" t="s">
        <v>10</v>
      </c>
      <c r="E1376" s="1" t="s">
        <v>131</v>
      </c>
      <c r="F1376">
        <v>17979.75</v>
      </c>
      <c r="G1376">
        <v>0</v>
      </c>
      <c r="H1376" s="2">
        <f t="shared" si="42"/>
        <v>17979.75</v>
      </c>
      <c r="I1376" s="1">
        <f t="shared" si="43"/>
        <v>45260</v>
      </c>
    </row>
    <row r="1377" spans="1:9" x14ac:dyDescent="0.2">
      <c r="A1377" t="s">
        <v>96</v>
      </c>
      <c r="B1377" t="s">
        <v>9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x14ac:dyDescent="0.2">
      <c r="A1378" t="s">
        <v>55</v>
      </c>
      <c r="B1378" t="s">
        <v>9</v>
      </c>
      <c r="C1378" t="s">
        <v>10</v>
      </c>
      <c r="D1378" t="s">
        <v>10</v>
      </c>
      <c r="E1378" s="1" t="s">
        <v>131</v>
      </c>
      <c r="F1378">
        <v>246044.22</v>
      </c>
      <c r="G1378">
        <v>0</v>
      </c>
      <c r="H1378" s="2">
        <f t="shared" si="42"/>
        <v>246044.22</v>
      </c>
      <c r="I1378" s="1">
        <f t="shared" si="43"/>
        <v>45260</v>
      </c>
    </row>
    <row r="1379" spans="1:9" x14ac:dyDescent="0.2">
      <c r="A1379" t="s">
        <v>97</v>
      </c>
      <c r="B1379" t="s">
        <v>52</v>
      </c>
      <c r="C1379" t="s">
        <v>10</v>
      </c>
      <c r="D1379" t="s">
        <v>10</v>
      </c>
      <c r="E1379" s="1" t="s">
        <v>131</v>
      </c>
      <c r="F1379">
        <v>34500</v>
      </c>
      <c r="G1379">
        <v>0</v>
      </c>
      <c r="H1379" s="2">
        <f t="shared" si="42"/>
        <v>34500</v>
      </c>
      <c r="I1379" s="1">
        <f t="shared" si="43"/>
        <v>45260</v>
      </c>
    </row>
    <row r="1380" spans="1:9" x14ac:dyDescent="0.2">
      <c r="A1380" t="s">
        <v>56</v>
      </c>
      <c r="B1380" t="s">
        <v>9</v>
      </c>
      <c r="C1380" t="s">
        <v>10</v>
      </c>
      <c r="D1380" t="s">
        <v>10</v>
      </c>
      <c r="E1380" s="1" t="s">
        <v>131</v>
      </c>
      <c r="F1380">
        <v>900</v>
      </c>
      <c r="G1380">
        <v>0</v>
      </c>
      <c r="H1380" s="2">
        <f t="shared" si="42"/>
        <v>900</v>
      </c>
      <c r="I1380" s="1">
        <f t="shared" si="43"/>
        <v>45260</v>
      </c>
    </row>
    <row r="1381" spans="1:9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1243391.3</v>
      </c>
      <c r="G1381">
        <v>1314591.31</v>
      </c>
      <c r="H1381" s="2">
        <f t="shared" si="42"/>
        <v>1243391.3</v>
      </c>
      <c r="I1381" s="1">
        <f t="shared" si="43"/>
        <v>45260</v>
      </c>
    </row>
    <row r="1382" spans="1:9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x14ac:dyDescent="0.2">
      <c r="A1383" t="s">
        <v>59</v>
      </c>
      <c r="B1383" t="s">
        <v>9</v>
      </c>
      <c r="C1383" t="s">
        <v>10</v>
      </c>
      <c r="D1383" t="s">
        <v>10</v>
      </c>
      <c r="E1383" s="1" t="s">
        <v>131</v>
      </c>
      <c r="F1383">
        <v>7564.85</v>
      </c>
      <c r="G1383">
        <v>0</v>
      </c>
      <c r="H1383" s="2">
        <f t="shared" si="42"/>
        <v>7564.85</v>
      </c>
      <c r="I1383" s="1">
        <f t="shared" si="43"/>
        <v>45260</v>
      </c>
    </row>
    <row r="1384" spans="1:9" x14ac:dyDescent="0.2">
      <c r="A1384" t="s">
        <v>60</v>
      </c>
      <c r="B1384" t="s">
        <v>9</v>
      </c>
      <c r="C1384" t="s">
        <v>10</v>
      </c>
      <c r="D1384" t="s">
        <v>10</v>
      </c>
      <c r="E1384" s="1" t="s">
        <v>131</v>
      </c>
      <c r="F1384">
        <v>526.32000000000005</v>
      </c>
      <c r="G1384">
        <v>0</v>
      </c>
      <c r="H1384" s="2">
        <f t="shared" si="42"/>
        <v>526.32000000000005</v>
      </c>
      <c r="I1384" s="1">
        <f t="shared" si="43"/>
        <v>45260</v>
      </c>
    </row>
    <row r="1385" spans="1:9" x14ac:dyDescent="0.2">
      <c r="A1385" t="s">
        <v>61</v>
      </c>
      <c r="B1385" t="s">
        <v>9</v>
      </c>
      <c r="C1385" t="s">
        <v>10</v>
      </c>
      <c r="D1385" t="s">
        <v>10</v>
      </c>
      <c r="E1385" s="1" t="s">
        <v>131</v>
      </c>
      <c r="F1385">
        <v>600</v>
      </c>
      <c r="G1385">
        <v>0</v>
      </c>
      <c r="H1385" s="2">
        <f t="shared" si="42"/>
        <v>600</v>
      </c>
      <c r="I1385" s="1">
        <f t="shared" si="43"/>
        <v>45260</v>
      </c>
    </row>
    <row r="1386" spans="1:9" x14ac:dyDescent="0.2">
      <c r="A1386" t="s">
        <v>82</v>
      </c>
      <c r="B1386" t="s">
        <v>9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x14ac:dyDescent="0.2">
      <c r="A1387" t="s">
        <v>85</v>
      </c>
      <c r="B1387" t="s">
        <v>9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x14ac:dyDescent="0.2">
      <c r="A1388" t="s">
        <v>80</v>
      </c>
      <c r="B1388" t="s">
        <v>9</v>
      </c>
      <c r="C1388" t="s">
        <v>63</v>
      </c>
      <c r="D1388" t="s">
        <v>63</v>
      </c>
      <c r="E1388" s="1" t="s">
        <v>131</v>
      </c>
      <c r="F1388">
        <v>17110</v>
      </c>
      <c r="G1388">
        <v>0</v>
      </c>
      <c r="H1388" s="2">
        <f t="shared" si="42"/>
        <v>17110</v>
      </c>
      <c r="I1388" s="1">
        <f t="shared" si="43"/>
        <v>45260</v>
      </c>
    </row>
    <row r="1389" spans="1:9" x14ac:dyDescent="0.2">
      <c r="A1389" t="s">
        <v>13</v>
      </c>
      <c r="B1389" t="s">
        <v>9</v>
      </c>
      <c r="C1389" t="s">
        <v>63</v>
      </c>
      <c r="D1389" t="s">
        <v>63</v>
      </c>
      <c r="E1389" s="1" t="s">
        <v>131</v>
      </c>
      <c r="F1389">
        <v>1500</v>
      </c>
      <c r="G1389">
        <v>0</v>
      </c>
      <c r="H1389" s="2">
        <f t="shared" si="42"/>
        <v>1500</v>
      </c>
      <c r="I1389" s="1">
        <f t="shared" si="43"/>
        <v>45260</v>
      </c>
    </row>
    <row r="1390" spans="1:9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74778.259999999995</v>
      </c>
      <c r="G1390">
        <v>801743.85</v>
      </c>
      <c r="H1390" s="2">
        <f t="shared" si="42"/>
        <v>74778.259999999995</v>
      </c>
      <c r="I1390" s="1">
        <f t="shared" si="43"/>
        <v>45260</v>
      </c>
    </row>
    <row r="1391" spans="1:9" x14ac:dyDescent="0.2">
      <c r="A1391" t="s">
        <v>86</v>
      </c>
      <c r="B1391" t="s">
        <v>18</v>
      </c>
      <c r="C1391" t="s">
        <v>63</v>
      </c>
      <c r="D1391" t="s">
        <v>63</v>
      </c>
      <c r="E1391" s="1" t="s">
        <v>131</v>
      </c>
      <c r="F1391">
        <v>86.96</v>
      </c>
      <c r="G1391">
        <v>0</v>
      </c>
      <c r="H1391" s="2">
        <f t="shared" si="42"/>
        <v>86.96</v>
      </c>
      <c r="I1391" s="1">
        <f t="shared" si="43"/>
        <v>45260</v>
      </c>
    </row>
    <row r="1392" spans="1:9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x14ac:dyDescent="0.2">
      <c r="A1393" t="s">
        <v>99</v>
      </c>
      <c r="B1393" t="s">
        <v>18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1797.39</v>
      </c>
      <c r="G1394">
        <v>0</v>
      </c>
      <c r="H1394" s="2">
        <f t="shared" si="42"/>
        <v>1797.39</v>
      </c>
      <c r="I1394" s="1">
        <f t="shared" si="43"/>
        <v>45260</v>
      </c>
    </row>
    <row r="1395" spans="1:9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34156.449999999997</v>
      </c>
      <c r="G1395">
        <v>0</v>
      </c>
      <c r="H1395" s="2">
        <f t="shared" si="42"/>
        <v>34156.449999999997</v>
      </c>
      <c r="I1395" s="1">
        <f t="shared" si="43"/>
        <v>45260</v>
      </c>
    </row>
    <row r="1396" spans="1:9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4110.17</v>
      </c>
      <c r="G1397">
        <v>0</v>
      </c>
      <c r="H1397" s="2">
        <f t="shared" si="42"/>
        <v>4110.17</v>
      </c>
      <c r="I1397" s="1">
        <f t="shared" si="43"/>
        <v>45260</v>
      </c>
    </row>
    <row r="1398" spans="1:9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10559669.02</v>
      </c>
      <c r="G1399">
        <v>0</v>
      </c>
      <c r="H1399" s="2">
        <f t="shared" si="42"/>
        <v>10559669.02</v>
      </c>
      <c r="I1399" s="1">
        <f t="shared" si="43"/>
        <v>45260</v>
      </c>
    </row>
    <row r="1400" spans="1:9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1665.25</v>
      </c>
      <c r="G1400">
        <v>0</v>
      </c>
      <c r="H1400" s="2">
        <f t="shared" si="42"/>
        <v>1665.25</v>
      </c>
      <c r="I1400" s="1">
        <f t="shared" si="43"/>
        <v>45260</v>
      </c>
    </row>
    <row r="1401" spans="1:9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5843.48</v>
      </c>
      <c r="G1401">
        <v>0</v>
      </c>
      <c r="H1401" s="2">
        <f t="shared" si="42"/>
        <v>5843.48</v>
      </c>
      <c r="I1401" s="1">
        <f t="shared" si="43"/>
        <v>45260</v>
      </c>
    </row>
    <row r="1402" spans="1:9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23865.75</v>
      </c>
      <c r="G1402">
        <v>391504.98</v>
      </c>
      <c r="H1402" s="2">
        <f t="shared" si="42"/>
        <v>23865.75</v>
      </c>
      <c r="I1402" s="1">
        <f t="shared" si="43"/>
        <v>45260</v>
      </c>
    </row>
    <row r="1403" spans="1:9" x14ac:dyDescent="0.2">
      <c r="A1403" t="s">
        <v>100</v>
      </c>
      <c r="B1403" t="s">
        <v>18</v>
      </c>
      <c r="C1403" t="s">
        <v>63</v>
      </c>
      <c r="D1403" t="s">
        <v>63</v>
      </c>
      <c r="E1403" s="1" t="s">
        <v>131</v>
      </c>
      <c r="F1403">
        <v>17618</v>
      </c>
      <c r="G1403">
        <v>0</v>
      </c>
      <c r="H1403" s="2">
        <f t="shared" si="42"/>
        <v>17618</v>
      </c>
      <c r="I1403" s="1">
        <f t="shared" si="43"/>
        <v>45260</v>
      </c>
    </row>
    <row r="1404" spans="1:9" x14ac:dyDescent="0.2">
      <c r="A1404" t="s">
        <v>101</v>
      </c>
      <c r="B1404" t="s">
        <v>18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11250</v>
      </c>
      <c r="G1406">
        <v>7250</v>
      </c>
      <c r="H1406" s="2">
        <f t="shared" si="42"/>
        <v>11250</v>
      </c>
      <c r="I1406" s="1">
        <f t="shared" si="43"/>
        <v>45260</v>
      </c>
    </row>
    <row r="1407" spans="1:9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100802055.56999999</v>
      </c>
      <c r="G1407">
        <v>100802055.56999999</v>
      </c>
      <c r="H1407" s="2">
        <f t="shared" si="42"/>
        <v>100802055.56999999</v>
      </c>
      <c r="I1407" s="1">
        <f t="shared" si="43"/>
        <v>45260</v>
      </c>
    </row>
    <row r="1408" spans="1:9" x14ac:dyDescent="0.2">
      <c r="A1408" t="s">
        <v>102</v>
      </c>
      <c r="B1408" t="s">
        <v>9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x14ac:dyDescent="0.2">
      <c r="A1409" t="s">
        <v>103</v>
      </c>
      <c r="B1409" t="s">
        <v>9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x14ac:dyDescent="0.2">
      <c r="A1410" t="s">
        <v>104</v>
      </c>
      <c r="B1410" t="s">
        <v>9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15468.15</v>
      </c>
      <c r="G1411">
        <v>624952.38</v>
      </c>
      <c r="H1411" s="2">
        <f t="shared" si="44"/>
        <v>15468.15</v>
      </c>
      <c r="I1411" s="1">
        <f t="shared" si="45"/>
        <v>45260</v>
      </c>
    </row>
    <row r="1412" spans="1:9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204164.39</v>
      </c>
      <c r="G1414">
        <v>100000</v>
      </c>
      <c r="H1414" s="2">
        <f t="shared" si="44"/>
        <v>204164.39</v>
      </c>
      <c r="I1414" s="1">
        <f t="shared" si="45"/>
        <v>45260</v>
      </c>
    </row>
    <row r="1415" spans="1:9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x14ac:dyDescent="0.2">
      <c r="A1420" t="s">
        <v>93</v>
      </c>
      <c r="B1420" t="s">
        <v>9</v>
      </c>
      <c r="C1420" t="s">
        <v>63</v>
      </c>
      <c r="D1420" t="s">
        <v>63</v>
      </c>
      <c r="E1420" s="1" t="s">
        <v>131</v>
      </c>
      <c r="F1420">
        <v>4972.6000000000004</v>
      </c>
      <c r="G1420">
        <v>0</v>
      </c>
      <c r="H1420" s="2">
        <f t="shared" si="44"/>
        <v>4972.6000000000004</v>
      </c>
      <c r="I1420" s="1">
        <f t="shared" si="45"/>
        <v>45260</v>
      </c>
    </row>
    <row r="1421" spans="1:9" x14ac:dyDescent="0.2">
      <c r="A1421" t="s">
        <v>94</v>
      </c>
      <c r="B1421" t="s">
        <v>9</v>
      </c>
      <c r="C1421" t="s">
        <v>63</v>
      </c>
      <c r="D1421" t="s">
        <v>63</v>
      </c>
      <c r="E1421" s="1" t="s">
        <v>131</v>
      </c>
      <c r="F1421">
        <v>577.21</v>
      </c>
      <c r="G1421">
        <v>0</v>
      </c>
      <c r="H1421" s="2">
        <f t="shared" si="44"/>
        <v>577.21</v>
      </c>
      <c r="I1421" s="1">
        <f t="shared" si="45"/>
        <v>45260</v>
      </c>
    </row>
    <row r="1422" spans="1:9" x14ac:dyDescent="0.2">
      <c r="A1422" t="s">
        <v>50</v>
      </c>
      <c r="B1422" t="s">
        <v>9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x14ac:dyDescent="0.2">
      <c r="A1423" t="s">
        <v>105</v>
      </c>
      <c r="B1423" t="s">
        <v>9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x14ac:dyDescent="0.2">
      <c r="A1426" t="s">
        <v>127</v>
      </c>
      <c r="B1426" t="s">
        <v>127</v>
      </c>
      <c r="C1426" t="s">
        <v>116</v>
      </c>
      <c r="D1426" t="s">
        <v>63</v>
      </c>
      <c r="E1426" s="1" t="s">
        <v>131</v>
      </c>
      <c r="F1426">
        <v>33428269.77</v>
      </c>
      <c r="G1426">
        <v>33428269.77</v>
      </c>
      <c r="H1426" s="2">
        <f t="shared" si="44"/>
        <v>33428269.77</v>
      </c>
      <c r="I1426" s="1">
        <f t="shared" si="45"/>
        <v>45260</v>
      </c>
    </row>
    <row r="1427" spans="1:9" x14ac:dyDescent="0.2">
      <c r="A1427" t="s">
        <v>128</v>
      </c>
      <c r="B1427" t="s">
        <v>18</v>
      </c>
      <c r="C1427" t="s">
        <v>63</v>
      </c>
      <c r="D1427" t="s">
        <v>63</v>
      </c>
      <c r="E1427" s="1" t="s">
        <v>131</v>
      </c>
      <c r="F1427">
        <v>0</v>
      </c>
      <c r="G1427">
        <v>800000</v>
      </c>
      <c r="H1427" s="2">
        <f t="shared" si="44"/>
        <v>800000</v>
      </c>
      <c r="I1427" s="1">
        <f t="shared" si="45"/>
        <v>45260</v>
      </c>
    </row>
    <row r="1428" spans="1:9" x14ac:dyDescent="0.2">
      <c r="A1428" t="s">
        <v>97</v>
      </c>
      <c r="B1428" t="s">
        <v>52</v>
      </c>
      <c r="C1428" t="s">
        <v>63</v>
      </c>
      <c r="D1428" t="s">
        <v>63</v>
      </c>
      <c r="E1428" s="1" t="s">
        <v>131</v>
      </c>
      <c r="F1428">
        <v>13883</v>
      </c>
      <c r="G1428">
        <v>0</v>
      </c>
      <c r="H1428" s="2">
        <f t="shared" si="44"/>
        <v>13883</v>
      </c>
      <c r="I1428" s="1">
        <f t="shared" si="45"/>
        <v>45260</v>
      </c>
    </row>
    <row r="1429" spans="1:9" x14ac:dyDescent="0.2">
      <c r="A1429" t="s">
        <v>56</v>
      </c>
      <c r="B1429" t="s">
        <v>9</v>
      </c>
      <c r="C1429" t="s">
        <v>63</v>
      </c>
      <c r="D1429" t="s">
        <v>63</v>
      </c>
      <c r="E1429" s="1" t="s">
        <v>131</v>
      </c>
      <c r="F1429">
        <v>-1003.07</v>
      </c>
      <c r="G1429">
        <v>0</v>
      </c>
      <c r="H1429" s="2">
        <f t="shared" si="44"/>
        <v>-1003.07</v>
      </c>
      <c r="I1429" s="1">
        <f t="shared" si="45"/>
        <v>45260</v>
      </c>
    </row>
    <row r="1430" spans="1:9" x14ac:dyDescent="0.2">
      <c r="A1430" t="s">
        <v>106</v>
      </c>
      <c r="B1430" t="s">
        <v>16</v>
      </c>
      <c r="C1430" t="s">
        <v>116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x14ac:dyDescent="0.2">
      <c r="A1431" t="s">
        <v>106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0</v>
      </c>
      <c r="H1431" s="2">
        <f t="shared" si="44"/>
        <v>0</v>
      </c>
      <c r="I1431" s="1">
        <f t="shared" si="45"/>
        <v>45260</v>
      </c>
    </row>
    <row r="1432" spans="1:9" x14ac:dyDescent="0.2">
      <c r="A1432" t="s">
        <v>107</v>
      </c>
      <c r="B1432" t="s">
        <v>16</v>
      </c>
      <c r="C1432" t="s">
        <v>63</v>
      </c>
      <c r="D1432" t="s">
        <v>63</v>
      </c>
      <c r="E1432" s="1" t="s">
        <v>131</v>
      </c>
      <c r="F1432">
        <v>1517304.35</v>
      </c>
      <c r="G1432">
        <v>12650000</v>
      </c>
      <c r="H1432" s="2">
        <f t="shared" si="44"/>
        <v>1517304.35</v>
      </c>
      <c r="I1432" s="1">
        <f t="shared" si="45"/>
        <v>45260</v>
      </c>
    </row>
    <row r="1433" spans="1:9" x14ac:dyDescent="0.2">
      <c r="A1433" t="s">
        <v>61</v>
      </c>
      <c r="B1433" t="s">
        <v>9</v>
      </c>
      <c r="C1433" t="s">
        <v>63</v>
      </c>
      <c r="D1433" t="s">
        <v>63</v>
      </c>
      <c r="E1433" s="1" t="s">
        <v>131</v>
      </c>
      <c r="F1433">
        <v>600</v>
      </c>
      <c r="G1433">
        <v>600</v>
      </c>
      <c r="H1433" s="2">
        <f t="shared" si="44"/>
        <v>600</v>
      </c>
      <c r="I1433" s="1">
        <f t="shared" si="45"/>
        <v>45260</v>
      </c>
    </row>
    <row r="1434" spans="1:9" x14ac:dyDescent="0.2">
      <c r="A1434" t="s">
        <v>17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112945.52</v>
      </c>
      <c r="H1434" s="2">
        <f t="shared" si="44"/>
        <v>112945.52</v>
      </c>
      <c r="I1434" s="1">
        <f t="shared" si="45"/>
        <v>45291</v>
      </c>
    </row>
    <row r="1435" spans="1:9" x14ac:dyDescent="0.2">
      <c r="A1435" t="s">
        <v>28</v>
      </c>
      <c r="B1435" t="s">
        <v>18</v>
      </c>
      <c r="C1435" t="s">
        <v>10</v>
      </c>
      <c r="D1435" t="s">
        <v>10</v>
      </c>
      <c r="E1435" s="1" t="s">
        <v>132</v>
      </c>
      <c r="F1435">
        <v>0</v>
      </c>
      <c r="G1435">
        <v>173655.62</v>
      </c>
      <c r="H1435" s="2">
        <f t="shared" si="44"/>
        <v>173655.62</v>
      </c>
      <c r="I1435" s="1">
        <f t="shared" si="45"/>
        <v>45291</v>
      </c>
    </row>
    <row r="1436" spans="1:9" x14ac:dyDescent="0.2">
      <c r="A1436" t="s">
        <v>41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-246794.53</v>
      </c>
      <c r="H1436" s="2">
        <f t="shared" si="44"/>
        <v>-246794.53</v>
      </c>
      <c r="I1436" s="1">
        <f t="shared" si="45"/>
        <v>45291</v>
      </c>
    </row>
    <row r="1437" spans="1:9" x14ac:dyDescent="0.2">
      <c r="A1437" t="s">
        <v>42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26630.13</v>
      </c>
      <c r="H1437" s="2">
        <f t="shared" si="44"/>
        <v>26630.13</v>
      </c>
      <c r="I1437" s="1">
        <f t="shared" si="45"/>
        <v>45291</v>
      </c>
    </row>
    <row r="1438" spans="1:9" x14ac:dyDescent="0.2">
      <c r="A1438" t="s">
        <v>44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411780.83</v>
      </c>
      <c r="H1438" s="2">
        <f t="shared" si="44"/>
        <v>411780.83</v>
      </c>
      <c r="I1438" s="1">
        <f t="shared" si="45"/>
        <v>45291</v>
      </c>
    </row>
    <row r="1439" spans="1:9" x14ac:dyDescent="0.2">
      <c r="A1439" t="s">
        <v>45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15410.95</v>
      </c>
      <c r="H1439" s="2">
        <f t="shared" si="44"/>
        <v>15410.95</v>
      </c>
      <c r="I1439" s="1">
        <f t="shared" si="45"/>
        <v>45291</v>
      </c>
    </row>
    <row r="1440" spans="1:9" x14ac:dyDescent="0.2">
      <c r="A1440" t="s">
        <v>46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11041.1</v>
      </c>
      <c r="H1440" s="2">
        <f t="shared" si="44"/>
        <v>11041.1</v>
      </c>
      <c r="I1440" s="1">
        <f t="shared" si="45"/>
        <v>45291</v>
      </c>
    </row>
    <row r="1441" spans="1:9" x14ac:dyDescent="0.2">
      <c r="A1441" t="s">
        <v>47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4808.22</v>
      </c>
      <c r="H1441" s="2">
        <f t="shared" si="44"/>
        <v>4808.22</v>
      </c>
      <c r="I1441" s="1">
        <f t="shared" si="45"/>
        <v>45291</v>
      </c>
    </row>
    <row r="1442" spans="1:9" x14ac:dyDescent="0.2">
      <c r="A1442" t="s">
        <v>49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821.92</v>
      </c>
      <c r="H1442" s="2">
        <f t="shared" si="44"/>
        <v>821.92</v>
      </c>
      <c r="I1442" s="1">
        <f t="shared" si="45"/>
        <v>45291</v>
      </c>
    </row>
    <row r="1443" spans="1:9" x14ac:dyDescent="0.2">
      <c r="A1443" t="s">
        <v>93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5515.07</v>
      </c>
      <c r="H1443" s="2">
        <f t="shared" si="44"/>
        <v>5515.07</v>
      </c>
      <c r="I1443" s="1">
        <f t="shared" si="45"/>
        <v>45291</v>
      </c>
    </row>
    <row r="1444" spans="1:9" x14ac:dyDescent="0.2">
      <c r="A1444" t="s">
        <v>94</v>
      </c>
      <c r="B1444" t="s">
        <v>9</v>
      </c>
      <c r="C1444" t="s">
        <v>10</v>
      </c>
      <c r="D1444" t="s">
        <v>10</v>
      </c>
      <c r="E1444" s="1" t="s">
        <v>132</v>
      </c>
      <c r="F1444">
        <v>0</v>
      </c>
      <c r="G1444">
        <v>591.78</v>
      </c>
      <c r="H1444" s="2">
        <f t="shared" si="44"/>
        <v>591.78</v>
      </c>
      <c r="I1444" s="1">
        <f t="shared" si="45"/>
        <v>45291</v>
      </c>
    </row>
    <row r="1445" spans="1:9" x14ac:dyDescent="0.2">
      <c r="A1445" t="s">
        <v>57</v>
      </c>
      <c r="B1445" t="s">
        <v>16</v>
      </c>
      <c r="C1445" t="s">
        <v>10</v>
      </c>
      <c r="D1445" t="s">
        <v>10</v>
      </c>
      <c r="E1445" s="1" t="s">
        <v>132</v>
      </c>
      <c r="F1445">
        <v>0</v>
      </c>
      <c r="G1445">
        <v>1314591.31</v>
      </c>
      <c r="H1445" s="2">
        <f t="shared" si="44"/>
        <v>1314591.31</v>
      </c>
      <c r="I1445" s="1">
        <f t="shared" si="45"/>
        <v>45291</v>
      </c>
    </row>
    <row r="1446" spans="1:9" x14ac:dyDescent="0.2">
      <c r="A1446" t="s">
        <v>98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441743.85</v>
      </c>
      <c r="H1446" s="2">
        <f t="shared" si="44"/>
        <v>441743.85</v>
      </c>
      <c r="I1446" s="1">
        <f t="shared" si="45"/>
        <v>45291</v>
      </c>
    </row>
    <row r="1447" spans="1:9" x14ac:dyDescent="0.2">
      <c r="A1447" t="s">
        <v>28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211504.98</v>
      </c>
      <c r="H1447" s="2">
        <f t="shared" si="44"/>
        <v>211504.98</v>
      </c>
      <c r="I1447" s="1">
        <f t="shared" si="45"/>
        <v>45291</v>
      </c>
    </row>
    <row r="1448" spans="1:9" x14ac:dyDescent="0.2">
      <c r="A1448" t="s">
        <v>123</v>
      </c>
      <c r="B1448" t="s">
        <v>18</v>
      </c>
      <c r="C1448" t="s">
        <v>63</v>
      </c>
      <c r="D1448" t="s">
        <v>63</v>
      </c>
      <c r="E1448" s="1" t="s">
        <v>132</v>
      </c>
      <c r="F1448">
        <v>0</v>
      </c>
      <c r="G1448">
        <v>314037.88099999999</v>
      </c>
      <c r="H1448" s="2">
        <f t="shared" si="44"/>
        <v>314037.88099999999</v>
      </c>
      <c r="I1448" s="1">
        <f t="shared" si="45"/>
        <v>45291</v>
      </c>
    </row>
    <row r="1449" spans="1:9" x14ac:dyDescent="0.2">
      <c r="A1449" t="s">
        <v>38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7250</v>
      </c>
      <c r="H1449" s="2">
        <f t="shared" si="44"/>
        <v>7250</v>
      </c>
      <c r="I1449" s="1">
        <f t="shared" si="45"/>
        <v>45291</v>
      </c>
    </row>
    <row r="1450" spans="1:9" x14ac:dyDescent="0.2">
      <c r="A1450" t="s">
        <v>41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624952.38</v>
      </c>
      <c r="H1450" s="2">
        <f t="shared" si="44"/>
        <v>624952.38</v>
      </c>
      <c r="I1450" s="1">
        <f t="shared" si="45"/>
        <v>45291</v>
      </c>
    </row>
    <row r="1451" spans="1:9" x14ac:dyDescent="0.2">
      <c r="A1451" t="s">
        <v>42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x14ac:dyDescent="0.2">
      <c r="A1452" t="s">
        <v>43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x14ac:dyDescent="0.2">
      <c r="A1453" t="s">
        <v>44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x14ac:dyDescent="0.2">
      <c r="A1454" t="s">
        <v>45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x14ac:dyDescent="0.2">
      <c r="A1455" t="s">
        <v>46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x14ac:dyDescent="0.2">
      <c r="A1456" t="s">
        <v>47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x14ac:dyDescent="0.2">
      <c r="A1457" t="s">
        <v>48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x14ac:dyDescent="0.2">
      <c r="A1458" t="s">
        <v>49</v>
      </c>
      <c r="B1458" t="s">
        <v>9</v>
      </c>
      <c r="C1458" t="s">
        <v>63</v>
      </c>
      <c r="D1458" t="s">
        <v>63</v>
      </c>
      <c r="E1458" s="1" t="s">
        <v>132</v>
      </c>
      <c r="F1458">
        <v>0</v>
      </c>
      <c r="G1458">
        <v>100000</v>
      </c>
      <c r="H1458" s="2">
        <f t="shared" si="44"/>
        <v>100000</v>
      </c>
      <c r="I1458" s="1">
        <f t="shared" si="45"/>
        <v>45291</v>
      </c>
    </row>
    <row r="1459" spans="1:9" x14ac:dyDescent="0.2">
      <c r="A1459" t="s">
        <v>126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392914.30200000003</v>
      </c>
      <c r="H1459" s="2">
        <f t="shared" si="44"/>
        <v>392914.30200000003</v>
      </c>
      <c r="I1459" s="1">
        <f t="shared" si="45"/>
        <v>45291</v>
      </c>
    </row>
    <row r="1460" spans="1:9" x14ac:dyDescent="0.2">
      <c r="A1460" t="s">
        <v>128</v>
      </c>
      <c r="B1460" t="s">
        <v>18</v>
      </c>
      <c r="C1460" t="s">
        <v>63</v>
      </c>
      <c r="D1460" t="s">
        <v>63</v>
      </c>
      <c r="E1460" s="1" t="s">
        <v>132</v>
      </c>
      <c r="F1460">
        <v>0</v>
      </c>
      <c r="G1460">
        <v>800000</v>
      </c>
      <c r="H1460" s="2">
        <f t="shared" si="44"/>
        <v>800000</v>
      </c>
      <c r="I1460" s="1">
        <f t="shared" si="45"/>
        <v>45291</v>
      </c>
    </row>
    <row r="1461" spans="1:9" x14ac:dyDescent="0.2">
      <c r="A1461" t="s">
        <v>107</v>
      </c>
      <c r="B1461" t="s">
        <v>16</v>
      </c>
      <c r="C1461" t="s">
        <v>63</v>
      </c>
      <c r="D1461" t="s">
        <v>63</v>
      </c>
      <c r="E1461" s="1" t="s">
        <v>132</v>
      </c>
      <c r="F1461">
        <v>0</v>
      </c>
      <c r="G1461">
        <v>4863317.0199999996</v>
      </c>
      <c r="H1461" s="2">
        <f t="shared" si="44"/>
        <v>4863317.0199999996</v>
      </c>
      <c r="I1461" s="1">
        <f t="shared" si="45"/>
        <v>45291</v>
      </c>
    </row>
    <row r="1462" spans="1:9" x14ac:dyDescent="0.2">
      <c r="A1462" t="s">
        <v>61</v>
      </c>
      <c r="B1462" t="s">
        <v>9</v>
      </c>
      <c r="C1462" t="s">
        <v>63</v>
      </c>
      <c r="D1462" t="s">
        <v>63</v>
      </c>
      <c r="E1462" s="1" t="s">
        <v>132</v>
      </c>
      <c r="F1462">
        <v>0</v>
      </c>
      <c r="G1462">
        <v>600</v>
      </c>
      <c r="H1462" s="2">
        <f t="shared" si="44"/>
        <v>600</v>
      </c>
      <c r="I1462" s="1">
        <f t="shared" si="45"/>
        <v>45291</v>
      </c>
    </row>
    <row r="1463" spans="1:9" x14ac:dyDescent="0.2">
      <c r="A1463" t="s">
        <v>17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112945.52</v>
      </c>
      <c r="H1463" s="2">
        <f t="shared" si="44"/>
        <v>112945.52</v>
      </c>
      <c r="I1463" s="1">
        <f t="shared" si="45"/>
        <v>45322</v>
      </c>
    </row>
    <row r="1464" spans="1:9" x14ac:dyDescent="0.2">
      <c r="A1464" t="s">
        <v>28</v>
      </c>
      <c r="B1464" t="s">
        <v>18</v>
      </c>
      <c r="C1464" t="s">
        <v>10</v>
      </c>
      <c r="D1464" t="s">
        <v>10</v>
      </c>
      <c r="E1464" s="1" t="s">
        <v>133</v>
      </c>
      <c r="F1464">
        <v>0</v>
      </c>
      <c r="G1464">
        <v>71053.34</v>
      </c>
      <c r="H1464" s="2">
        <f t="shared" si="44"/>
        <v>71053.34</v>
      </c>
      <c r="I1464" s="1">
        <f t="shared" si="45"/>
        <v>45322</v>
      </c>
    </row>
    <row r="1465" spans="1:9" x14ac:dyDescent="0.2">
      <c r="A1465" t="s">
        <v>41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-246794.53</v>
      </c>
      <c r="H1465" s="2">
        <f t="shared" si="44"/>
        <v>-246794.53</v>
      </c>
      <c r="I1465" s="1">
        <f t="shared" si="45"/>
        <v>45322</v>
      </c>
    </row>
    <row r="1466" spans="1:9" x14ac:dyDescent="0.2">
      <c r="A1466" t="s">
        <v>42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26630.13</v>
      </c>
      <c r="H1466" s="2">
        <f t="shared" si="44"/>
        <v>26630.13</v>
      </c>
      <c r="I1466" s="1">
        <f t="shared" si="45"/>
        <v>45322</v>
      </c>
    </row>
    <row r="1467" spans="1:9" x14ac:dyDescent="0.2">
      <c r="A1467" t="s">
        <v>44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411780.83</v>
      </c>
      <c r="H1467" s="2">
        <f t="shared" si="44"/>
        <v>411780.83</v>
      </c>
      <c r="I1467" s="1">
        <f t="shared" si="45"/>
        <v>45322</v>
      </c>
    </row>
    <row r="1468" spans="1:9" x14ac:dyDescent="0.2">
      <c r="A1468" t="s">
        <v>45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15410.95</v>
      </c>
      <c r="H1468" s="2">
        <f t="shared" si="44"/>
        <v>15410.95</v>
      </c>
      <c r="I1468" s="1">
        <f t="shared" si="45"/>
        <v>45322</v>
      </c>
    </row>
    <row r="1469" spans="1:9" x14ac:dyDescent="0.2">
      <c r="A1469" t="s">
        <v>46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11041.1</v>
      </c>
      <c r="H1469" s="2">
        <f t="shared" si="44"/>
        <v>11041.1</v>
      </c>
      <c r="I1469" s="1">
        <f t="shared" si="45"/>
        <v>45322</v>
      </c>
    </row>
    <row r="1470" spans="1:9" x14ac:dyDescent="0.2">
      <c r="A1470" t="s">
        <v>47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4808.22</v>
      </c>
      <c r="H1470" s="2">
        <f t="shared" si="44"/>
        <v>4808.22</v>
      </c>
      <c r="I1470" s="1">
        <f t="shared" si="45"/>
        <v>45322</v>
      </c>
    </row>
    <row r="1471" spans="1:9" x14ac:dyDescent="0.2">
      <c r="A1471" t="s">
        <v>49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821.92</v>
      </c>
      <c r="H1471" s="2">
        <f t="shared" si="44"/>
        <v>821.92</v>
      </c>
      <c r="I1471" s="1">
        <f t="shared" si="45"/>
        <v>45322</v>
      </c>
    </row>
    <row r="1472" spans="1:9" x14ac:dyDescent="0.2">
      <c r="A1472" t="s">
        <v>93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5515.07</v>
      </c>
      <c r="H1472" s="2">
        <f t="shared" si="44"/>
        <v>5515.07</v>
      </c>
      <c r="I1472" s="1">
        <f t="shared" si="45"/>
        <v>45322</v>
      </c>
    </row>
    <row r="1473" spans="1:9" x14ac:dyDescent="0.2">
      <c r="A1473" t="s">
        <v>94</v>
      </c>
      <c r="B1473" t="s">
        <v>9</v>
      </c>
      <c r="C1473" t="s">
        <v>10</v>
      </c>
      <c r="D1473" t="s">
        <v>10</v>
      </c>
      <c r="E1473" s="1" t="s">
        <v>133</v>
      </c>
      <c r="F1473">
        <v>0</v>
      </c>
      <c r="G1473">
        <v>591.78</v>
      </c>
      <c r="H1473" s="2">
        <f t="shared" si="44"/>
        <v>591.78</v>
      </c>
      <c r="I1473" s="1">
        <f t="shared" si="45"/>
        <v>45322</v>
      </c>
    </row>
    <row r="1474" spans="1:9" x14ac:dyDescent="0.2">
      <c r="A1474" t="s">
        <v>57</v>
      </c>
      <c r="B1474" t="s">
        <v>16</v>
      </c>
      <c r="C1474" t="s">
        <v>10</v>
      </c>
      <c r="D1474" t="s">
        <v>10</v>
      </c>
      <c r="E1474" s="1" t="s">
        <v>133</v>
      </c>
      <c r="F1474">
        <v>0</v>
      </c>
      <c r="G1474">
        <v>1314591.31</v>
      </c>
      <c r="H1474" s="2">
        <f t="shared" ref="H1474:H1537" si="46">IF(F1474=0, G1474, F1474)</f>
        <v>1314591.31</v>
      </c>
      <c r="I1474" s="1">
        <f t="shared" ref="I1474:I1537" si="47">E1474+0</f>
        <v>45322</v>
      </c>
    </row>
    <row r="1475" spans="1:9" x14ac:dyDescent="0.2">
      <c r="A1475" t="s">
        <v>98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1089666.75</v>
      </c>
      <c r="H1475" s="2">
        <f t="shared" si="46"/>
        <v>1089666.75</v>
      </c>
      <c r="I1475" s="1">
        <f t="shared" si="47"/>
        <v>45322</v>
      </c>
    </row>
    <row r="1476" spans="1:9" x14ac:dyDescent="0.2">
      <c r="A1476" t="s">
        <v>28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361504.98</v>
      </c>
      <c r="H1476" s="2">
        <f t="shared" si="46"/>
        <v>361504.98</v>
      </c>
      <c r="I1476" s="1">
        <f t="shared" si="47"/>
        <v>45322</v>
      </c>
    </row>
    <row r="1477" spans="1:9" x14ac:dyDescent="0.2">
      <c r="A1477" t="s">
        <v>123</v>
      </c>
      <c r="B1477" t="s">
        <v>18</v>
      </c>
      <c r="C1477" t="s">
        <v>63</v>
      </c>
      <c r="D1477" t="s">
        <v>63</v>
      </c>
      <c r="E1477" s="1" t="s">
        <v>133</v>
      </c>
      <c r="F1477">
        <v>0</v>
      </c>
      <c r="G1477">
        <v>314037.88099999999</v>
      </c>
      <c r="H1477" s="2">
        <f t="shared" si="46"/>
        <v>314037.88099999999</v>
      </c>
      <c r="I1477" s="1">
        <f t="shared" si="47"/>
        <v>45322</v>
      </c>
    </row>
    <row r="1478" spans="1:9" x14ac:dyDescent="0.2">
      <c r="A1478" t="s">
        <v>38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7250</v>
      </c>
      <c r="H1478" s="2">
        <f t="shared" si="46"/>
        <v>7250</v>
      </c>
      <c r="I1478" s="1">
        <f t="shared" si="47"/>
        <v>45322</v>
      </c>
    </row>
    <row r="1479" spans="1:9" x14ac:dyDescent="0.2">
      <c r="A1479" t="s">
        <v>41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2874952.38</v>
      </c>
      <c r="H1479" s="2">
        <f t="shared" si="46"/>
        <v>2874952.38</v>
      </c>
      <c r="I1479" s="1">
        <f t="shared" si="47"/>
        <v>45322</v>
      </c>
    </row>
    <row r="1480" spans="1:9" x14ac:dyDescent="0.2">
      <c r="A1480" t="s">
        <v>42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x14ac:dyDescent="0.2">
      <c r="A1481" t="s">
        <v>43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x14ac:dyDescent="0.2">
      <c r="A1482" t="s">
        <v>44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x14ac:dyDescent="0.2">
      <c r="A1483" t="s">
        <v>45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x14ac:dyDescent="0.2">
      <c r="A1484" t="s">
        <v>46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x14ac:dyDescent="0.2">
      <c r="A1485" t="s">
        <v>47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x14ac:dyDescent="0.2">
      <c r="A1486" t="s">
        <v>48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x14ac:dyDescent="0.2">
      <c r="A1487" t="s">
        <v>49</v>
      </c>
      <c r="B1487" t="s">
        <v>9</v>
      </c>
      <c r="C1487" t="s">
        <v>63</v>
      </c>
      <c r="D1487" t="s">
        <v>63</v>
      </c>
      <c r="E1487" s="1" t="s">
        <v>133</v>
      </c>
      <c r="F1487">
        <v>0</v>
      </c>
      <c r="G1487">
        <v>100000</v>
      </c>
      <c r="H1487" s="2">
        <f t="shared" si="46"/>
        <v>100000</v>
      </c>
      <c r="I1487" s="1">
        <f t="shared" si="47"/>
        <v>45322</v>
      </c>
    </row>
    <row r="1488" spans="1:9" x14ac:dyDescent="0.2">
      <c r="A1488" t="s">
        <v>126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392914.30200000003</v>
      </c>
      <c r="H1488" s="2">
        <f t="shared" si="46"/>
        <v>392914.30200000003</v>
      </c>
      <c r="I1488" s="1">
        <f t="shared" si="47"/>
        <v>45322</v>
      </c>
    </row>
    <row r="1489" spans="1:9" x14ac:dyDescent="0.2">
      <c r="A1489" t="s">
        <v>128</v>
      </c>
      <c r="B1489" t="s">
        <v>18</v>
      </c>
      <c r="C1489" t="s">
        <v>63</v>
      </c>
      <c r="D1489" t="s">
        <v>63</v>
      </c>
      <c r="E1489" s="1" t="s">
        <v>133</v>
      </c>
      <c r="F1489">
        <v>0</v>
      </c>
      <c r="G1489">
        <v>800000</v>
      </c>
      <c r="H1489" s="2">
        <f t="shared" si="46"/>
        <v>800000</v>
      </c>
      <c r="I1489" s="1">
        <f t="shared" si="47"/>
        <v>45322</v>
      </c>
    </row>
    <row r="1490" spans="1:9" x14ac:dyDescent="0.2">
      <c r="A1490" t="s">
        <v>107</v>
      </c>
      <c r="B1490" t="s">
        <v>16</v>
      </c>
      <c r="C1490" t="s">
        <v>63</v>
      </c>
      <c r="D1490" t="s">
        <v>63</v>
      </c>
      <c r="E1490" s="1" t="s">
        <v>133</v>
      </c>
      <c r="F1490">
        <v>0</v>
      </c>
      <c r="G1490">
        <v>13594260.869999999</v>
      </c>
      <c r="H1490" s="2">
        <f t="shared" si="46"/>
        <v>13594260.869999999</v>
      </c>
      <c r="I1490" s="1">
        <f t="shared" si="47"/>
        <v>45322</v>
      </c>
    </row>
    <row r="1491" spans="1:9" x14ac:dyDescent="0.2">
      <c r="A1491" t="s">
        <v>61</v>
      </c>
      <c r="B1491" t="s">
        <v>9</v>
      </c>
      <c r="C1491" t="s">
        <v>63</v>
      </c>
      <c r="D1491" t="s">
        <v>63</v>
      </c>
      <c r="E1491" s="1" t="s">
        <v>133</v>
      </c>
      <c r="F1491">
        <v>0</v>
      </c>
      <c r="G1491">
        <v>600</v>
      </c>
      <c r="H1491" s="2">
        <f t="shared" si="46"/>
        <v>600</v>
      </c>
      <c r="I1491" s="1">
        <f t="shared" si="47"/>
        <v>45322</v>
      </c>
    </row>
    <row r="1492" spans="1:9" x14ac:dyDescent="0.2">
      <c r="A1492" t="s">
        <v>17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112945.52</v>
      </c>
      <c r="H1492" s="2">
        <f t="shared" si="46"/>
        <v>112945.52</v>
      </c>
      <c r="I1492" s="1">
        <f t="shared" si="47"/>
        <v>45351</v>
      </c>
    </row>
    <row r="1493" spans="1:9" x14ac:dyDescent="0.2">
      <c r="A1493" t="s">
        <v>28</v>
      </c>
      <c r="B1493" t="s">
        <v>18</v>
      </c>
      <c r="C1493" t="s">
        <v>10</v>
      </c>
      <c r="D1493" t="s">
        <v>10</v>
      </c>
      <c r="E1493" s="1" t="s">
        <v>134</v>
      </c>
      <c r="F1493">
        <v>0</v>
      </c>
      <c r="G1493">
        <v>71053.34</v>
      </c>
      <c r="H1493" s="2">
        <f t="shared" si="46"/>
        <v>71053.34</v>
      </c>
      <c r="I1493" s="1">
        <f t="shared" si="47"/>
        <v>45351</v>
      </c>
    </row>
    <row r="1494" spans="1:9" x14ac:dyDescent="0.2">
      <c r="A1494" t="s">
        <v>41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-246794.53</v>
      </c>
      <c r="H1494" s="2">
        <f t="shared" si="46"/>
        <v>-246794.53</v>
      </c>
      <c r="I1494" s="1">
        <f t="shared" si="47"/>
        <v>45351</v>
      </c>
    </row>
    <row r="1495" spans="1:9" x14ac:dyDescent="0.2">
      <c r="A1495" t="s">
        <v>42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26630.13</v>
      </c>
      <c r="H1495" s="2">
        <f t="shared" si="46"/>
        <v>26630.13</v>
      </c>
      <c r="I1495" s="1">
        <f t="shared" si="47"/>
        <v>45351</v>
      </c>
    </row>
    <row r="1496" spans="1:9" x14ac:dyDescent="0.2">
      <c r="A1496" t="s">
        <v>44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411780.83</v>
      </c>
      <c r="H1496" s="2">
        <f t="shared" si="46"/>
        <v>411780.83</v>
      </c>
      <c r="I1496" s="1">
        <f t="shared" si="47"/>
        <v>45351</v>
      </c>
    </row>
    <row r="1497" spans="1:9" x14ac:dyDescent="0.2">
      <c r="A1497" t="s">
        <v>45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15410.95</v>
      </c>
      <c r="H1497" s="2">
        <f t="shared" si="46"/>
        <v>15410.95</v>
      </c>
      <c r="I1497" s="1">
        <f t="shared" si="47"/>
        <v>45351</v>
      </c>
    </row>
    <row r="1498" spans="1:9" x14ac:dyDescent="0.2">
      <c r="A1498" t="s">
        <v>46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11041.1</v>
      </c>
      <c r="H1498" s="2">
        <f t="shared" si="46"/>
        <v>11041.1</v>
      </c>
      <c r="I1498" s="1">
        <f t="shared" si="47"/>
        <v>45351</v>
      </c>
    </row>
    <row r="1499" spans="1:9" x14ac:dyDescent="0.2">
      <c r="A1499" t="s">
        <v>47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4808.22</v>
      </c>
      <c r="H1499" s="2">
        <f t="shared" si="46"/>
        <v>4808.22</v>
      </c>
      <c r="I1499" s="1">
        <f t="shared" si="47"/>
        <v>45351</v>
      </c>
    </row>
    <row r="1500" spans="1:9" x14ac:dyDescent="0.2">
      <c r="A1500" t="s">
        <v>49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821.92</v>
      </c>
      <c r="H1500" s="2">
        <f t="shared" si="46"/>
        <v>821.92</v>
      </c>
      <c r="I1500" s="1">
        <f t="shared" si="47"/>
        <v>45351</v>
      </c>
    </row>
    <row r="1501" spans="1:9" x14ac:dyDescent="0.2">
      <c r="A1501" t="s">
        <v>93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5515.07</v>
      </c>
      <c r="H1501" s="2">
        <f t="shared" si="46"/>
        <v>5515.07</v>
      </c>
      <c r="I1501" s="1">
        <f t="shared" si="47"/>
        <v>45351</v>
      </c>
    </row>
    <row r="1502" spans="1:9" x14ac:dyDescent="0.2">
      <c r="A1502" t="s">
        <v>94</v>
      </c>
      <c r="B1502" t="s">
        <v>9</v>
      </c>
      <c r="C1502" t="s">
        <v>10</v>
      </c>
      <c r="D1502" t="s">
        <v>10</v>
      </c>
      <c r="E1502" s="1" t="s">
        <v>134</v>
      </c>
      <c r="F1502">
        <v>0</v>
      </c>
      <c r="G1502">
        <v>591.78</v>
      </c>
      <c r="H1502" s="2">
        <f t="shared" si="46"/>
        <v>591.78</v>
      </c>
      <c r="I1502" s="1">
        <f t="shared" si="47"/>
        <v>45351</v>
      </c>
    </row>
    <row r="1503" spans="1:9" x14ac:dyDescent="0.2">
      <c r="A1503" t="s">
        <v>57</v>
      </c>
      <c r="B1503" t="s">
        <v>16</v>
      </c>
      <c r="C1503" t="s">
        <v>10</v>
      </c>
      <c r="D1503" t="s">
        <v>10</v>
      </c>
      <c r="E1503" s="1" t="s">
        <v>134</v>
      </c>
      <c r="F1503">
        <v>0</v>
      </c>
      <c r="G1503">
        <v>-6434665.2000000002</v>
      </c>
      <c r="H1503" s="2">
        <f t="shared" si="46"/>
        <v>-6434665.2000000002</v>
      </c>
      <c r="I1503" s="1">
        <f t="shared" si="47"/>
        <v>45351</v>
      </c>
    </row>
    <row r="1504" spans="1:9" x14ac:dyDescent="0.2">
      <c r="A1504" t="s">
        <v>98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1281743.8500000001</v>
      </c>
      <c r="H1504" s="2">
        <f t="shared" si="46"/>
        <v>1281743.8500000001</v>
      </c>
      <c r="I1504" s="1">
        <f t="shared" si="47"/>
        <v>45351</v>
      </c>
    </row>
    <row r="1505" spans="1:9" x14ac:dyDescent="0.2">
      <c r="A1505" t="s">
        <v>28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631504.98</v>
      </c>
      <c r="H1505" s="2">
        <f t="shared" si="46"/>
        <v>631504.98</v>
      </c>
      <c r="I1505" s="1">
        <f t="shared" si="47"/>
        <v>45351</v>
      </c>
    </row>
    <row r="1506" spans="1:9" x14ac:dyDescent="0.2">
      <c r="A1506" t="s">
        <v>123</v>
      </c>
      <c r="B1506" t="s">
        <v>18</v>
      </c>
      <c r="C1506" t="s">
        <v>63</v>
      </c>
      <c r="D1506" t="s">
        <v>63</v>
      </c>
      <c r="E1506" s="1" t="s">
        <v>134</v>
      </c>
      <c r="F1506">
        <v>0</v>
      </c>
      <c r="G1506">
        <v>314037.88099999999</v>
      </c>
      <c r="H1506" s="2">
        <f t="shared" si="46"/>
        <v>314037.88099999999</v>
      </c>
      <c r="I1506" s="1">
        <f t="shared" si="47"/>
        <v>45351</v>
      </c>
    </row>
    <row r="1507" spans="1:9" x14ac:dyDescent="0.2">
      <c r="A1507" t="s">
        <v>38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7250</v>
      </c>
      <c r="H1507" s="2">
        <f t="shared" si="46"/>
        <v>7250</v>
      </c>
      <c r="I1507" s="1">
        <f t="shared" si="47"/>
        <v>45351</v>
      </c>
    </row>
    <row r="1508" spans="1:9" x14ac:dyDescent="0.2">
      <c r="A1508" t="s">
        <v>41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2874952.38</v>
      </c>
      <c r="H1508" s="2">
        <f t="shared" si="46"/>
        <v>2874952.38</v>
      </c>
      <c r="I1508" s="1">
        <f t="shared" si="47"/>
        <v>45351</v>
      </c>
    </row>
    <row r="1509" spans="1:9" x14ac:dyDescent="0.2">
      <c r="A1509" t="s">
        <v>42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x14ac:dyDescent="0.2">
      <c r="A1510" t="s">
        <v>43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x14ac:dyDescent="0.2">
      <c r="A1511" t="s">
        <v>44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x14ac:dyDescent="0.2">
      <c r="A1512" t="s">
        <v>45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x14ac:dyDescent="0.2">
      <c r="A1513" t="s">
        <v>46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x14ac:dyDescent="0.2">
      <c r="A1514" t="s">
        <v>47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x14ac:dyDescent="0.2">
      <c r="A1515" t="s">
        <v>48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x14ac:dyDescent="0.2">
      <c r="A1516" t="s">
        <v>49</v>
      </c>
      <c r="B1516" t="s">
        <v>9</v>
      </c>
      <c r="C1516" t="s">
        <v>63</v>
      </c>
      <c r="D1516" t="s">
        <v>63</v>
      </c>
      <c r="E1516" s="1" t="s">
        <v>134</v>
      </c>
      <c r="F1516">
        <v>0</v>
      </c>
      <c r="G1516">
        <v>100000</v>
      </c>
      <c r="H1516" s="2">
        <f t="shared" si="46"/>
        <v>100000</v>
      </c>
      <c r="I1516" s="1">
        <f t="shared" si="47"/>
        <v>45351</v>
      </c>
    </row>
    <row r="1517" spans="1:9" x14ac:dyDescent="0.2">
      <c r="A1517" t="s">
        <v>126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392914.30200000003</v>
      </c>
      <c r="H1517" s="2">
        <f t="shared" si="46"/>
        <v>392914.30200000003</v>
      </c>
      <c r="I1517" s="1">
        <f t="shared" si="47"/>
        <v>45351</v>
      </c>
    </row>
    <row r="1518" spans="1:9" x14ac:dyDescent="0.2">
      <c r="A1518" t="s">
        <v>128</v>
      </c>
      <c r="B1518" t="s">
        <v>18</v>
      </c>
      <c r="C1518" t="s">
        <v>63</v>
      </c>
      <c r="D1518" t="s">
        <v>63</v>
      </c>
      <c r="E1518" s="1" t="s">
        <v>134</v>
      </c>
      <c r="F1518">
        <v>0</v>
      </c>
      <c r="G1518">
        <v>800000</v>
      </c>
      <c r="H1518" s="2">
        <f t="shared" si="46"/>
        <v>800000</v>
      </c>
      <c r="I1518" s="1">
        <f t="shared" si="47"/>
        <v>45351</v>
      </c>
    </row>
    <row r="1519" spans="1:9" x14ac:dyDescent="0.2">
      <c r="A1519" t="s">
        <v>107</v>
      </c>
      <c r="B1519" t="s">
        <v>16</v>
      </c>
      <c r="C1519" t="s">
        <v>63</v>
      </c>
      <c r="D1519" t="s">
        <v>63</v>
      </c>
      <c r="E1519" s="1" t="s">
        <v>134</v>
      </c>
      <c r="F1519">
        <v>0</v>
      </c>
      <c r="G1519">
        <v>38683294.479999997</v>
      </c>
      <c r="H1519" s="2">
        <f t="shared" si="46"/>
        <v>38683294.479999997</v>
      </c>
      <c r="I1519" s="1">
        <f t="shared" si="47"/>
        <v>45351</v>
      </c>
    </row>
    <row r="1520" spans="1:9" x14ac:dyDescent="0.2">
      <c r="A1520" t="s">
        <v>61</v>
      </c>
      <c r="B1520" t="s">
        <v>9</v>
      </c>
      <c r="C1520" t="s">
        <v>63</v>
      </c>
      <c r="D1520" t="s">
        <v>63</v>
      </c>
      <c r="E1520" s="1" t="s">
        <v>134</v>
      </c>
      <c r="F1520">
        <v>0</v>
      </c>
      <c r="G1520">
        <v>600</v>
      </c>
      <c r="H1520" s="2">
        <f t="shared" si="46"/>
        <v>600</v>
      </c>
      <c r="I1520" s="1">
        <f t="shared" si="47"/>
        <v>45351</v>
      </c>
    </row>
    <row r="1521" spans="1:9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22554.76</v>
      </c>
      <c r="H1521" s="2">
        <f t="shared" si="46"/>
        <v>22554.76</v>
      </c>
      <c r="I1521" s="1">
        <f t="shared" si="47"/>
        <v>45382</v>
      </c>
    </row>
    <row r="1522" spans="1:9" x14ac:dyDescent="0.2">
      <c r="A1522" t="s">
        <v>13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24975</v>
      </c>
      <c r="H1522" s="2">
        <f t="shared" si="46"/>
        <v>24975</v>
      </c>
      <c r="I1522" s="1">
        <f t="shared" si="47"/>
        <v>45382</v>
      </c>
    </row>
    <row r="1523" spans="1:9" x14ac:dyDescent="0.2">
      <c r="A1523" t="s">
        <v>14</v>
      </c>
      <c r="B1523" t="s">
        <v>9</v>
      </c>
      <c r="C1523" t="s">
        <v>10</v>
      </c>
      <c r="D1523" t="s">
        <v>10</v>
      </c>
      <c r="E1523" s="1" t="s">
        <v>135</v>
      </c>
      <c r="F1523">
        <v>0</v>
      </c>
      <c r="G1523">
        <v>582.98</v>
      </c>
      <c r="H1523" s="2">
        <f t="shared" si="46"/>
        <v>582.98</v>
      </c>
      <c r="I1523" s="1">
        <f t="shared" si="47"/>
        <v>45382</v>
      </c>
    </row>
    <row r="1524" spans="1:9" x14ac:dyDescent="0.2">
      <c r="A1524" t="s">
        <v>17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-808657.57</v>
      </c>
      <c r="H1524" s="2">
        <f t="shared" si="46"/>
        <v>-808657.57</v>
      </c>
      <c r="I1524" s="1">
        <f t="shared" si="47"/>
        <v>45382</v>
      </c>
    </row>
    <row r="1525" spans="1:9" x14ac:dyDescent="0.2">
      <c r="A1525" t="s">
        <v>87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750</v>
      </c>
      <c r="H1525" s="2">
        <f t="shared" si="46"/>
        <v>750</v>
      </c>
      <c r="I1525" s="1">
        <f t="shared" si="47"/>
        <v>45382</v>
      </c>
    </row>
    <row r="1526" spans="1:9" x14ac:dyDescent="0.2">
      <c r="A1526" t="s">
        <v>28</v>
      </c>
      <c r="B1526" t="s">
        <v>18</v>
      </c>
      <c r="C1526" t="s">
        <v>10</v>
      </c>
      <c r="D1526" t="s">
        <v>10</v>
      </c>
      <c r="E1526" s="1" t="s">
        <v>135</v>
      </c>
      <c r="F1526">
        <v>0</v>
      </c>
      <c r="G1526">
        <v>71053.34</v>
      </c>
      <c r="H1526" s="2">
        <f t="shared" si="46"/>
        <v>71053.34</v>
      </c>
      <c r="I1526" s="1">
        <f t="shared" si="47"/>
        <v>45382</v>
      </c>
    </row>
    <row r="1527" spans="1:9" x14ac:dyDescent="0.2">
      <c r="A1527" t="s">
        <v>33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11216.13</v>
      </c>
      <c r="H1527" s="2">
        <f t="shared" si="46"/>
        <v>11216.13</v>
      </c>
      <c r="I1527" s="1">
        <f t="shared" si="47"/>
        <v>45382</v>
      </c>
    </row>
    <row r="1528" spans="1:9" x14ac:dyDescent="0.2">
      <c r="A1528" t="s">
        <v>34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10690.2</v>
      </c>
      <c r="H1528" s="2">
        <f t="shared" si="46"/>
        <v>10690.2</v>
      </c>
      <c r="I1528" s="1">
        <f t="shared" si="47"/>
        <v>45382</v>
      </c>
    </row>
    <row r="1529" spans="1:9" x14ac:dyDescent="0.2">
      <c r="A1529" t="s">
        <v>35</v>
      </c>
      <c r="B1529" t="s">
        <v>9</v>
      </c>
      <c r="C1529" t="s">
        <v>10</v>
      </c>
      <c r="D1529" t="s">
        <v>10</v>
      </c>
      <c r="E1529" s="1" t="s">
        <v>135</v>
      </c>
      <c r="F1529">
        <v>0</v>
      </c>
      <c r="G1529">
        <v>39349.03</v>
      </c>
      <c r="H1529" s="2">
        <f t="shared" si="46"/>
        <v>39349.03</v>
      </c>
      <c r="I1529" s="1">
        <f t="shared" si="47"/>
        <v>45382</v>
      </c>
    </row>
    <row r="1530" spans="1:9" x14ac:dyDescent="0.2">
      <c r="A1530" t="s">
        <v>36</v>
      </c>
      <c r="B1530" t="s">
        <v>37</v>
      </c>
      <c r="C1530" t="s">
        <v>10</v>
      </c>
      <c r="D1530" t="s">
        <v>10</v>
      </c>
      <c r="E1530" s="1" t="s">
        <v>135</v>
      </c>
      <c r="F1530">
        <v>0</v>
      </c>
      <c r="G1530">
        <v>109218.57</v>
      </c>
      <c r="H1530" s="2">
        <f t="shared" si="46"/>
        <v>109218.57</v>
      </c>
      <c r="I1530" s="1">
        <f t="shared" si="47"/>
        <v>45382</v>
      </c>
    </row>
    <row r="1531" spans="1:9" x14ac:dyDescent="0.2">
      <c r="A1531" t="s">
        <v>40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181.67</v>
      </c>
      <c r="H1531" s="2">
        <f t="shared" si="46"/>
        <v>181.67</v>
      </c>
      <c r="I1531" s="1">
        <f t="shared" si="47"/>
        <v>45382</v>
      </c>
    </row>
    <row r="1532" spans="1:9" x14ac:dyDescent="0.2">
      <c r="A1532" t="s">
        <v>41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-206417.82</v>
      </c>
      <c r="H1532" s="2">
        <f t="shared" si="46"/>
        <v>-206417.82</v>
      </c>
      <c r="I1532" s="1">
        <f t="shared" si="47"/>
        <v>45382</v>
      </c>
    </row>
    <row r="1533" spans="1:9" x14ac:dyDescent="0.2">
      <c r="A1533" t="s">
        <v>42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106746.57</v>
      </c>
      <c r="H1533" s="2">
        <f t="shared" si="46"/>
        <v>106746.57</v>
      </c>
      <c r="I1533" s="1">
        <f t="shared" si="47"/>
        <v>45382</v>
      </c>
    </row>
    <row r="1534" spans="1:9" x14ac:dyDescent="0.2">
      <c r="A1534" t="s">
        <v>44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643019.18000000005</v>
      </c>
      <c r="H1534" s="2">
        <f t="shared" si="46"/>
        <v>643019.18000000005</v>
      </c>
      <c r="I1534" s="1">
        <f t="shared" si="47"/>
        <v>45382</v>
      </c>
    </row>
    <row r="1535" spans="1:9" x14ac:dyDescent="0.2">
      <c r="A1535" t="s">
        <v>45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33493.15</v>
      </c>
      <c r="H1535" s="2">
        <f t="shared" si="46"/>
        <v>33493.15</v>
      </c>
      <c r="I1535" s="1">
        <f t="shared" si="47"/>
        <v>45382</v>
      </c>
    </row>
    <row r="1536" spans="1:9" x14ac:dyDescent="0.2">
      <c r="A1536" t="s">
        <v>46</v>
      </c>
      <c r="B1536" t="s">
        <v>9</v>
      </c>
      <c r="C1536" t="s">
        <v>10</v>
      </c>
      <c r="D1536" t="s">
        <v>10</v>
      </c>
      <c r="E1536" s="1" t="s">
        <v>135</v>
      </c>
      <c r="F1536">
        <v>0</v>
      </c>
      <c r="G1536">
        <v>3561.64</v>
      </c>
      <c r="H1536" s="2">
        <f t="shared" si="46"/>
        <v>3561.64</v>
      </c>
      <c r="I1536" s="1">
        <f t="shared" si="47"/>
        <v>45382</v>
      </c>
    </row>
    <row r="1537" spans="1:9" x14ac:dyDescent="0.2">
      <c r="A1537" t="s">
        <v>51</v>
      </c>
      <c r="B1537" t="s">
        <v>52</v>
      </c>
      <c r="C1537" t="s">
        <v>10</v>
      </c>
      <c r="D1537" t="s">
        <v>10</v>
      </c>
      <c r="E1537" s="1" t="s">
        <v>135</v>
      </c>
      <c r="F1537">
        <v>0</v>
      </c>
      <c r="G1537">
        <v>224301.32</v>
      </c>
      <c r="H1537" s="2">
        <f t="shared" si="46"/>
        <v>224301.32</v>
      </c>
      <c r="I1537" s="1">
        <f t="shared" si="47"/>
        <v>45382</v>
      </c>
    </row>
    <row r="1538" spans="1:9" x14ac:dyDescent="0.2">
      <c r="A1538" t="s">
        <v>54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5169.6400000000003</v>
      </c>
      <c r="H1538" s="2">
        <f t="shared" ref="H1538:H1601" si="48">IF(F1538=0, G1538, F1538)</f>
        <v>5169.6400000000003</v>
      </c>
      <c r="I1538" s="1">
        <f t="shared" ref="I1538:I1601" si="49">E1538+0</f>
        <v>45382</v>
      </c>
    </row>
    <row r="1539" spans="1:9" x14ac:dyDescent="0.2">
      <c r="A1539" t="s">
        <v>55</v>
      </c>
      <c r="B1539" t="s">
        <v>9</v>
      </c>
      <c r="C1539" t="s">
        <v>10</v>
      </c>
      <c r="D1539" t="s">
        <v>10</v>
      </c>
      <c r="E1539" s="1" t="s">
        <v>135</v>
      </c>
      <c r="F1539">
        <v>0</v>
      </c>
      <c r="G1539">
        <v>30819.25</v>
      </c>
      <c r="H1539" s="2">
        <f t="shared" si="48"/>
        <v>30819.25</v>
      </c>
      <c r="I1539" s="1">
        <f t="shared" si="49"/>
        <v>45382</v>
      </c>
    </row>
    <row r="1540" spans="1:9" x14ac:dyDescent="0.2">
      <c r="A1540" t="s">
        <v>57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1314591.31</v>
      </c>
      <c r="H1540" s="2">
        <f t="shared" si="48"/>
        <v>1314591.31</v>
      </c>
      <c r="I1540" s="1">
        <f t="shared" si="49"/>
        <v>45382</v>
      </c>
    </row>
    <row r="1541" spans="1:9" x14ac:dyDescent="0.2">
      <c r="A1541" t="s">
        <v>58</v>
      </c>
      <c r="B1541" t="s">
        <v>16</v>
      </c>
      <c r="C1541" t="s">
        <v>10</v>
      </c>
      <c r="D1541" t="s">
        <v>10</v>
      </c>
      <c r="E1541" s="1" t="s">
        <v>135</v>
      </c>
      <c r="F1541">
        <v>0</v>
      </c>
      <c r="G1541">
        <v>10864.06</v>
      </c>
      <c r="H1541" s="2">
        <f t="shared" si="48"/>
        <v>10864.06</v>
      </c>
      <c r="I1541" s="1">
        <f t="shared" si="49"/>
        <v>45382</v>
      </c>
    </row>
    <row r="1542" spans="1:9" x14ac:dyDescent="0.2">
      <c r="A1542" t="s">
        <v>59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328.38</v>
      </c>
      <c r="H1542" s="2">
        <f t="shared" si="48"/>
        <v>328.38</v>
      </c>
      <c r="I1542" s="1">
        <f t="shared" si="49"/>
        <v>45382</v>
      </c>
    </row>
    <row r="1543" spans="1:9" x14ac:dyDescent="0.2">
      <c r="A1543" t="s">
        <v>61</v>
      </c>
      <c r="B1543" t="s">
        <v>9</v>
      </c>
      <c r="C1543" t="s">
        <v>10</v>
      </c>
      <c r="D1543" t="s">
        <v>10</v>
      </c>
      <c r="E1543" s="1" t="s">
        <v>135</v>
      </c>
      <c r="F1543">
        <v>0</v>
      </c>
      <c r="G1543">
        <v>600</v>
      </c>
      <c r="H1543" s="2">
        <f t="shared" si="48"/>
        <v>600</v>
      </c>
      <c r="I1543" s="1">
        <f t="shared" si="49"/>
        <v>45382</v>
      </c>
    </row>
    <row r="1544" spans="1:9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22554.76</v>
      </c>
      <c r="H1544" s="2">
        <f t="shared" si="48"/>
        <v>22554.76</v>
      </c>
      <c r="I1544" s="1">
        <f t="shared" si="49"/>
        <v>45382</v>
      </c>
    </row>
    <row r="1545" spans="1:9" x14ac:dyDescent="0.2">
      <c r="A1545" t="s">
        <v>13</v>
      </c>
      <c r="B1545" t="s">
        <v>9</v>
      </c>
      <c r="C1545" t="s">
        <v>63</v>
      </c>
      <c r="D1545" t="s">
        <v>63</v>
      </c>
      <c r="E1545" s="1" t="s">
        <v>135</v>
      </c>
      <c r="F1545">
        <v>0</v>
      </c>
      <c r="G1545">
        <v>24975</v>
      </c>
      <c r="H1545" s="2">
        <f t="shared" si="48"/>
        <v>24975</v>
      </c>
      <c r="I1545" s="1">
        <f t="shared" si="49"/>
        <v>45382</v>
      </c>
    </row>
    <row r="1546" spans="1:9" x14ac:dyDescent="0.2">
      <c r="A1546" t="s">
        <v>98</v>
      </c>
      <c r="B1546" t="s">
        <v>18</v>
      </c>
      <c r="C1546" t="s">
        <v>63</v>
      </c>
      <c r="D1546" t="s">
        <v>63</v>
      </c>
      <c r="E1546" s="1" t="s">
        <v>135</v>
      </c>
      <c r="F1546">
        <v>0</v>
      </c>
      <c r="G1546">
        <v>1761743.85</v>
      </c>
      <c r="H1546" s="2">
        <f t="shared" si="48"/>
        <v>1761743.85</v>
      </c>
      <c r="I1546" s="1">
        <f t="shared" si="49"/>
        <v>45382</v>
      </c>
    </row>
    <row r="1547" spans="1:9" x14ac:dyDescent="0.2">
      <c r="A1547" t="s">
        <v>64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2483055.52</v>
      </c>
      <c r="H1547" s="2">
        <f t="shared" si="48"/>
        <v>2483055.52</v>
      </c>
      <c r="I1547" s="1">
        <f t="shared" si="49"/>
        <v>45382</v>
      </c>
    </row>
    <row r="1548" spans="1:9" x14ac:dyDescent="0.2">
      <c r="A1548" t="s">
        <v>65</v>
      </c>
      <c r="B1548" t="s">
        <v>18</v>
      </c>
      <c r="C1548" t="s">
        <v>22</v>
      </c>
      <c r="D1548" t="s">
        <v>63</v>
      </c>
      <c r="E1548" s="1" t="s">
        <v>135</v>
      </c>
      <c r="F1548">
        <v>0</v>
      </c>
      <c r="G1548">
        <v>263223.18</v>
      </c>
      <c r="H1548" s="2">
        <f t="shared" si="48"/>
        <v>263223.18</v>
      </c>
      <c r="I1548" s="1">
        <f t="shared" si="49"/>
        <v>45382</v>
      </c>
    </row>
    <row r="1549" spans="1:9" x14ac:dyDescent="0.2">
      <c r="A1549" t="s">
        <v>28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871504.98</v>
      </c>
      <c r="H1549" s="2">
        <f t="shared" si="48"/>
        <v>871504.98</v>
      </c>
      <c r="I1549" s="1">
        <f t="shared" si="49"/>
        <v>45382</v>
      </c>
    </row>
    <row r="1550" spans="1:9" x14ac:dyDescent="0.2">
      <c r="A1550" t="s">
        <v>123</v>
      </c>
      <c r="B1550" t="s">
        <v>18</v>
      </c>
      <c r="C1550" t="s">
        <v>63</v>
      </c>
      <c r="D1550" t="s">
        <v>63</v>
      </c>
      <c r="E1550" s="1" t="s">
        <v>135</v>
      </c>
      <c r="F1550">
        <v>0</v>
      </c>
      <c r="G1550">
        <v>314037.88099999999</v>
      </c>
      <c r="H1550" s="2">
        <f t="shared" si="48"/>
        <v>314037.88099999999</v>
      </c>
      <c r="I1550" s="1">
        <f t="shared" si="49"/>
        <v>45382</v>
      </c>
    </row>
    <row r="1551" spans="1:9" x14ac:dyDescent="0.2">
      <c r="A1551" t="s">
        <v>36</v>
      </c>
      <c r="B1551" t="s">
        <v>37</v>
      </c>
      <c r="C1551" t="s">
        <v>63</v>
      </c>
      <c r="D1551" t="s">
        <v>63</v>
      </c>
      <c r="E1551" s="1" t="s">
        <v>135</v>
      </c>
      <c r="F1551">
        <v>0</v>
      </c>
      <c r="G1551">
        <v>109218.57</v>
      </c>
      <c r="H1551" s="2">
        <f t="shared" si="48"/>
        <v>109218.57</v>
      </c>
      <c r="I1551" s="1">
        <f t="shared" si="49"/>
        <v>45382</v>
      </c>
    </row>
    <row r="1552" spans="1:9" x14ac:dyDescent="0.2">
      <c r="A1552" t="s">
        <v>38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4000</v>
      </c>
      <c r="H1552" s="2">
        <f t="shared" si="48"/>
        <v>4000</v>
      </c>
      <c r="I1552" s="1">
        <f t="shared" si="49"/>
        <v>45382</v>
      </c>
    </row>
    <row r="1553" spans="1:9" x14ac:dyDescent="0.2">
      <c r="A1553" t="s">
        <v>39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7350.33</v>
      </c>
      <c r="H1553" s="2">
        <f t="shared" si="48"/>
        <v>7350.33</v>
      </c>
      <c r="I1553" s="1">
        <f t="shared" si="49"/>
        <v>45382</v>
      </c>
    </row>
    <row r="1554" spans="1:9" x14ac:dyDescent="0.2">
      <c r="A1554" t="s">
        <v>41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565329.09</v>
      </c>
      <c r="H1554" s="2">
        <f t="shared" si="48"/>
        <v>565329.09</v>
      </c>
      <c r="I1554" s="1">
        <f t="shared" si="49"/>
        <v>45382</v>
      </c>
    </row>
    <row r="1555" spans="1:9" x14ac:dyDescent="0.2">
      <c r="A1555" t="s">
        <v>42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106746.57</v>
      </c>
      <c r="H1555" s="2">
        <f t="shared" si="48"/>
        <v>106746.57</v>
      </c>
      <c r="I1555" s="1">
        <f t="shared" si="49"/>
        <v>45382</v>
      </c>
    </row>
    <row r="1556" spans="1:9" x14ac:dyDescent="0.2">
      <c r="A1556" t="s">
        <v>43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100000</v>
      </c>
      <c r="H1556" s="2">
        <f t="shared" si="48"/>
        <v>100000</v>
      </c>
      <c r="I1556" s="1">
        <f t="shared" si="49"/>
        <v>45382</v>
      </c>
    </row>
    <row r="1557" spans="1:9" x14ac:dyDescent="0.2">
      <c r="A1557" t="s">
        <v>44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643019.18000000005</v>
      </c>
      <c r="H1557" s="2">
        <f t="shared" si="48"/>
        <v>643019.18000000005</v>
      </c>
      <c r="I1557" s="1">
        <f t="shared" si="49"/>
        <v>45382</v>
      </c>
    </row>
    <row r="1558" spans="1:9" x14ac:dyDescent="0.2">
      <c r="A1558" t="s">
        <v>45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33493.15</v>
      </c>
      <c r="H1558" s="2">
        <f t="shared" si="48"/>
        <v>33493.15</v>
      </c>
      <c r="I1558" s="1">
        <f t="shared" si="49"/>
        <v>45382</v>
      </c>
    </row>
    <row r="1559" spans="1:9" x14ac:dyDescent="0.2">
      <c r="A1559" t="s">
        <v>46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3561.64</v>
      </c>
      <c r="H1559" s="2">
        <f t="shared" si="48"/>
        <v>3561.64</v>
      </c>
      <c r="I1559" s="1">
        <f t="shared" si="49"/>
        <v>45382</v>
      </c>
    </row>
    <row r="1560" spans="1:9" x14ac:dyDescent="0.2">
      <c r="A1560" t="s">
        <v>47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x14ac:dyDescent="0.2">
      <c r="A1561" t="s">
        <v>48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x14ac:dyDescent="0.2">
      <c r="A1562" t="s">
        <v>49</v>
      </c>
      <c r="B1562" t="s">
        <v>9</v>
      </c>
      <c r="C1562" t="s">
        <v>63</v>
      </c>
      <c r="D1562" t="s">
        <v>63</v>
      </c>
      <c r="E1562" s="1" t="s">
        <v>135</v>
      </c>
      <c r="F1562">
        <v>0</v>
      </c>
      <c r="G1562">
        <v>100000</v>
      </c>
      <c r="H1562" s="2">
        <f t="shared" si="48"/>
        <v>100000</v>
      </c>
      <c r="I1562" s="1">
        <f t="shared" si="49"/>
        <v>45382</v>
      </c>
    </row>
    <row r="1563" spans="1:9" x14ac:dyDescent="0.2">
      <c r="A1563" t="s">
        <v>51</v>
      </c>
      <c r="B1563" t="s">
        <v>52</v>
      </c>
      <c r="C1563" t="s">
        <v>63</v>
      </c>
      <c r="D1563" t="s">
        <v>63</v>
      </c>
      <c r="E1563" s="1" t="s">
        <v>135</v>
      </c>
      <c r="F1563">
        <v>0</v>
      </c>
      <c r="G1563">
        <v>0</v>
      </c>
      <c r="H1563" s="2">
        <f t="shared" si="48"/>
        <v>0</v>
      </c>
      <c r="I1563" s="1">
        <f t="shared" si="49"/>
        <v>45382</v>
      </c>
    </row>
    <row r="1564" spans="1:9" x14ac:dyDescent="0.2">
      <c r="A1564" t="s">
        <v>54</v>
      </c>
      <c r="B1564" t="s">
        <v>9</v>
      </c>
      <c r="C1564" t="s">
        <v>63</v>
      </c>
      <c r="D1564" t="s">
        <v>63</v>
      </c>
      <c r="E1564" s="1" t="s">
        <v>135</v>
      </c>
      <c r="F1564">
        <v>0</v>
      </c>
      <c r="G1564">
        <v>5169.6400000000003</v>
      </c>
      <c r="H1564" s="2">
        <f t="shared" si="48"/>
        <v>5169.6400000000003</v>
      </c>
      <c r="I1564" s="1">
        <f t="shared" si="49"/>
        <v>45382</v>
      </c>
    </row>
    <row r="1565" spans="1:9" x14ac:dyDescent="0.2">
      <c r="A1565" t="s">
        <v>126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392914.30200000003</v>
      </c>
      <c r="H1565" s="2">
        <f t="shared" si="48"/>
        <v>392914.30200000003</v>
      </c>
      <c r="I1565" s="1">
        <f t="shared" si="49"/>
        <v>45382</v>
      </c>
    </row>
    <row r="1566" spans="1:9" x14ac:dyDescent="0.2">
      <c r="A1566" t="s">
        <v>128</v>
      </c>
      <c r="B1566" t="s">
        <v>18</v>
      </c>
      <c r="C1566" t="s">
        <v>63</v>
      </c>
      <c r="D1566" t="s">
        <v>63</v>
      </c>
      <c r="E1566" s="1" t="s">
        <v>135</v>
      </c>
      <c r="F1566">
        <v>0</v>
      </c>
      <c r="G1566">
        <v>800000</v>
      </c>
      <c r="H1566" s="2">
        <f t="shared" si="48"/>
        <v>800000</v>
      </c>
      <c r="I1566" s="1">
        <f t="shared" si="49"/>
        <v>45382</v>
      </c>
    </row>
    <row r="1567" spans="1:9" x14ac:dyDescent="0.2">
      <c r="A1567" t="s">
        <v>107</v>
      </c>
      <c r="B1567" t="s">
        <v>16</v>
      </c>
      <c r="C1567" t="s">
        <v>63</v>
      </c>
      <c r="D1567" t="s">
        <v>63</v>
      </c>
      <c r="E1567" s="1" t="s">
        <v>135</v>
      </c>
      <c r="F1567">
        <v>0</v>
      </c>
      <c r="G1567">
        <v>21021962</v>
      </c>
      <c r="H1567" s="2">
        <f t="shared" si="48"/>
        <v>21021962</v>
      </c>
      <c r="I1567" s="1">
        <f t="shared" si="49"/>
        <v>45382</v>
      </c>
    </row>
    <row r="1568" spans="1:9" x14ac:dyDescent="0.2">
      <c r="A1568" t="s">
        <v>59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328.38</v>
      </c>
      <c r="H1568" s="2">
        <f t="shared" si="48"/>
        <v>328.38</v>
      </c>
      <c r="I1568" s="1">
        <f t="shared" si="49"/>
        <v>45382</v>
      </c>
    </row>
    <row r="1569" spans="1:9" x14ac:dyDescent="0.2">
      <c r="A1569" t="s">
        <v>61</v>
      </c>
      <c r="B1569" t="s">
        <v>9</v>
      </c>
      <c r="C1569" t="s">
        <v>63</v>
      </c>
      <c r="D1569" t="s">
        <v>63</v>
      </c>
      <c r="E1569" s="1" t="s">
        <v>135</v>
      </c>
      <c r="F1569">
        <v>0</v>
      </c>
      <c r="G1569">
        <v>600</v>
      </c>
      <c r="H1569" s="2">
        <f t="shared" si="48"/>
        <v>600</v>
      </c>
      <c r="I1569" s="1">
        <f t="shared" si="49"/>
        <v>45382</v>
      </c>
    </row>
    <row r="1570" spans="1:9" x14ac:dyDescent="0.2">
      <c r="A1570" t="s">
        <v>12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24960</v>
      </c>
      <c r="H1570" s="2">
        <f t="shared" si="48"/>
        <v>24960</v>
      </c>
      <c r="I1570" s="1">
        <f t="shared" si="49"/>
        <v>45412</v>
      </c>
    </row>
    <row r="1571" spans="1:9" x14ac:dyDescent="0.2">
      <c r="A1571" t="s">
        <v>13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23300</v>
      </c>
      <c r="H1571" s="2">
        <f t="shared" si="48"/>
        <v>23300</v>
      </c>
      <c r="I1571" s="1">
        <f t="shared" si="49"/>
        <v>45412</v>
      </c>
    </row>
    <row r="1572" spans="1:9" x14ac:dyDescent="0.2">
      <c r="A1572" t="s">
        <v>14</v>
      </c>
      <c r="B1572" t="s">
        <v>9</v>
      </c>
      <c r="C1572" t="s">
        <v>10</v>
      </c>
      <c r="D1572" t="s">
        <v>10</v>
      </c>
      <c r="E1572" s="1" t="s">
        <v>136</v>
      </c>
      <c r="F1572">
        <v>0</v>
      </c>
      <c r="G1572">
        <v>374.2</v>
      </c>
      <c r="H1572" s="2">
        <f t="shared" si="48"/>
        <v>374.2</v>
      </c>
      <c r="I1572" s="1">
        <f t="shared" si="49"/>
        <v>45412</v>
      </c>
    </row>
    <row r="1573" spans="1:9" x14ac:dyDescent="0.2">
      <c r="A1573" t="s">
        <v>17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112945.52</v>
      </c>
      <c r="H1573" s="2">
        <f t="shared" si="48"/>
        <v>112945.52</v>
      </c>
      <c r="I1573" s="1">
        <f t="shared" si="49"/>
        <v>45412</v>
      </c>
    </row>
    <row r="1574" spans="1:9" x14ac:dyDescent="0.2">
      <c r="A1574" t="s">
        <v>28</v>
      </c>
      <c r="B1574" t="s">
        <v>18</v>
      </c>
      <c r="C1574" t="s">
        <v>10</v>
      </c>
      <c r="D1574" t="s">
        <v>10</v>
      </c>
      <c r="E1574" s="1" t="s">
        <v>136</v>
      </c>
      <c r="F1574">
        <v>0</v>
      </c>
      <c r="G1574">
        <v>71053.34</v>
      </c>
      <c r="H1574" s="2">
        <f t="shared" si="48"/>
        <v>71053.34</v>
      </c>
      <c r="I1574" s="1">
        <f t="shared" si="49"/>
        <v>45412</v>
      </c>
    </row>
    <row r="1575" spans="1:9" x14ac:dyDescent="0.2">
      <c r="A1575" t="s">
        <v>33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-2477.5100000000002</v>
      </c>
      <c r="H1575" s="2">
        <f t="shared" si="48"/>
        <v>-2477.5100000000002</v>
      </c>
      <c r="I1575" s="1">
        <f t="shared" si="49"/>
        <v>45412</v>
      </c>
    </row>
    <row r="1576" spans="1:9" x14ac:dyDescent="0.2">
      <c r="A1576" t="s">
        <v>35</v>
      </c>
      <c r="B1576" t="s">
        <v>9</v>
      </c>
      <c r="C1576" t="s">
        <v>10</v>
      </c>
      <c r="D1576" t="s">
        <v>10</v>
      </c>
      <c r="E1576" s="1" t="s">
        <v>136</v>
      </c>
      <c r="F1576">
        <v>0</v>
      </c>
      <c r="G1576">
        <v>-4301.84</v>
      </c>
      <c r="H1576" s="2">
        <f t="shared" si="48"/>
        <v>-4301.84</v>
      </c>
      <c r="I1576" s="1">
        <f t="shared" si="49"/>
        <v>45412</v>
      </c>
    </row>
    <row r="1577" spans="1:9" x14ac:dyDescent="0.2">
      <c r="A1577" t="s">
        <v>36</v>
      </c>
      <c r="B1577" t="s">
        <v>37</v>
      </c>
      <c r="C1577" t="s">
        <v>10</v>
      </c>
      <c r="D1577" t="s">
        <v>10</v>
      </c>
      <c r="E1577" s="1" t="s">
        <v>136</v>
      </c>
      <c r="F1577">
        <v>0</v>
      </c>
      <c r="G1577">
        <v>98308</v>
      </c>
      <c r="H1577" s="2">
        <f t="shared" si="48"/>
        <v>98308</v>
      </c>
      <c r="I1577" s="1">
        <f t="shared" si="49"/>
        <v>45412</v>
      </c>
    </row>
    <row r="1578" spans="1:9" x14ac:dyDescent="0.2">
      <c r="A1578" t="s">
        <v>38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4000</v>
      </c>
      <c r="H1578" s="2">
        <f t="shared" si="48"/>
        <v>4000</v>
      </c>
      <c r="I1578" s="1">
        <f t="shared" si="49"/>
        <v>45412</v>
      </c>
    </row>
    <row r="1579" spans="1:9" x14ac:dyDescent="0.2">
      <c r="A1579" t="s">
        <v>39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7350.33</v>
      </c>
      <c r="H1579" s="2">
        <f t="shared" si="48"/>
        <v>7350.33</v>
      </c>
      <c r="I1579" s="1">
        <f t="shared" si="49"/>
        <v>45412</v>
      </c>
    </row>
    <row r="1580" spans="1:9" x14ac:dyDescent="0.2">
      <c r="A1580" t="s">
        <v>40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-715.47</v>
      </c>
      <c r="H1580" s="2">
        <f t="shared" si="48"/>
        <v>-715.47</v>
      </c>
      <c r="I1580" s="1">
        <f t="shared" si="49"/>
        <v>45412</v>
      </c>
    </row>
    <row r="1581" spans="1:9" x14ac:dyDescent="0.2">
      <c r="A1581" t="s">
        <v>41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-246794.53</v>
      </c>
      <c r="H1581" s="2">
        <f t="shared" si="48"/>
        <v>-246794.53</v>
      </c>
      <c r="I1581" s="1">
        <f t="shared" si="49"/>
        <v>45412</v>
      </c>
    </row>
    <row r="1582" spans="1:9" x14ac:dyDescent="0.2">
      <c r="A1582" t="s">
        <v>42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55479.45</v>
      </c>
      <c r="H1582" s="2">
        <f t="shared" si="48"/>
        <v>55479.45</v>
      </c>
      <c r="I1582" s="1">
        <f t="shared" si="49"/>
        <v>45412</v>
      </c>
    </row>
    <row r="1583" spans="1:9" x14ac:dyDescent="0.2">
      <c r="A1583" t="s">
        <v>43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14451.92</v>
      </c>
      <c r="H1583" s="2">
        <f t="shared" si="48"/>
        <v>14451.92</v>
      </c>
      <c r="I1583" s="1">
        <f t="shared" si="49"/>
        <v>45412</v>
      </c>
    </row>
    <row r="1584" spans="1:9" x14ac:dyDescent="0.2">
      <c r="A1584" t="s">
        <v>44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714435.56</v>
      </c>
      <c r="H1584" s="2">
        <f t="shared" si="48"/>
        <v>714435.56</v>
      </c>
      <c r="I1584" s="1">
        <f t="shared" si="49"/>
        <v>45412</v>
      </c>
    </row>
    <row r="1585" spans="1:9" x14ac:dyDescent="0.2">
      <c r="A1585" t="s">
        <v>45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62219.17</v>
      </c>
      <c r="H1585" s="2">
        <f t="shared" si="48"/>
        <v>62219.17</v>
      </c>
      <c r="I1585" s="1">
        <f t="shared" si="49"/>
        <v>45412</v>
      </c>
    </row>
    <row r="1586" spans="1:9" x14ac:dyDescent="0.2">
      <c r="A1586" t="s">
        <v>46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37361.65</v>
      </c>
      <c r="H1586" s="2">
        <f t="shared" si="48"/>
        <v>37361.65</v>
      </c>
      <c r="I1586" s="1">
        <f t="shared" si="49"/>
        <v>45412</v>
      </c>
    </row>
    <row r="1587" spans="1:9" x14ac:dyDescent="0.2">
      <c r="A1587" t="s">
        <v>47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22913.02</v>
      </c>
      <c r="H1587" s="2">
        <f t="shared" si="48"/>
        <v>22913.02</v>
      </c>
      <c r="I1587" s="1">
        <f t="shared" si="49"/>
        <v>45412</v>
      </c>
    </row>
    <row r="1588" spans="1:9" x14ac:dyDescent="0.2">
      <c r="A1588" t="s">
        <v>48</v>
      </c>
      <c r="B1588" t="s">
        <v>9</v>
      </c>
      <c r="C1588" t="s">
        <v>10</v>
      </c>
      <c r="D1588" t="s">
        <v>10</v>
      </c>
      <c r="E1588" s="1" t="s">
        <v>136</v>
      </c>
      <c r="F1588">
        <v>0</v>
      </c>
      <c r="G1588">
        <v>11027.39</v>
      </c>
      <c r="H1588" s="2">
        <f t="shared" si="48"/>
        <v>11027.39</v>
      </c>
      <c r="I1588" s="1">
        <f t="shared" si="49"/>
        <v>45412</v>
      </c>
    </row>
    <row r="1589" spans="1:9" x14ac:dyDescent="0.2">
      <c r="A1589" t="s">
        <v>51</v>
      </c>
      <c r="B1589" t="s">
        <v>52</v>
      </c>
      <c r="C1589" t="s">
        <v>10</v>
      </c>
      <c r="D1589" t="s">
        <v>10</v>
      </c>
      <c r="E1589" s="1" t="s">
        <v>136</v>
      </c>
      <c r="F1589">
        <v>0</v>
      </c>
      <c r="G1589">
        <v>106209.22</v>
      </c>
      <c r="H1589" s="2">
        <f t="shared" si="48"/>
        <v>106209.22</v>
      </c>
      <c r="I1589" s="1">
        <f t="shared" si="49"/>
        <v>45412</v>
      </c>
    </row>
    <row r="1590" spans="1:9" x14ac:dyDescent="0.2">
      <c r="A1590" t="s">
        <v>54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8404.2000000000007</v>
      </c>
      <c r="H1590" s="2">
        <f t="shared" si="48"/>
        <v>8404.2000000000007</v>
      </c>
      <c r="I1590" s="1">
        <f t="shared" si="49"/>
        <v>45412</v>
      </c>
    </row>
    <row r="1591" spans="1:9" x14ac:dyDescent="0.2">
      <c r="A1591" t="s">
        <v>55</v>
      </c>
      <c r="B1591" t="s">
        <v>9</v>
      </c>
      <c r="C1591" t="s">
        <v>10</v>
      </c>
      <c r="D1591" t="s">
        <v>10</v>
      </c>
      <c r="E1591" s="1" t="s">
        <v>136</v>
      </c>
      <c r="F1591">
        <v>0</v>
      </c>
      <c r="G1591">
        <v>-42216.76</v>
      </c>
      <c r="H1591" s="2">
        <f t="shared" si="48"/>
        <v>-42216.76</v>
      </c>
      <c r="I1591" s="1">
        <f t="shared" si="49"/>
        <v>45412</v>
      </c>
    </row>
    <row r="1592" spans="1:9" x14ac:dyDescent="0.2">
      <c r="A1592" t="s">
        <v>57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456404.28</v>
      </c>
      <c r="H1592" s="2">
        <f t="shared" si="48"/>
        <v>456404.28</v>
      </c>
      <c r="I1592" s="1">
        <f t="shared" si="49"/>
        <v>45412</v>
      </c>
    </row>
    <row r="1593" spans="1:9" x14ac:dyDescent="0.2">
      <c r="A1593" t="s">
        <v>58</v>
      </c>
      <c r="B1593" t="s">
        <v>16</v>
      </c>
      <c r="C1593" t="s">
        <v>10</v>
      </c>
      <c r="D1593" t="s">
        <v>10</v>
      </c>
      <c r="E1593" s="1" t="s">
        <v>136</v>
      </c>
      <c r="F1593">
        <v>0</v>
      </c>
      <c r="G1593">
        <v>-156</v>
      </c>
      <c r="H1593" s="2">
        <f t="shared" si="48"/>
        <v>-156</v>
      </c>
      <c r="I1593" s="1">
        <f t="shared" si="49"/>
        <v>45412</v>
      </c>
    </row>
    <row r="1594" spans="1:9" x14ac:dyDescent="0.2">
      <c r="A1594" t="s">
        <v>59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328.38</v>
      </c>
      <c r="H1594" s="2">
        <f t="shared" si="48"/>
        <v>328.38</v>
      </c>
      <c r="I1594" s="1">
        <f t="shared" si="49"/>
        <v>45412</v>
      </c>
    </row>
    <row r="1595" spans="1:9" x14ac:dyDescent="0.2">
      <c r="A1595" t="s">
        <v>61</v>
      </c>
      <c r="B1595" t="s">
        <v>9</v>
      </c>
      <c r="C1595" t="s">
        <v>10</v>
      </c>
      <c r="D1595" t="s">
        <v>10</v>
      </c>
      <c r="E1595" s="1" t="s">
        <v>136</v>
      </c>
      <c r="F1595">
        <v>0</v>
      </c>
      <c r="G1595">
        <v>600</v>
      </c>
      <c r="H1595" s="2">
        <f t="shared" si="48"/>
        <v>600</v>
      </c>
      <c r="I1595" s="1">
        <f t="shared" si="49"/>
        <v>45412</v>
      </c>
    </row>
    <row r="1596" spans="1:9" x14ac:dyDescent="0.2">
      <c r="A1596" t="s">
        <v>12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10390.9</v>
      </c>
      <c r="H1596" s="2">
        <f t="shared" si="48"/>
        <v>10390.9</v>
      </c>
      <c r="I1596" s="1">
        <f t="shared" si="49"/>
        <v>45412</v>
      </c>
    </row>
    <row r="1597" spans="1:9" x14ac:dyDescent="0.2">
      <c r="A1597" t="s">
        <v>13</v>
      </c>
      <c r="B1597" t="s">
        <v>9</v>
      </c>
      <c r="C1597" t="s">
        <v>63</v>
      </c>
      <c r="D1597" t="s">
        <v>63</v>
      </c>
      <c r="E1597" s="1" t="s">
        <v>136</v>
      </c>
      <c r="F1597">
        <v>0</v>
      </c>
      <c r="G1597">
        <v>23300</v>
      </c>
      <c r="H1597" s="2">
        <f t="shared" si="48"/>
        <v>23300</v>
      </c>
      <c r="I1597" s="1">
        <f t="shared" si="49"/>
        <v>45412</v>
      </c>
    </row>
    <row r="1598" spans="1:9" x14ac:dyDescent="0.2">
      <c r="A1598" t="s">
        <v>98</v>
      </c>
      <c r="B1598" t="s">
        <v>18</v>
      </c>
      <c r="C1598" t="s">
        <v>63</v>
      </c>
      <c r="D1598" t="s">
        <v>63</v>
      </c>
      <c r="E1598" s="1" t="s">
        <v>136</v>
      </c>
      <c r="F1598">
        <v>0</v>
      </c>
      <c r="G1598">
        <v>1041743.85</v>
      </c>
      <c r="H1598" s="2">
        <f t="shared" si="48"/>
        <v>1041743.85</v>
      </c>
      <c r="I1598" s="1">
        <f t="shared" si="49"/>
        <v>45412</v>
      </c>
    </row>
    <row r="1599" spans="1:9" x14ac:dyDescent="0.2">
      <c r="A1599" t="s">
        <v>64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3193925.31</v>
      </c>
      <c r="H1599" s="2">
        <f t="shared" si="48"/>
        <v>3193925.31</v>
      </c>
      <c r="I1599" s="1">
        <f t="shared" si="49"/>
        <v>45412</v>
      </c>
    </row>
    <row r="1600" spans="1:9" x14ac:dyDescent="0.2">
      <c r="A1600" t="s">
        <v>65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111322.42</v>
      </c>
      <c r="H1600" s="2">
        <f t="shared" si="48"/>
        <v>111322.42</v>
      </c>
      <c r="I1600" s="1">
        <f t="shared" si="49"/>
        <v>45412</v>
      </c>
    </row>
    <row r="1601" spans="1:9" x14ac:dyDescent="0.2">
      <c r="A1601" t="s">
        <v>66</v>
      </c>
      <c r="B1601" t="s">
        <v>18</v>
      </c>
      <c r="C1601" t="s">
        <v>22</v>
      </c>
      <c r="D1601" t="s">
        <v>63</v>
      </c>
      <c r="E1601" s="1" t="s">
        <v>136</v>
      </c>
      <c r="F1601">
        <v>0</v>
      </c>
      <c r="G1601">
        <v>78.260000000000005</v>
      </c>
      <c r="H1601" s="2">
        <f t="shared" si="48"/>
        <v>78.260000000000005</v>
      </c>
      <c r="I1601" s="1">
        <f t="shared" si="49"/>
        <v>45412</v>
      </c>
    </row>
    <row r="1602" spans="1:9" x14ac:dyDescent="0.2">
      <c r="A1602" t="s">
        <v>28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511504.98</v>
      </c>
      <c r="H1602" s="2">
        <f t="shared" ref="H1602:H1665" si="50">IF(F1602=0, G1602, F1602)</f>
        <v>511504.98</v>
      </c>
      <c r="I1602" s="1">
        <f t="shared" ref="I1602:I1665" si="51">E1602+0</f>
        <v>45412</v>
      </c>
    </row>
    <row r="1603" spans="1:9" x14ac:dyDescent="0.2">
      <c r="A1603" t="s">
        <v>123</v>
      </c>
      <c r="B1603" t="s">
        <v>18</v>
      </c>
      <c r="C1603" t="s">
        <v>63</v>
      </c>
      <c r="D1603" t="s">
        <v>63</v>
      </c>
      <c r="E1603" s="1" t="s">
        <v>136</v>
      </c>
      <c r="F1603">
        <v>0</v>
      </c>
      <c r="G1603">
        <v>314037.88099999999</v>
      </c>
      <c r="H1603" s="2">
        <f t="shared" si="50"/>
        <v>314037.88099999999</v>
      </c>
      <c r="I1603" s="1">
        <f t="shared" si="51"/>
        <v>45412</v>
      </c>
    </row>
    <row r="1604" spans="1:9" x14ac:dyDescent="0.2">
      <c r="A1604" t="s">
        <v>36</v>
      </c>
      <c r="B1604" t="s">
        <v>37</v>
      </c>
      <c r="C1604" t="s">
        <v>63</v>
      </c>
      <c r="D1604" t="s">
        <v>63</v>
      </c>
      <c r="E1604" s="1" t="s">
        <v>136</v>
      </c>
      <c r="F1604">
        <v>0</v>
      </c>
      <c r="G1604">
        <v>98308</v>
      </c>
      <c r="H1604" s="2">
        <f t="shared" si="50"/>
        <v>98308</v>
      </c>
      <c r="I1604" s="1">
        <f t="shared" si="51"/>
        <v>45412</v>
      </c>
    </row>
    <row r="1605" spans="1:9" x14ac:dyDescent="0.2">
      <c r="A1605" t="s">
        <v>38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4000</v>
      </c>
      <c r="H1605" s="2">
        <f t="shared" si="50"/>
        <v>4000</v>
      </c>
      <c r="I1605" s="1">
        <f t="shared" si="51"/>
        <v>45412</v>
      </c>
    </row>
    <row r="1606" spans="1:9" x14ac:dyDescent="0.2">
      <c r="A1606" t="s">
        <v>39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7350.33</v>
      </c>
      <c r="H1606" s="2">
        <f t="shared" si="50"/>
        <v>7350.33</v>
      </c>
      <c r="I1606" s="1">
        <f t="shared" si="51"/>
        <v>45412</v>
      </c>
    </row>
    <row r="1607" spans="1:9" x14ac:dyDescent="0.2">
      <c r="A1607" t="s">
        <v>41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2774952.38</v>
      </c>
      <c r="H1607" s="2">
        <f t="shared" si="50"/>
        <v>2774952.38</v>
      </c>
      <c r="I1607" s="1">
        <f t="shared" si="51"/>
        <v>45412</v>
      </c>
    </row>
    <row r="1608" spans="1:9" x14ac:dyDescent="0.2">
      <c r="A1608" t="s">
        <v>42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55479.45</v>
      </c>
      <c r="H1608" s="2">
        <f t="shared" si="50"/>
        <v>55479.45</v>
      </c>
      <c r="I1608" s="1">
        <f t="shared" si="51"/>
        <v>45412</v>
      </c>
    </row>
    <row r="1609" spans="1:9" x14ac:dyDescent="0.2">
      <c r="A1609" t="s">
        <v>43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14451.92</v>
      </c>
      <c r="H1609" s="2">
        <f t="shared" si="50"/>
        <v>14451.92</v>
      </c>
      <c r="I1609" s="1">
        <f t="shared" si="51"/>
        <v>45412</v>
      </c>
    </row>
    <row r="1610" spans="1:9" x14ac:dyDescent="0.2">
      <c r="A1610" t="s">
        <v>44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1454819.17</v>
      </c>
      <c r="H1610" s="2">
        <f t="shared" si="50"/>
        <v>1454819.17</v>
      </c>
      <c r="I1610" s="1">
        <f t="shared" si="51"/>
        <v>45412</v>
      </c>
    </row>
    <row r="1611" spans="1:9" x14ac:dyDescent="0.2">
      <c r="A1611" t="s">
        <v>45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62219.17</v>
      </c>
      <c r="H1611" s="2">
        <f t="shared" si="50"/>
        <v>62219.17</v>
      </c>
      <c r="I1611" s="1">
        <f t="shared" si="51"/>
        <v>45412</v>
      </c>
    </row>
    <row r="1612" spans="1:9" x14ac:dyDescent="0.2">
      <c r="A1612" t="s">
        <v>46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37361.65</v>
      </c>
      <c r="H1612" s="2">
        <f t="shared" si="50"/>
        <v>37361.65</v>
      </c>
      <c r="I1612" s="1">
        <f t="shared" si="51"/>
        <v>45412</v>
      </c>
    </row>
    <row r="1613" spans="1:9" x14ac:dyDescent="0.2">
      <c r="A1613" t="s">
        <v>47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22913.02</v>
      </c>
      <c r="H1613" s="2">
        <f t="shared" si="50"/>
        <v>22913.02</v>
      </c>
      <c r="I1613" s="1">
        <f t="shared" si="51"/>
        <v>45412</v>
      </c>
    </row>
    <row r="1614" spans="1:9" x14ac:dyDescent="0.2">
      <c r="A1614" t="s">
        <v>48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11027.39</v>
      </c>
      <c r="H1614" s="2">
        <f t="shared" si="50"/>
        <v>11027.39</v>
      </c>
      <c r="I1614" s="1">
        <f t="shared" si="51"/>
        <v>45412</v>
      </c>
    </row>
    <row r="1615" spans="1:9" x14ac:dyDescent="0.2">
      <c r="A1615" t="s">
        <v>49</v>
      </c>
      <c r="B1615" t="s">
        <v>9</v>
      </c>
      <c r="C1615" t="s">
        <v>63</v>
      </c>
      <c r="D1615" t="s">
        <v>63</v>
      </c>
      <c r="E1615" s="1" t="s">
        <v>136</v>
      </c>
      <c r="F1615">
        <v>0</v>
      </c>
      <c r="G1615">
        <v>100000</v>
      </c>
      <c r="H1615" s="2">
        <f t="shared" si="50"/>
        <v>100000</v>
      </c>
      <c r="I1615" s="1">
        <f t="shared" si="51"/>
        <v>45412</v>
      </c>
    </row>
    <row r="1616" spans="1:9" x14ac:dyDescent="0.2">
      <c r="A1616" t="s">
        <v>51</v>
      </c>
      <c r="B1616" t="s">
        <v>52</v>
      </c>
      <c r="C1616" t="s">
        <v>63</v>
      </c>
      <c r="D1616" t="s">
        <v>63</v>
      </c>
      <c r="E1616" s="1" t="s">
        <v>136</v>
      </c>
      <c r="F1616">
        <v>0</v>
      </c>
      <c r="G1616">
        <v>106209.22</v>
      </c>
      <c r="H1616" s="2">
        <f t="shared" si="50"/>
        <v>106209.22</v>
      </c>
      <c r="I1616" s="1">
        <f t="shared" si="51"/>
        <v>45412</v>
      </c>
    </row>
    <row r="1617" spans="1:9" x14ac:dyDescent="0.2">
      <c r="A1617" t="s">
        <v>54</v>
      </c>
      <c r="B1617" t="s">
        <v>9</v>
      </c>
      <c r="C1617" t="s">
        <v>63</v>
      </c>
      <c r="D1617" t="s">
        <v>63</v>
      </c>
      <c r="E1617" s="1" t="s">
        <v>136</v>
      </c>
      <c r="F1617">
        <v>0</v>
      </c>
      <c r="G1617">
        <v>8404.2000000000007</v>
      </c>
      <c r="H1617" s="2">
        <f t="shared" si="50"/>
        <v>8404.2000000000007</v>
      </c>
      <c r="I1617" s="1">
        <f t="shared" si="51"/>
        <v>45412</v>
      </c>
    </row>
    <row r="1618" spans="1:9" x14ac:dyDescent="0.2">
      <c r="A1618" t="s">
        <v>126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392914.30200000003</v>
      </c>
      <c r="H1618" s="2">
        <f t="shared" si="50"/>
        <v>392914.30200000003</v>
      </c>
      <c r="I1618" s="1">
        <f t="shared" si="51"/>
        <v>45412</v>
      </c>
    </row>
    <row r="1619" spans="1:9" x14ac:dyDescent="0.2">
      <c r="A1619" t="s">
        <v>128</v>
      </c>
      <c r="B1619" t="s">
        <v>18</v>
      </c>
      <c r="C1619" t="s">
        <v>63</v>
      </c>
      <c r="D1619" t="s">
        <v>63</v>
      </c>
      <c r="E1619" s="1" t="s">
        <v>136</v>
      </c>
      <c r="F1619">
        <v>0</v>
      </c>
      <c r="G1619">
        <v>800000</v>
      </c>
      <c r="H1619" s="2">
        <f t="shared" si="50"/>
        <v>800000</v>
      </c>
      <c r="I1619" s="1">
        <f t="shared" si="51"/>
        <v>45412</v>
      </c>
    </row>
    <row r="1620" spans="1:9" x14ac:dyDescent="0.2">
      <c r="A1620" t="s">
        <v>107</v>
      </c>
      <c r="B1620" t="s">
        <v>16</v>
      </c>
      <c r="C1620" t="s">
        <v>63</v>
      </c>
      <c r="D1620" t="s">
        <v>63</v>
      </c>
      <c r="E1620" s="1" t="s">
        <v>136</v>
      </c>
      <c r="F1620">
        <v>0</v>
      </c>
      <c r="G1620">
        <v>18050000</v>
      </c>
      <c r="H1620" s="2">
        <f t="shared" si="50"/>
        <v>18050000</v>
      </c>
      <c r="I1620" s="1">
        <f t="shared" si="51"/>
        <v>45412</v>
      </c>
    </row>
    <row r="1621" spans="1:9" x14ac:dyDescent="0.2">
      <c r="A1621" t="s">
        <v>59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328.38</v>
      </c>
      <c r="H1621" s="2">
        <f t="shared" si="50"/>
        <v>328.38</v>
      </c>
      <c r="I1621" s="1">
        <f t="shared" si="51"/>
        <v>45412</v>
      </c>
    </row>
    <row r="1622" spans="1:9" x14ac:dyDescent="0.2">
      <c r="A1622" t="s">
        <v>61</v>
      </c>
      <c r="B1622" t="s">
        <v>9</v>
      </c>
      <c r="C1622" t="s">
        <v>63</v>
      </c>
      <c r="D1622" t="s">
        <v>63</v>
      </c>
      <c r="E1622" s="1" t="s">
        <v>136</v>
      </c>
      <c r="F1622">
        <v>0</v>
      </c>
      <c r="G1622">
        <v>600</v>
      </c>
      <c r="H1622" s="2">
        <f t="shared" si="50"/>
        <v>600</v>
      </c>
      <c r="I1622" s="1">
        <f t="shared" si="51"/>
        <v>45412</v>
      </c>
    </row>
    <row r="1623" spans="1:9" x14ac:dyDescent="0.2">
      <c r="A1623" t="s">
        <v>12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-37440</v>
      </c>
      <c r="H1623" s="2">
        <f t="shared" si="50"/>
        <v>-37440</v>
      </c>
      <c r="I1623" s="1">
        <f t="shared" si="51"/>
        <v>45443</v>
      </c>
    </row>
    <row r="1624" spans="1:9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52232.03</v>
      </c>
      <c r="H1624" s="2">
        <f t="shared" si="50"/>
        <v>52232.03</v>
      </c>
      <c r="I1624" s="1">
        <f t="shared" si="51"/>
        <v>45443</v>
      </c>
    </row>
    <row r="1625" spans="1:9" x14ac:dyDescent="0.2">
      <c r="A1625" t="s">
        <v>13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-57279.76</v>
      </c>
      <c r="H1625" s="2">
        <f t="shared" si="50"/>
        <v>-57279.76</v>
      </c>
      <c r="I1625" s="1">
        <f t="shared" si="51"/>
        <v>45443</v>
      </c>
    </row>
    <row r="1626" spans="1:9" x14ac:dyDescent="0.2">
      <c r="A1626" t="s">
        <v>14</v>
      </c>
      <c r="B1626" t="s">
        <v>9</v>
      </c>
      <c r="C1626" t="s">
        <v>10</v>
      </c>
      <c r="D1626" t="s">
        <v>10</v>
      </c>
      <c r="E1626" s="1" t="s">
        <v>137</v>
      </c>
      <c r="F1626">
        <v>0</v>
      </c>
      <c r="G1626">
        <v>449.38</v>
      </c>
      <c r="H1626" s="2">
        <f t="shared" si="50"/>
        <v>449.38</v>
      </c>
      <c r="I1626" s="1">
        <f t="shared" si="51"/>
        <v>45443</v>
      </c>
    </row>
    <row r="1627" spans="1:9" x14ac:dyDescent="0.2">
      <c r="A1627" t="s">
        <v>17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266186.51</v>
      </c>
      <c r="H1627" s="2">
        <f t="shared" si="50"/>
        <v>266186.51</v>
      </c>
      <c r="I1627" s="1">
        <f t="shared" si="51"/>
        <v>45443</v>
      </c>
    </row>
    <row r="1628" spans="1:9" x14ac:dyDescent="0.2">
      <c r="A1628" t="s">
        <v>28</v>
      </c>
      <c r="B1628" t="s">
        <v>18</v>
      </c>
      <c r="C1628" t="s">
        <v>10</v>
      </c>
      <c r="D1628" t="s">
        <v>10</v>
      </c>
      <c r="E1628" s="1" t="s">
        <v>137</v>
      </c>
      <c r="F1628">
        <v>0</v>
      </c>
      <c r="G1628">
        <v>71053.34</v>
      </c>
      <c r="H1628" s="2">
        <f t="shared" si="50"/>
        <v>71053.34</v>
      </c>
      <c r="I1628" s="1">
        <f t="shared" si="51"/>
        <v>45443</v>
      </c>
    </row>
    <row r="1629" spans="1:9" x14ac:dyDescent="0.2">
      <c r="A1629" t="s">
        <v>33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2524.84</v>
      </c>
      <c r="H1629" s="2">
        <f t="shared" si="50"/>
        <v>2524.84</v>
      </c>
      <c r="I1629" s="1">
        <f t="shared" si="51"/>
        <v>45443</v>
      </c>
    </row>
    <row r="1630" spans="1:9" x14ac:dyDescent="0.2">
      <c r="A1630" t="s">
        <v>35</v>
      </c>
      <c r="B1630" t="s">
        <v>9</v>
      </c>
      <c r="C1630" t="s">
        <v>10</v>
      </c>
      <c r="D1630" t="s">
        <v>10</v>
      </c>
      <c r="E1630" s="1" t="s">
        <v>137</v>
      </c>
      <c r="F1630">
        <v>0</v>
      </c>
      <c r="G1630">
        <v>8832.24</v>
      </c>
      <c r="H1630" s="2">
        <f t="shared" si="50"/>
        <v>8832.24</v>
      </c>
      <c r="I1630" s="1">
        <f t="shared" si="51"/>
        <v>45443</v>
      </c>
    </row>
    <row r="1631" spans="1:9" x14ac:dyDescent="0.2">
      <c r="A1631" t="s">
        <v>36</v>
      </c>
      <c r="B1631" t="s">
        <v>37</v>
      </c>
      <c r="C1631" t="s">
        <v>10</v>
      </c>
      <c r="D1631" t="s">
        <v>10</v>
      </c>
      <c r="E1631" s="1" t="s">
        <v>137</v>
      </c>
      <c r="F1631">
        <v>0</v>
      </c>
      <c r="G1631">
        <v>121658</v>
      </c>
      <c r="H1631" s="2">
        <f t="shared" si="50"/>
        <v>121658</v>
      </c>
      <c r="I1631" s="1">
        <f t="shared" si="51"/>
        <v>45443</v>
      </c>
    </row>
    <row r="1632" spans="1:9" x14ac:dyDescent="0.2">
      <c r="A1632" t="s">
        <v>38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4000</v>
      </c>
      <c r="H1632" s="2">
        <f t="shared" si="50"/>
        <v>4000</v>
      </c>
      <c r="I1632" s="1">
        <f t="shared" si="51"/>
        <v>45443</v>
      </c>
    </row>
    <row r="1633" spans="1:9" x14ac:dyDescent="0.2">
      <c r="A1633" t="s">
        <v>39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8823.9</v>
      </c>
      <c r="H1633" s="2">
        <f t="shared" si="50"/>
        <v>8823.9</v>
      </c>
      <c r="I1633" s="1">
        <f t="shared" si="51"/>
        <v>45443</v>
      </c>
    </row>
    <row r="1634" spans="1:9" x14ac:dyDescent="0.2">
      <c r="A1634" t="s">
        <v>41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-181243.86</v>
      </c>
      <c r="H1634" s="2">
        <f t="shared" si="50"/>
        <v>-181243.86</v>
      </c>
      <c r="I1634" s="1">
        <f t="shared" si="51"/>
        <v>45443</v>
      </c>
    </row>
    <row r="1635" spans="1:9" x14ac:dyDescent="0.2">
      <c r="A1635" t="s">
        <v>42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117904.12</v>
      </c>
      <c r="H1635" s="2">
        <f t="shared" si="50"/>
        <v>117904.12</v>
      </c>
      <c r="I1635" s="1">
        <f t="shared" si="51"/>
        <v>45443</v>
      </c>
    </row>
    <row r="1636" spans="1:9" x14ac:dyDescent="0.2">
      <c r="A1636" t="s">
        <v>43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33052.06</v>
      </c>
      <c r="H1636" s="2">
        <f t="shared" si="50"/>
        <v>33052.06</v>
      </c>
      <c r="I1636" s="1">
        <f t="shared" si="51"/>
        <v>45443</v>
      </c>
    </row>
    <row r="1637" spans="1:9" x14ac:dyDescent="0.2">
      <c r="A1637" t="s">
        <v>44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214964.38</v>
      </c>
      <c r="H1637" s="2">
        <f t="shared" si="50"/>
        <v>214964.38</v>
      </c>
      <c r="I1637" s="1">
        <f t="shared" si="51"/>
        <v>45443</v>
      </c>
    </row>
    <row r="1638" spans="1:9" x14ac:dyDescent="0.2">
      <c r="A1638" t="s">
        <v>45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22371.58</v>
      </c>
      <c r="H1638" s="2">
        <f t="shared" si="50"/>
        <v>22371.58</v>
      </c>
      <c r="I1638" s="1">
        <f t="shared" si="51"/>
        <v>45443</v>
      </c>
    </row>
    <row r="1639" spans="1:9" x14ac:dyDescent="0.2">
      <c r="A1639" t="s">
        <v>46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15457.54</v>
      </c>
      <c r="H1639" s="2">
        <f t="shared" si="50"/>
        <v>15457.54</v>
      </c>
      <c r="I1639" s="1">
        <f t="shared" si="51"/>
        <v>45443</v>
      </c>
    </row>
    <row r="1640" spans="1:9" x14ac:dyDescent="0.2">
      <c r="A1640" t="s">
        <v>47</v>
      </c>
      <c r="B1640" t="s">
        <v>9</v>
      </c>
      <c r="C1640" t="s">
        <v>10</v>
      </c>
      <c r="D1640" t="s">
        <v>10</v>
      </c>
      <c r="E1640" s="1" t="s">
        <v>137</v>
      </c>
      <c r="F1640">
        <v>0</v>
      </c>
      <c r="G1640">
        <v>13389.04</v>
      </c>
      <c r="H1640" s="2">
        <f t="shared" si="50"/>
        <v>13389.04</v>
      </c>
      <c r="I1640" s="1">
        <f t="shared" si="51"/>
        <v>45443</v>
      </c>
    </row>
    <row r="1641" spans="1:9" x14ac:dyDescent="0.2">
      <c r="A1641" t="s">
        <v>51</v>
      </c>
      <c r="B1641" t="s">
        <v>52</v>
      </c>
      <c r="C1641" t="s">
        <v>10</v>
      </c>
      <c r="D1641" t="s">
        <v>10</v>
      </c>
      <c r="E1641" s="1" t="s">
        <v>137</v>
      </c>
      <c r="F1641">
        <v>0</v>
      </c>
      <c r="G1641">
        <v>222525.45</v>
      </c>
      <c r="H1641" s="2">
        <f t="shared" si="50"/>
        <v>222525.45</v>
      </c>
      <c r="I1641" s="1">
        <f t="shared" si="51"/>
        <v>45443</v>
      </c>
    </row>
    <row r="1642" spans="1:9" x14ac:dyDescent="0.2">
      <c r="A1642" t="s">
        <v>54</v>
      </c>
      <c r="B1642" t="s">
        <v>9</v>
      </c>
      <c r="C1642" t="s">
        <v>10</v>
      </c>
      <c r="D1642" t="s">
        <v>10</v>
      </c>
      <c r="E1642" s="1" t="s">
        <v>137</v>
      </c>
      <c r="F1642">
        <v>0</v>
      </c>
      <c r="G1642">
        <v>5264.82</v>
      </c>
      <c r="H1642" s="2">
        <f t="shared" si="50"/>
        <v>5264.82</v>
      </c>
      <c r="I1642" s="1">
        <f t="shared" si="51"/>
        <v>45443</v>
      </c>
    </row>
    <row r="1643" spans="1:9" x14ac:dyDescent="0.2">
      <c r="A1643" t="s">
        <v>57</v>
      </c>
      <c r="B1643" t="s">
        <v>16</v>
      </c>
      <c r="C1643" t="s">
        <v>10</v>
      </c>
      <c r="D1643" t="s">
        <v>10</v>
      </c>
      <c r="E1643" s="1" t="s">
        <v>137</v>
      </c>
      <c r="F1643">
        <v>0</v>
      </c>
      <c r="G1643">
        <v>1314591.31</v>
      </c>
      <c r="H1643" s="2">
        <f t="shared" si="50"/>
        <v>1314591.31</v>
      </c>
      <c r="I1643" s="1">
        <f t="shared" si="51"/>
        <v>45443</v>
      </c>
    </row>
    <row r="1644" spans="1:9" x14ac:dyDescent="0.2">
      <c r="A1644" t="s">
        <v>59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328.38</v>
      </c>
      <c r="H1644" s="2">
        <f t="shared" si="50"/>
        <v>328.38</v>
      </c>
      <c r="I1644" s="1">
        <f t="shared" si="51"/>
        <v>45443</v>
      </c>
    </row>
    <row r="1645" spans="1:9" x14ac:dyDescent="0.2">
      <c r="A1645" t="s">
        <v>61</v>
      </c>
      <c r="B1645" t="s">
        <v>9</v>
      </c>
      <c r="C1645" t="s">
        <v>10</v>
      </c>
      <c r="D1645" t="s">
        <v>10</v>
      </c>
      <c r="E1645" s="1" t="s">
        <v>137</v>
      </c>
      <c r="F1645">
        <v>0</v>
      </c>
      <c r="G1645">
        <v>600</v>
      </c>
      <c r="H1645" s="2">
        <f t="shared" si="50"/>
        <v>600</v>
      </c>
      <c r="I1645" s="1">
        <f t="shared" si="51"/>
        <v>45443</v>
      </c>
    </row>
    <row r="1646" spans="1:9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52232.03</v>
      </c>
      <c r="H1646" s="2">
        <f t="shared" si="50"/>
        <v>52232.03</v>
      </c>
      <c r="I1646" s="1">
        <f t="shared" si="51"/>
        <v>45443</v>
      </c>
    </row>
    <row r="1647" spans="1:9" x14ac:dyDescent="0.2">
      <c r="A1647" t="s">
        <v>13</v>
      </c>
      <c r="B1647" t="s">
        <v>9</v>
      </c>
      <c r="C1647" t="s">
        <v>63</v>
      </c>
      <c r="D1647" t="s">
        <v>63</v>
      </c>
      <c r="E1647" s="1" t="s">
        <v>137</v>
      </c>
      <c r="F1647">
        <v>0</v>
      </c>
      <c r="G1647">
        <v>5637.5</v>
      </c>
      <c r="H1647" s="2">
        <f t="shared" si="50"/>
        <v>5637.5</v>
      </c>
      <c r="I1647" s="1">
        <f t="shared" si="51"/>
        <v>45443</v>
      </c>
    </row>
    <row r="1648" spans="1:9" x14ac:dyDescent="0.2">
      <c r="A1648" t="s">
        <v>98</v>
      </c>
      <c r="B1648" t="s">
        <v>18</v>
      </c>
      <c r="C1648" t="s">
        <v>63</v>
      </c>
      <c r="D1648" t="s">
        <v>63</v>
      </c>
      <c r="E1648" s="1" t="s">
        <v>137</v>
      </c>
      <c r="F1648">
        <v>0</v>
      </c>
      <c r="G1648">
        <v>741743.85</v>
      </c>
      <c r="H1648" s="2">
        <f t="shared" si="50"/>
        <v>741743.85</v>
      </c>
      <c r="I1648" s="1">
        <f t="shared" si="51"/>
        <v>45443</v>
      </c>
    </row>
    <row r="1649" spans="1:9" x14ac:dyDescent="0.2">
      <c r="A1649" t="s">
        <v>64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3793437.38</v>
      </c>
      <c r="H1649" s="2">
        <f t="shared" si="50"/>
        <v>3793437.38</v>
      </c>
      <c r="I1649" s="1">
        <f t="shared" si="51"/>
        <v>45443</v>
      </c>
    </row>
    <row r="1650" spans="1:9" x14ac:dyDescent="0.2">
      <c r="A1650" t="s">
        <v>65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61021.919999999998</v>
      </c>
      <c r="H1650" s="2">
        <f t="shared" si="50"/>
        <v>61021.919999999998</v>
      </c>
      <c r="I1650" s="1">
        <f t="shared" si="51"/>
        <v>45443</v>
      </c>
    </row>
    <row r="1651" spans="1:9" x14ac:dyDescent="0.2">
      <c r="A1651" t="s">
        <v>66</v>
      </c>
      <c r="B1651" t="s">
        <v>18</v>
      </c>
      <c r="C1651" t="s">
        <v>22</v>
      </c>
      <c r="D1651" t="s">
        <v>63</v>
      </c>
      <c r="E1651" s="1" t="s">
        <v>137</v>
      </c>
      <c r="F1651">
        <v>0</v>
      </c>
      <c r="G1651">
        <v>2170.4499999999998</v>
      </c>
      <c r="H1651" s="2">
        <f t="shared" si="50"/>
        <v>2170.4499999999998</v>
      </c>
      <c r="I1651" s="1">
        <f t="shared" si="51"/>
        <v>45443</v>
      </c>
    </row>
    <row r="1652" spans="1:9" x14ac:dyDescent="0.2">
      <c r="A1652" t="s">
        <v>28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361504.98</v>
      </c>
      <c r="H1652" s="2">
        <f t="shared" si="50"/>
        <v>361504.98</v>
      </c>
      <c r="I1652" s="1">
        <f t="shared" si="51"/>
        <v>45443</v>
      </c>
    </row>
    <row r="1653" spans="1:9" x14ac:dyDescent="0.2">
      <c r="A1653" t="s">
        <v>123</v>
      </c>
      <c r="B1653" t="s">
        <v>18</v>
      </c>
      <c r="C1653" t="s">
        <v>63</v>
      </c>
      <c r="D1653" t="s">
        <v>63</v>
      </c>
      <c r="E1653" s="1" t="s">
        <v>137</v>
      </c>
      <c r="F1653">
        <v>0</v>
      </c>
      <c r="G1653">
        <v>314037.88099999999</v>
      </c>
      <c r="H1653" s="2">
        <f t="shared" si="50"/>
        <v>314037.88099999999</v>
      </c>
      <c r="I1653" s="1">
        <f t="shared" si="51"/>
        <v>45443</v>
      </c>
    </row>
    <row r="1654" spans="1:9" x14ac:dyDescent="0.2">
      <c r="A1654" t="s">
        <v>36</v>
      </c>
      <c r="B1654" t="s">
        <v>37</v>
      </c>
      <c r="C1654" t="s">
        <v>63</v>
      </c>
      <c r="D1654" t="s">
        <v>63</v>
      </c>
      <c r="E1654" s="1" t="s">
        <v>137</v>
      </c>
      <c r="F1654">
        <v>0</v>
      </c>
      <c r="G1654">
        <v>121658</v>
      </c>
      <c r="H1654" s="2">
        <f t="shared" si="50"/>
        <v>121658</v>
      </c>
      <c r="I1654" s="1">
        <f t="shared" si="51"/>
        <v>45443</v>
      </c>
    </row>
    <row r="1655" spans="1:9" x14ac:dyDescent="0.2">
      <c r="A1655" t="s">
        <v>38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4000</v>
      </c>
      <c r="H1655" s="2">
        <f t="shared" si="50"/>
        <v>4000</v>
      </c>
      <c r="I1655" s="1">
        <f t="shared" si="51"/>
        <v>45443</v>
      </c>
    </row>
    <row r="1656" spans="1:9" x14ac:dyDescent="0.2">
      <c r="A1656" t="s">
        <v>39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8823.9</v>
      </c>
      <c r="H1656" s="2">
        <f t="shared" si="50"/>
        <v>8823.9</v>
      </c>
      <c r="I1656" s="1">
        <f t="shared" si="51"/>
        <v>45443</v>
      </c>
    </row>
    <row r="1657" spans="1:9" x14ac:dyDescent="0.2">
      <c r="A1657" t="s">
        <v>41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2840503.05</v>
      </c>
      <c r="H1657" s="2">
        <f t="shared" si="50"/>
        <v>2840503.05</v>
      </c>
      <c r="I1657" s="1">
        <f t="shared" si="51"/>
        <v>45443</v>
      </c>
    </row>
    <row r="1658" spans="1:9" x14ac:dyDescent="0.2">
      <c r="A1658" t="s">
        <v>42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117904.12</v>
      </c>
      <c r="H1658" s="2">
        <f t="shared" si="50"/>
        <v>117904.12</v>
      </c>
      <c r="I1658" s="1">
        <f t="shared" si="51"/>
        <v>45443</v>
      </c>
    </row>
    <row r="1659" spans="1:9" x14ac:dyDescent="0.2">
      <c r="A1659" t="s">
        <v>43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33052.06</v>
      </c>
      <c r="H1659" s="2">
        <f t="shared" si="50"/>
        <v>33052.06</v>
      </c>
      <c r="I1659" s="1">
        <f t="shared" si="51"/>
        <v>45443</v>
      </c>
    </row>
    <row r="1660" spans="1:9" x14ac:dyDescent="0.2">
      <c r="A1660" t="s">
        <v>44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214964.38</v>
      </c>
      <c r="H1660" s="2">
        <f t="shared" si="50"/>
        <v>214964.38</v>
      </c>
      <c r="I1660" s="1">
        <f t="shared" si="51"/>
        <v>45443</v>
      </c>
    </row>
    <row r="1661" spans="1:9" x14ac:dyDescent="0.2">
      <c r="A1661" t="s">
        <v>45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22371.58</v>
      </c>
      <c r="H1661" s="2">
        <f t="shared" si="50"/>
        <v>22371.58</v>
      </c>
      <c r="I1661" s="1">
        <f t="shared" si="51"/>
        <v>45443</v>
      </c>
    </row>
    <row r="1662" spans="1:9" x14ac:dyDescent="0.2">
      <c r="A1662" t="s">
        <v>46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15457.54</v>
      </c>
      <c r="H1662" s="2">
        <f t="shared" si="50"/>
        <v>15457.54</v>
      </c>
      <c r="I1662" s="1">
        <f t="shared" si="51"/>
        <v>45443</v>
      </c>
    </row>
    <row r="1663" spans="1:9" x14ac:dyDescent="0.2">
      <c r="A1663" t="s">
        <v>47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13389.04</v>
      </c>
      <c r="H1663" s="2">
        <f t="shared" si="50"/>
        <v>13389.04</v>
      </c>
      <c r="I1663" s="1">
        <f t="shared" si="51"/>
        <v>45443</v>
      </c>
    </row>
    <row r="1664" spans="1:9" x14ac:dyDescent="0.2">
      <c r="A1664" t="s">
        <v>48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x14ac:dyDescent="0.2">
      <c r="A1665" t="s">
        <v>49</v>
      </c>
      <c r="B1665" t="s">
        <v>9</v>
      </c>
      <c r="C1665" t="s">
        <v>63</v>
      </c>
      <c r="D1665" t="s">
        <v>63</v>
      </c>
      <c r="E1665" s="1" t="s">
        <v>137</v>
      </c>
      <c r="F1665">
        <v>0</v>
      </c>
      <c r="G1665">
        <v>100000</v>
      </c>
      <c r="H1665" s="2">
        <f t="shared" si="50"/>
        <v>100000</v>
      </c>
      <c r="I1665" s="1">
        <f t="shared" si="51"/>
        <v>45443</v>
      </c>
    </row>
    <row r="1666" spans="1:9" x14ac:dyDescent="0.2">
      <c r="A1666" t="s">
        <v>51</v>
      </c>
      <c r="B1666" t="s">
        <v>52</v>
      </c>
      <c r="C1666" t="s">
        <v>63</v>
      </c>
      <c r="D1666" t="s">
        <v>63</v>
      </c>
      <c r="E1666" s="1" t="s">
        <v>137</v>
      </c>
      <c r="F1666">
        <v>0</v>
      </c>
      <c r="G1666">
        <v>222525.45</v>
      </c>
      <c r="H1666" s="2">
        <f t="shared" ref="H1666:H1729" si="52">IF(F1666=0, G1666, F1666)</f>
        <v>222525.45</v>
      </c>
      <c r="I1666" s="1">
        <f t="shared" ref="I1666:I1729" si="53">E1666+0</f>
        <v>45443</v>
      </c>
    </row>
    <row r="1667" spans="1:9" x14ac:dyDescent="0.2">
      <c r="A1667" t="s">
        <v>54</v>
      </c>
      <c r="B1667" t="s">
        <v>9</v>
      </c>
      <c r="C1667" t="s">
        <v>63</v>
      </c>
      <c r="D1667" t="s">
        <v>63</v>
      </c>
      <c r="E1667" s="1" t="s">
        <v>137</v>
      </c>
      <c r="F1667">
        <v>0</v>
      </c>
      <c r="G1667">
        <v>5264.82</v>
      </c>
      <c r="H1667" s="2">
        <f t="shared" si="52"/>
        <v>5264.82</v>
      </c>
      <c r="I1667" s="1">
        <f t="shared" si="53"/>
        <v>45443</v>
      </c>
    </row>
    <row r="1668" spans="1:9" x14ac:dyDescent="0.2">
      <c r="A1668" t="s">
        <v>126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392914.30200000003</v>
      </c>
      <c r="H1668" s="2">
        <f t="shared" si="52"/>
        <v>392914.30200000003</v>
      </c>
      <c r="I1668" s="1">
        <f t="shared" si="53"/>
        <v>45443</v>
      </c>
    </row>
    <row r="1669" spans="1:9" x14ac:dyDescent="0.2">
      <c r="A1669" t="s">
        <v>128</v>
      </c>
      <c r="B1669" t="s">
        <v>18</v>
      </c>
      <c r="C1669" t="s">
        <v>63</v>
      </c>
      <c r="D1669" t="s">
        <v>63</v>
      </c>
      <c r="E1669" s="1" t="s">
        <v>137</v>
      </c>
      <c r="F1669">
        <v>0</v>
      </c>
      <c r="G1669">
        <v>800000</v>
      </c>
      <c r="H1669" s="2">
        <f t="shared" si="52"/>
        <v>800000</v>
      </c>
      <c r="I1669" s="1">
        <f t="shared" si="53"/>
        <v>45443</v>
      </c>
    </row>
    <row r="1670" spans="1:9" x14ac:dyDescent="0.2">
      <c r="A1670" t="s">
        <v>107</v>
      </c>
      <c r="B1670" t="s">
        <v>16</v>
      </c>
      <c r="C1670" t="s">
        <v>63</v>
      </c>
      <c r="D1670" t="s">
        <v>63</v>
      </c>
      <c r="E1670" s="1" t="s">
        <v>137</v>
      </c>
      <c r="F1670">
        <v>0</v>
      </c>
      <c r="G1670">
        <v>3550743.49</v>
      </c>
      <c r="H1670" s="2">
        <f t="shared" si="52"/>
        <v>3550743.49</v>
      </c>
      <c r="I1670" s="1">
        <f t="shared" si="53"/>
        <v>45443</v>
      </c>
    </row>
    <row r="1671" spans="1:9" x14ac:dyDescent="0.2">
      <c r="A1671" t="s">
        <v>59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328.38</v>
      </c>
      <c r="H1671" s="2">
        <f t="shared" si="52"/>
        <v>328.38</v>
      </c>
      <c r="I1671" s="1">
        <f t="shared" si="53"/>
        <v>45443</v>
      </c>
    </row>
    <row r="1672" spans="1:9" x14ac:dyDescent="0.2">
      <c r="A1672" t="s">
        <v>61</v>
      </c>
      <c r="B1672" t="s">
        <v>9</v>
      </c>
      <c r="C1672" t="s">
        <v>63</v>
      </c>
      <c r="D1672" t="s">
        <v>63</v>
      </c>
      <c r="E1672" s="1" t="s">
        <v>137</v>
      </c>
      <c r="F1672">
        <v>0</v>
      </c>
      <c r="G1672">
        <v>600</v>
      </c>
      <c r="H1672" s="2">
        <f t="shared" si="52"/>
        <v>600</v>
      </c>
      <c r="I1672" s="1">
        <f t="shared" si="53"/>
        <v>45443</v>
      </c>
    </row>
    <row r="1673" spans="1:9" x14ac:dyDescent="0.2">
      <c r="A1673" t="s">
        <v>13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39589.129999999997</v>
      </c>
      <c r="H1673" s="2">
        <f t="shared" si="52"/>
        <v>39589.129999999997</v>
      </c>
      <c r="I1673" s="1">
        <f t="shared" si="53"/>
        <v>45473</v>
      </c>
    </row>
    <row r="1674" spans="1:9" x14ac:dyDescent="0.2">
      <c r="A1674" t="s">
        <v>14</v>
      </c>
      <c r="B1674" t="s">
        <v>9</v>
      </c>
      <c r="C1674" t="s">
        <v>10</v>
      </c>
      <c r="D1674" t="s">
        <v>10</v>
      </c>
      <c r="E1674" s="1" t="s">
        <v>138</v>
      </c>
      <c r="F1674">
        <v>0</v>
      </c>
      <c r="G1674">
        <v>516.95000000000005</v>
      </c>
      <c r="H1674" s="2">
        <f t="shared" si="52"/>
        <v>516.95000000000005</v>
      </c>
      <c r="I1674" s="1">
        <f t="shared" si="53"/>
        <v>45473</v>
      </c>
    </row>
    <row r="1675" spans="1:9" x14ac:dyDescent="0.2">
      <c r="A1675" t="s">
        <v>30</v>
      </c>
      <c r="B1675" t="s">
        <v>18</v>
      </c>
      <c r="C1675" t="s">
        <v>10</v>
      </c>
      <c r="D1675" t="s">
        <v>10</v>
      </c>
      <c r="E1675" s="1" t="s">
        <v>138</v>
      </c>
      <c r="F1675">
        <v>0</v>
      </c>
      <c r="G1675">
        <v>2071583.15</v>
      </c>
      <c r="H1675" s="2">
        <f t="shared" si="52"/>
        <v>2071583.15</v>
      </c>
      <c r="I1675" s="1">
        <f t="shared" si="53"/>
        <v>45473</v>
      </c>
    </row>
    <row r="1676" spans="1:9" x14ac:dyDescent="0.2">
      <c r="A1676" t="s">
        <v>36</v>
      </c>
      <c r="B1676" t="s">
        <v>37</v>
      </c>
      <c r="C1676" t="s">
        <v>10</v>
      </c>
      <c r="D1676" t="s">
        <v>10</v>
      </c>
      <c r="E1676" s="1" t="s">
        <v>138</v>
      </c>
      <c r="F1676">
        <v>0</v>
      </c>
      <c r="G1676">
        <v>121658</v>
      </c>
      <c r="H1676" s="2">
        <f t="shared" si="52"/>
        <v>121658</v>
      </c>
      <c r="I1676" s="1">
        <f t="shared" si="53"/>
        <v>45473</v>
      </c>
    </row>
    <row r="1677" spans="1:9" x14ac:dyDescent="0.2">
      <c r="A1677" t="s">
        <v>38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4200</v>
      </c>
      <c r="H1677" s="2">
        <f t="shared" si="52"/>
        <v>4200</v>
      </c>
      <c r="I1677" s="1">
        <f t="shared" si="53"/>
        <v>45473</v>
      </c>
    </row>
    <row r="1678" spans="1:9" x14ac:dyDescent="0.2">
      <c r="A1678" t="s">
        <v>39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10741.66</v>
      </c>
      <c r="H1678" s="2">
        <f t="shared" si="52"/>
        <v>10741.66</v>
      </c>
      <c r="I1678" s="1">
        <f t="shared" si="53"/>
        <v>45473</v>
      </c>
    </row>
    <row r="1679" spans="1:9" x14ac:dyDescent="0.2">
      <c r="A1679" t="s">
        <v>41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-116691.87</v>
      </c>
      <c r="H1679" s="2">
        <f t="shared" si="52"/>
        <v>-116691.87</v>
      </c>
      <c r="I1679" s="1">
        <f t="shared" si="53"/>
        <v>45473</v>
      </c>
    </row>
    <row r="1680" spans="1:9" x14ac:dyDescent="0.2">
      <c r="A1680" t="s">
        <v>45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4041.1</v>
      </c>
      <c r="H1680" s="2">
        <f t="shared" si="52"/>
        <v>4041.1</v>
      </c>
      <c r="I1680" s="1">
        <f t="shared" si="53"/>
        <v>45473</v>
      </c>
    </row>
    <row r="1681" spans="1:9" x14ac:dyDescent="0.2">
      <c r="A1681" t="s">
        <v>46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5520.55</v>
      </c>
      <c r="H1681" s="2">
        <f t="shared" si="52"/>
        <v>5520.55</v>
      </c>
      <c r="I1681" s="1">
        <f t="shared" si="53"/>
        <v>45473</v>
      </c>
    </row>
    <row r="1682" spans="1:9" x14ac:dyDescent="0.2">
      <c r="A1682" t="s">
        <v>47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3014.39</v>
      </c>
      <c r="H1682" s="2">
        <f t="shared" si="52"/>
        <v>3014.39</v>
      </c>
      <c r="I1682" s="1">
        <f t="shared" si="53"/>
        <v>45473</v>
      </c>
    </row>
    <row r="1683" spans="1:9" x14ac:dyDescent="0.2">
      <c r="A1683" t="s">
        <v>48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650.94000000000005</v>
      </c>
      <c r="H1683" s="2">
        <f t="shared" si="52"/>
        <v>650.94000000000005</v>
      </c>
      <c r="I1683" s="1">
        <f t="shared" si="53"/>
        <v>45473</v>
      </c>
    </row>
    <row r="1684" spans="1:9" x14ac:dyDescent="0.2">
      <c r="A1684" t="s">
        <v>49</v>
      </c>
      <c r="B1684" t="s">
        <v>9</v>
      </c>
      <c r="C1684" t="s">
        <v>10</v>
      </c>
      <c r="D1684" t="s">
        <v>10</v>
      </c>
      <c r="E1684" s="1" t="s">
        <v>138</v>
      </c>
      <c r="F1684">
        <v>0</v>
      </c>
      <c r="G1684">
        <v>430.32</v>
      </c>
      <c r="H1684" s="2">
        <f t="shared" si="52"/>
        <v>430.32</v>
      </c>
      <c r="I1684" s="1">
        <f t="shared" si="53"/>
        <v>45473</v>
      </c>
    </row>
    <row r="1685" spans="1:9" x14ac:dyDescent="0.2">
      <c r="A1685" t="s">
        <v>51</v>
      </c>
      <c r="B1685" t="s">
        <v>52</v>
      </c>
      <c r="C1685" t="s">
        <v>10</v>
      </c>
      <c r="D1685" t="s">
        <v>10</v>
      </c>
      <c r="E1685" s="1" t="s">
        <v>138</v>
      </c>
      <c r="F1685">
        <v>0</v>
      </c>
      <c r="G1685">
        <v>393902.07</v>
      </c>
      <c r="H1685" s="2">
        <f t="shared" si="52"/>
        <v>393902.07</v>
      </c>
      <c r="I1685" s="1">
        <f t="shared" si="53"/>
        <v>45473</v>
      </c>
    </row>
    <row r="1686" spans="1:9" x14ac:dyDescent="0.2">
      <c r="A1686" t="s">
        <v>54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10523.82</v>
      </c>
      <c r="H1686" s="2">
        <f t="shared" si="52"/>
        <v>10523.82</v>
      </c>
      <c r="I1686" s="1">
        <f t="shared" si="53"/>
        <v>45473</v>
      </c>
    </row>
    <row r="1687" spans="1:9" x14ac:dyDescent="0.2">
      <c r="A1687" t="s">
        <v>59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366.14</v>
      </c>
      <c r="H1687" s="2">
        <f t="shared" si="52"/>
        <v>366.14</v>
      </c>
      <c r="I1687" s="1">
        <f t="shared" si="53"/>
        <v>45473</v>
      </c>
    </row>
    <row r="1688" spans="1:9" x14ac:dyDescent="0.2">
      <c r="A1688" t="s">
        <v>61</v>
      </c>
      <c r="B1688" t="s">
        <v>9</v>
      </c>
      <c r="C1688" t="s">
        <v>10</v>
      </c>
      <c r="D1688" t="s">
        <v>10</v>
      </c>
      <c r="E1688" s="1" t="s">
        <v>138</v>
      </c>
      <c r="F1688">
        <v>0</v>
      </c>
      <c r="G1688">
        <v>600</v>
      </c>
      <c r="H1688" s="2">
        <f t="shared" si="52"/>
        <v>600</v>
      </c>
      <c r="I1688" s="1">
        <f t="shared" si="53"/>
        <v>45473</v>
      </c>
    </row>
    <row r="1689" spans="1:9" x14ac:dyDescent="0.2">
      <c r="A1689" t="s">
        <v>13</v>
      </c>
      <c r="B1689" t="s">
        <v>9</v>
      </c>
      <c r="C1689" t="s">
        <v>63</v>
      </c>
      <c r="D1689" t="s">
        <v>63</v>
      </c>
      <c r="E1689" s="1" t="s">
        <v>138</v>
      </c>
      <c r="F1689">
        <v>0</v>
      </c>
      <c r="G1689">
        <v>39589.129999999997</v>
      </c>
      <c r="H1689" s="2">
        <f t="shared" si="52"/>
        <v>39589.129999999997</v>
      </c>
      <c r="I1689" s="1">
        <f t="shared" si="53"/>
        <v>45473</v>
      </c>
    </row>
    <row r="1690" spans="1:9" x14ac:dyDescent="0.2">
      <c r="A1690" t="s">
        <v>98</v>
      </c>
      <c r="B1690" t="s">
        <v>18</v>
      </c>
      <c r="C1690" t="s">
        <v>63</v>
      </c>
      <c r="D1690" t="s">
        <v>63</v>
      </c>
      <c r="E1690" s="1" t="s">
        <v>138</v>
      </c>
      <c r="F1690">
        <v>0</v>
      </c>
      <c r="G1690">
        <v>1221743.8500000001</v>
      </c>
      <c r="H1690" s="2">
        <f t="shared" si="52"/>
        <v>1221743.8500000001</v>
      </c>
      <c r="I1690" s="1">
        <f t="shared" si="53"/>
        <v>45473</v>
      </c>
    </row>
    <row r="1691" spans="1:9" x14ac:dyDescent="0.2">
      <c r="A1691" t="s">
        <v>64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2688761.77</v>
      </c>
      <c r="H1691" s="2">
        <f t="shared" si="52"/>
        <v>2688761.77</v>
      </c>
      <c r="I1691" s="1">
        <f t="shared" si="53"/>
        <v>45473</v>
      </c>
    </row>
    <row r="1692" spans="1:9" x14ac:dyDescent="0.2">
      <c r="A1692" t="s">
        <v>65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23254.560000000001</v>
      </c>
      <c r="H1692" s="2">
        <f t="shared" si="52"/>
        <v>23254.560000000001</v>
      </c>
      <c r="I1692" s="1">
        <f t="shared" si="53"/>
        <v>45473</v>
      </c>
    </row>
    <row r="1693" spans="1:9" x14ac:dyDescent="0.2">
      <c r="A1693" t="s">
        <v>66</v>
      </c>
      <c r="B1693" t="s">
        <v>18</v>
      </c>
      <c r="C1693" t="s">
        <v>22</v>
      </c>
      <c r="D1693" t="s">
        <v>63</v>
      </c>
      <c r="E1693" s="1" t="s">
        <v>138</v>
      </c>
      <c r="F1693">
        <v>0</v>
      </c>
      <c r="G1693">
        <v>8882.14</v>
      </c>
      <c r="H1693" s="2">
        <f t="shared" si="52"/>
        <v>8882.14</v>
      </c>
      <c r="I1693" s="1">
        <f t="shared" si="53"/>
        <v>45473</v>
      </c>
    </row>
    <row r="1694" spans="1:9" x14ac:dyDescent="0.2">
      <c r="A1694" t="s">
        <v>28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601504.98</v>
      </c>
      <c r="H1694" s="2">
        <f t="shared" si="52"/>
        <v>601504.98</v>
      </c>
      <c r="I1694" s="1">
        <f t="shared" si="53"/>
        <v>45473</v>
      </c>
    </row>
    <row r="1695" spans="1:9" x14ac:dyDescent="0.2">
      <c r="A1695" t="s">
        <v>123</v>
      </c>
      <c r="B1695" t="s">
        <v>18</v>
      </c>
      <c r="C1695" t="s">
        <v>63</v>
      </c>
      <c r="D1695" t="s">
        <v>63</v>
      </c>
      <c r="E1695" s="1" t="s">
        <v>138</v>
      </c>
      <c r="F1695">
        <v>0</v>
      </c>
      <c r="G1695">
        <v>314037.88099999999</v>
      </c>
      <c r="H1695" s="2">
        <f t="shared" si="52"/>
        <v>314037.88099999999</v>
      </c>
      <c r="I1695" s="1">
        <f t="shared" si="53"/>
        <v>45473</v>
      </c>
    </row>
    <row r="1696" spans="1:9" x14ac:dyDescent="0.2">
      <c r="A1696" t="s">
        <v>36</v>
      </c>
      <c r="B1696" t="s">
        <v>37</v>
      </c>
      <c r="C1696" t="s">
        <v>63</v>
      </c>
      <c r="D1696" t="s">
        <v>63</v>
      </c>
      <c r="E1696" s="1" t="s">
        <v>138</v>
      </c>
      <c r="F1696">
        <v>0</v>
      </c>
      <c r="G1696">
        <v>121658</v>
      </c>
      <c r="H1696" s="2">
        <f t="shared" si="52"/>
        <v>121658</v>
      </c>
      <c r="I1696" s="1">
        <f t="shared" si="53"/>
        <v>45473</v>
      </c>
    </row>
    <row r="1697" spans="1:9" x14ac:dyDescent="0.2">
      <c r="A1697" t="s">
        <v>38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4200</v>
      </c>
      <c r="H1697" s="2">
        <f t="shared" si="52"/>
        <v>4200</v>
      </c>
      <c r="I1697" s="1">
        <f t="shared" si="53"/>
        <v>45473</v>
      </c>
    </row>
    <row r="1698" spans="1:9" x14ac:dyDescent="0.2">
      <c r="A1698" t="s">
        <v>39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10741.66</v>
      </c>
      <c r="H1698" s="2">
        <f t="shared" si="52"/>
        <v>10741.66</v>
      </c>
      <c r="I1698" s="1">
        <f t="shared" si="53"/>
        <v>45473</v>
      </c>
    </row>
    <row r="1699" spans="1:9" x14ac:dyDescent="0.2">
      <c r="A1699" t="s">
        <v>41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2905055.04</v>
      </c>
      <c r="H1699" s="2">
        <f t="shared" si="52"/>
        <v>2905055.04</v>
      </c>
      <c r="I1699" s="1">
        <f t="shared" si="53"/>
        <v>45473</v>
      </c>
    </row>
    <row r="1700" spans="1:9" x14ac:dyDescent="0.2">
      <c r="A1700" t="s">
        <v>42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x14ac:dyDescent="0.2">
      <c r="A1701" t="s">
        <v>43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x14ac:dyDescent="0.2">
      <c r="A1702" t="s">
        <v>44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100000</v>
      </c>
      <c r="H1702" s="2">
        <f t="shared" si="52"/>
        <v>100000</v>
      </c>
      <c r="I1702" s="1">
        <f t="shared" si="53"/>
        <v>45473</v>
      </c>
    </row>
    <row r="1703" spans="1:9" x14ac:dyDescent="0.2">
      <c r="A1703" t="s">
        <v>45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4041.1</v>
      </c>
      <c r="H1703" s="2">
        <f t="shared" si="52"/>
        <v>4041.1</v>
      </c>
      <c r="I1703" s="1">
        <f t="shared" si="53"/>
        <v>45473</v>
      </c>
    </row>
    <row r="1704" spans="1:9" x14ac:dyDescent="0.2">
      <c r="A1704" t="s">
        <v>46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5520.55</v>
      </c>
      <c r="H1704" s="2">
        <f t="shared" si="52"/>
        <v>5520.55</v>
      </c>
      <c r="I1704" s="1">
        <f t="shared" si="53"/>
        <v>45473</v>
      </c>
    </row>
    <row r="1705" spans="1:9" x14ac:dyDescent="0.2">
      <c r="A1705" t="s">
        <v>47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3014.39</v>
      </c>
      <c r="H1705" s="2">
        <f t="shared" si="52"/>
        <v>3014.39</v>
      </c>
      <c r="I1705" s="1">
        <f t="shared" si="53"/>
        <v>45473</v>
      </c>
    </row>
    <row r="1706" spans="1:9" x14ac:dyDescent="0.2">
      <c r="A1706" t="s">
        <v>48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650.94000000000005</v>
      </c>
      <c r="H1706" s="2">
        <f t="shared" si="52"/>
        <v>650.94000000000005</v>
      </c>
      <c r="I1706" s="1">
        <f t="shared" si="53"/>
        <v>45473</v>
      </c>
    </row>
    <row r="1707" spans="1:9" x14ac:dyDescent="0.2">
      <c r="A1707" t="s">
        <v>49</v>
      </c>
      <c r="B1707" t="s">
        <v>9</v>
      </c>
      <c r="C1707" t="s">
        <v>63</v>
      </c>
      <c r="D1707" t="s">
        <v>63</v>
      </c>
      <c r="E1707" s="1" t="s">
        <v>138</v>
      </c>
      <c r="F1707">
        <v>0</v>
      </c>
      <c r="G1707">
        <v>430.32</v>
      </c>
      <c r="H1707" s="2">
        <f t="shared" si="52"/>
        <v>430.32</v>
      </c>
      <c r="I1707" s="1">
        <f t="shared" si="53"/>
        <v>45473</v>
      </c>
    </row>
    <row r="1708" spans="1:9" x14ac:dyDescent="0.2">
      <c r="A1708" t="s">
        <v>51</v>
      </c>
      <c r="B1708" t="s">
        <v>52</v>
      </c>
      <c r="C1708" t="s">
        <v>63</v>
      </c>
      <c r="D1708" t="s">
        <v>63</v>
      </c>
      <c r="E1708" s="1" t="s">
        <v>138</v>
      </c>
      <c r="F1708">
        <v>0</v>
      </c>
      <c r="G1708">
        <v>-395892.26</v>
      </c>
      <c r="H1708" s="2">
        <f t="shared" si="52"/>
        <v>-395892.26</v>
      </c>
      <c r="I1708" s="1">
        <f t="shared" si="53"/>
        <v>45473</v>
      </c>
    </row>
    <row r="1709" spans="1:9" x14ac:dyDescent="0.2">
      <c r="A1709" t="s">
        <v>105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71583.149999999994</v>
      </c>
      <c r="H1709" s="2">
        <f t="shared" si="52"/>
        <v>71583.149999999994</v>
      </c>
      <c r="I1709" s="1">
        <f t="shared" si="53"/>
        <v>45473</v>
      </c>
    </row>
    <row r="1710" spans="1:9" x14ac:dyDescent="0.2">
      <c r="A1710" t="s">
        <v>54</v>
      </c>
      <c r="B1710" t="s">
        <v>9</v>
      </c>
      <c r="C1710" t="s">
        <v>63</v>
      </c>
      <c r="D1710" t="s">
        <v>63</v>
      </c>
      <c r="E1710" s="1" t="s">
        <v>138</v>
      </c>
      <c r="F1710">
        <v>0</v>
      </c>
      <c r="G1710">
        <v>10523.82</v>
      </c>
      <c r="H1710" s="2">
        <f t="shared" si="52"/>
        <v>10523.82</v>
      </c>
      <c r="I1710" s="1">
        <f t="shared" si="53"/>
        <v>45473</v>
      </c>
    </row>
    <row r="1711" spans="1:9" x14ac:dyDescent="0.2">
      <c r="A1711" t="s">
        <v>126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392914.30200000003</v>
      </c>
      <c r="H1711" s="2">
        <f t="shared" si="52"/>
        <v>392914.30200000003</v>
      </c>
      <c r="I1711" s="1">
        <f t="shared" si="53"/>
        <v>45473</v>
      </c>
    </row>
    <row r="1712" spans="1:9" x14ac:dyDescent="0.2">
      <c r="A1712" t="s">
        <v>128</v>
      </c>
      <c r="B1712" t="s">
        <v>18</v>
      </c>
      <c r="C1712" t="s">
        <v>63</v>
      </c>
      <c r="D1712" t="s">
        <v>63</v>
      </c>
      <c r="E1712" s="1" t="s">
        <v>138</v>
      </c>
      <c r="F1712">
        <v>0</v>
      </c>
      <c r="G1712">
        <v>800000</v>
      </c>
      <c r="H1712" s="2">
        <f t="shared" si="52"/>
        <v>800000</v>
      </c>
      <c r="I1712" s="1">
        <f t="shared" si="53"/>
        <v>45473</v>
      </c>
    </row>
    <row r="1713" spans="1:9" x14ac:dyDescent="0.2">
      <c r="A1713" t="s">
        <v>107</v>
      </c>
      <c r="B1713" t="s">
        <v>16</v>
      </c>
      <c r="C1713" t="s">
        <v>63</v>
      </c>
      <c r="D1713" t="s">
        <v>63</v>
      </c>
      <c r="E1713" s="1" t="s">
        <v>138</v>
      </c>
      <c r="F1713">
        <v>0</v>
      </c>
      <c r="G1713">
        <v>22100000</v>
      </c>
      <c r="H1713" s="2">
        <f t="shared" si="52"/>
        <v>22100000</v>
      </c>
      <c r="I1713" s="1">
        <f t="shared" si="53"/>
        <v>45473</v>
      </c>
    </row>
    <row r="1714" spans="1:9" x14ac:dyDescent="0.2">
      <c r="A1714" t="s">
        <v>59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366.14</v>
      </c>
      <c r="H1714" s="2">
        <f t="shared" si="52"/>
        <v>366.14</v>
      </c>
      <c r="I1714" s="1">
        <f t="shared" si="53"/>
        <v>45473</v>
      </c>
    </row>
    <row r="1715" spans="1:9" x14ac:dyDescent="0.2">
      <c r="A1715" t="s">
        <v>61</v>
      </c>
      <c r="B1715" t="s">
        <v>9</v>
      </c>
      <c r="C1715" t="s">
        <v>63</v>
      </c>
      <c r="D1715" t="s">
        <v>63</v>
      </c>
      <c r="E1715" s="1" t="s">
        <v>138</v>
      </c>
      <c r="F1715">
        <v>0</v>
      </c>
      <c r="G1715">
        <v>600</v>
      </c>
      <c r="H1715" s="2">
        <f t="shared" si="52"/>
        <v>600</v>
      </c>
      <c r="I1715" s="1">
        <f t="shared" si="53"/>
        <v>45473</v>
      </c>
    </row>
    <row r="1716" spans="1:9" x14ac:dyDescent="0.2">
      <c r="A1716" t="s">
        <v>98</v>
      </c>
      <c r="B1716" t="s">
        <v>18</v>
      </c>
      <c r="C1716" t="s">
        <v>63</v>
      </c>
      <c r="D1716" t="s">
        <v>63</v>
      </c>
      <c r="E1716" s="1" t="s">
        <v>139</v>
      </c>
      <c r="F1716">
        <v>0</v>
      </c>
      <c r="G1716">
        <v>438786.89</v>
      </c>
      <c r="H1716" s="2">
        <f t="shared" si="52"/>
        <v>438786.89</v>
      </c>
      <c r="I1716" s="1">
        <f t="shared" si="53"/>
        <v>45504</v>
      </c>
    </row>
    <row r="1717" spans="1:9" x14ac:dyDescent="0.2">
      <c r="A1717" t="s">
        <v>64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3132854.19</v>
      </c>
      <c r="H1717" s="2">
        <f t="shared" si="52"/>
        <v>3132854.19</v>
      </c>
      <c r="I1717" s="1">
        <f t="shared" si="53"/>
        <v>45504</v>
      </c>
    </row>
    <row r="1718" spans="1:9" x14ac:dyDescent="0.2">
      <c r="A1718" t="s">
        <v>65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25090</v>
      </c>
      <c r="H1718" s="2">
        <f t="shared" si="52"/>
        <v>25090</v>
      </c>
      <c r="I1718" s="1">
        <f t="shared" si="53"/>
        <v>45504</v>
      </c>
    </row>
    <row r="1719" spans="1:9" x14ac:dyDescent="0.2">
      <c r="A1719" t="s">
        <v>66</v>
      </c>
      <c r="B1719" t="s">
        <v>18</v>
      </c>
      <c r="C1719" t="s">
        <v>22</v>
      </c>
      <c r="D1719" t="s">
        <v>63</v>
      </c>
      <c r="E1719" s="1" t="s">
        <v>139</v>
      </c>
      <c r="F1719">
        <v>0</v>
      </c>
      <c r="G1719">
        <v>107.39</v>
      </c>
      <c r="H1719" s="2">
        <f t="shared" si="52"/>
        <v>107.39</v>
      </c>
      <c r="I1719" s="1">
        <f t="shared" si="53"/>
        <v>45504</v>
      </c>
    </row>
    <row r="1720" spans="1:9" x14ac:dyDescent="0.2">
      <c r="A1720" t="s">
        <v>28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225909.58</v>
      </c>
      <c r="H1720" s="2">
        <f t="shared" si="52"/>
        <v>225909.58</v>
      </c>
      <c r="I1720" s="1">
        <f t="shared" si="53"/>
        <v>45504</v>
      </c>
    </row>
    <row r="1721" spans="1:9" x14ac:dyDescent="0.2">
      <c r="A1721" t="s">
        <v>123</v>
      </c>
      <c r="B1721" t="s">
        <v>18</v>
      </c>
      <c r="C1721" t="s">
        <v>63</v>
      </c>
      <c r="D1721" t="s">
        <v>63</v>
      </c>
      <c r="E1721" s="1" t="s">
        <v>139</v>
      </c>
      <c r="F1721">
        <v>0</v>
      </c>
      <c r="G1721">
        <v>314037.88099999999</v>
      </c>
      <c r="H1721" s="2">
        <f t="shared" si="52"/>
        <v>314037.88099999999</v>
      </c>
      <c r="I1721" s="1">
        <f t="shared" si="53"/>
        <v>45504</v>
      </c>
    </row>
    <row r="1722" spans="1:9" x14ac:dyDescent="0.2">
      <c r="A1722" t="s">
        <v>41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2874952.38</v>
      </c>
      <c r="H1722" s="2">
        <f t="shared" si="52"/>
        <v>2874952.38</v>
      </c>
      <c r="I1722" s="1">
        <f t="shared" si="53"/>
        <v>45504</v>
      </c>
    </row>
    <row r="1723" spans="1:9" x14ac:dyDescent="0.2">
      <c r="A1723" t="s">
        <v>42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x14ac:dyDescent="0.2">
      <c r="A1724" t="s">
        <v>43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x14ac:dyDescent="0.2">
      <c r="A1725" t="s">
        <v>44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x14ac:dyDescent="0.2">
      <c r="A1726" t="s">
        <v>45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x14ac:dyDescent="0.2">
      <c r="A1727" t="s">
        <v>46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x14ac:dyDescent="0.2">
      <c r="A1728" t="s">
        <v>47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x14ac:dyDescent="0.2">
      <c r="A1729" t="s">
        <v>48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x14ac:dyDescent="0.2">
      <c r="A1730" t="s">
        <v>49</v>
      </c>
      <c r="B1730" t="s">
        <v>9</v>
      </c>
      <c r="C1730" t="s">
        <v>63</v>
      </c>
      <c r="D1730" t="s">
        <v>63</v>
      </c>
      <c r="E1730" s="1" t="s">
        <v>139</v>
      </c>
      <c r="F1730">
        <v>0</v>
      </c>
      <c r="G1730">
        <v>100000</v>
      </c>
      <c r="H1730" s="2">
        <f t="shared" ref="H1730:H1793" si="54">IF(F1730=0, G1730, F1730)</f>
        <v>100000</v>
      </c>
      <c r="I1730" s="1">
        <f t="shared" ref="I1730:I1750" si="55">E1730+0</f>
        <v>45504</v>
      </c>
    </row>
    <row r="1731" spans="1:9" x14ac:dyDescent="0.2">
      <c r="A1731" t="s">
        <v>126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392914.30200000003</v>
      </c>
      <c r="H1731" s="2">
        <f t="shared" si="54"/>
        <v>392914.30200000003</v>
      </c>
      <c r="I1731" s="1">
        <f t="shared" si="55"/>
        <v>45504</v>
      </c>
    </row>
    <row r="1732" spans="1:9" x14ac:dyDescent="0.2">
      <c r="A1732" t="s">
        <v>128</v>
      </c>
      <c r="B1732" t="s">
        <v>18</v>
      </c>
      <c r="C1732" t="s">
        <v>63</v>
      </c>
      <c r="D1732" t="s">
        <v>63</v>
      </c>
      <c r="E1732" s="1" t="s">
        <v>139</v>
      </c>
      <c r="F1732">
        <v>0</v>
      </c>
      <c r="G1732">
        <v>800000</v>
      </c>
      <c r="H1732" s="2">
        <f t="shared" si="54"/>
        <v>800000</v>
      </c>
      <c r="I1732" s="1">
        <f t="shared" si="55"/>
        <v>45504</v>
      </c>
    </row>
    <row r="1733" spans="1:9" x14ac:dyDescent="0.2">
      <c r="A1733" t="s">
        <v>107</v>
      </c>
      <c r="B1733" t="s">
        <v>16</v>
      </c>
      <c r="C1733" t="s">
        <v>63</v>
      </c>
      <c r="D1733" t="s">
        <v>63</v>
      </c>
      <c r="E1733" s="1" t="s">
        <v>139</v>
      </c>
      <c r="F1733">
        <v>0</v>
      </c>
      <c r="G1733">
        <v>43700000</v>
      </c>
      <c r="H1733" s="2">
        <f t="shared" si="54"/>
        <v>43700000</v>
      </c>
      <c r="I1733" s="1">
        <f t="shared" si="55"/>
        <v>45504</v>
      </c>
    </row>
    <row r="1734" spans="1:9" x14ac:dyDescent="0.2">
      <c r="A1734" t="s">
        <v>98</v>
      </c>
      <c r="B1734" t="s">
        <v>18</v>
      </c>
      <c r="C1734" t="s">
        <v>63</v>
      </c>
      <c r="D1734" t="s">
        <v>63</v>
      </c>
      <c r="E1734" s="1" t="s">
        <v>140</v>
      </c>
      <c r="F1734">
        <v>0</v>
      </c>
      <c r="G1734">
        <v>1461743.8</v>
      </c>
      <c r="H1734" s="2">
        <f t="shared" si="54"/>
        <v>1461743.8</v>
      </c>
      <c r="I1734" s="1">
        <f t="shared" si="55"/>
        <v>45535</v>
      </c>
    </row>
    <row r="1735" spans="1:9" x14ac:dyDescent="0.2">
      <c r="A1735" t="s">
        <v>64</v>
      </c>
      <c r="B1735" t="s">
        <v>18</v>
      </c>
      <c r="C1735" t="s">
        <v>22</v>
      </c>
      <c r="D1735" t="s">
        <v>63</v>
      </c>
      <c r="E1735" s="1" t="s">
        <v>140</v>
      </c>
      <c r="F1735">
        <v>0</v>
      </c>
      <c r="G1735">
        <v>61177902.149999999</v>
      </c>
      <c r="H1735" s="2">
        <f t="shared" si="54"/>
        <v>61177902.149999999</v>
      </c>
      <c r="I1735" s="1">
        <f t="shared" si="55"/>
        <v>45535</v>
      </c>
    </row>
    <row r="1736" spans="1:9" x14ac:dyDescent="0.2">
      <c r="A1736" t="s">
        <v>28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721504.94</v>
      </c>
      <c r="H1736" s="2">
        <f t="shared" si="54"/>
        <v>721504.94</v>
      </c>
      <c r="I1736" s="1">
        <f t="shared" si="55"/>
        <v>45535</v>
      </c>
    </row>
    <row r="1737" spans="1:9" x14ac:dyDescent="0.2">
      <c r="A1737" t="s">
        <v>123</v>
      </c>
      <c r="B1737" t="s">
        <v>18</v>
      </c>
      <c r="C1737" t="s">
        <v>63</v>
      </c>
      <c r="D1737" t="s">
        <v>63</v>
      </c>
      <c r="E1737" s="1" t="s">
        <v>140</v>
      </c>
      <c r="F1737">
        <v>0</v>
      </c>
      <c r="G1737">
        <v>314037.88099999999</v>
      </c>
      <c r="H1737" s="2">
        <f t="shared" si="54"/>
        <v>314037.88099999999</v>
      </c>
      <c r="I1737" s="1">
        <f t="shared" si="55"/>
        <v>45535</v>
      </c>
    </row>
    <row r="1738" spans="1:9" x14ac:dyDescent="0.2">
      <c r="A1738" t="s">
        <v>141</v>
      </c>
      <c r="B1738" t="s">
        <v>141</v>
      </c>
      <c r="C1738" t="s">
        <v>63</v>
      </c>
      <c r="D1738" t="s">
        <v>63</v>
      </c>
      <c r="E1738" s="1" t="s">
        <v>140</v>
      </c>
      <c r="F1738">
        <v>0</v>
      </c>
      <c r="G1738">
        <v>16771234.67</v>
      </c>
      <c r="H1738" s="2">
        <f t="shared" si="54"/>
        <v>16771234.67</v>
      </c>
      <c r="I1738" s="1">
        <f t="shared" si="55"/>
        <v>45535</v>
      </c>
    </row>
    <row r="1739" spans="1:9" x14ac:dyDescent="0.2">
      <c r="A1739" t="s">
        <v>41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2874952.75</v>
      </c>
      <c r="H1739" s="2">
        <f t="shared" si="54"/>
        <v>2874952.75</v>
      </c>
      <c r="I1739" s="1">
        <f t="shared" si="55"/>
        <v>45535</v>
      </c>
    </row>
    <row r="1740" spans="1:9" x14ac:dyDescent="0.2">
      <c r="A1740" t="s">
        <v>42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x14ac:dyDescent="0.2">
      <c r="A1741" t="s">
        <v>43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x14ac:dyDescent="0.2">
      <c r="A1742" t="s">
        <v>44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x14ac:dyDescent="0.2">
      <c r="A1743" t="s">
        <v>45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x14ac:dyDescent="0.2">
      <c r="A1744" t="s">
        <v>46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x14ac:dyDescent="0.2">
      <c r="A1745" t="s">
        <v>47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x14ac:dyDescent="0.2">
      <c r="A1746" t="s">
        <v>48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x14ac:dyDescent="0.2">
      <c r="A1747" t="s">
        <v>49</v>
      </c>
      <c r="B1747" t="s">
        <v>9</v>
      </c>
      <c r="C1747" t="s">
        <v>63</v>
      </c>
      <c r="D1747" t="s">
        <v>63</v>
      </c>
      <c r="E1747" s="1" t="s">
        <v>140</v>
      </c>
      <c r="F1747">
        <v>0</v>
      </c>
      <c r="G1747">
        <v>100000</v>
      </c>
      <c r="H1747" s="2">
        <f t="shared" si="54"/>
        <v>100000</v>
      </c>
      <c r="I1747" s="1">
        <f t="shared" si="55"/>
        <v>45535</v>
      </c>
    </row>
    <row r="1748" spans="1:9" x14ac:dyDescent="0.2">
      <c r="A1748" t="s">
        <v>126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392914.30200000003</v>
      </c>
      <c r="H1748" s="2">
        <f t="shared" si="54"/>
        <v>392914.30200000003</v>
      </c>
      <c r="I1748" s="1">
        <f t="shared" si="55"/>
        <v>45535</v>
      </c>
    </row>
    <row r="1749" spans="1:9" x14ac:dyDescent="0.2">
      <c r="A1749" t="s">
        <v>128</v>
      </c>
      <c r="B1749" t="s">
        <v>18</v>
      </c>
      <c r="C1749" t="s">
        <v>63</v>
      </c>
      <c r="D1749" t="s">
        <v>63</v>
      </c>
      <c r="E1749" s="1" t="s">
        <v>140</v>
      </c>
      <c r="F1749">
        <v>0</v>
      </c>
      <c r="G1749">
        <v>800000</v>
      </c>
      <c r="H1749" s="2">
        <f t="shared" si="54"/>
        <v>800000</v>
      </c>
      <c r="I1749" s="1">
        <f t="shared" si="55"/>
        <v>45535</v>
      </c>
    </row>
    <row r="1750" spans="1:9" x14ac:dyDescent="0.2">
      <c r="A1750" t="s">
        <v>107</v>
      </c>
      <c r="B1750" t="s">
        <v>16</v>
      </c>
      <c r="C1750" t="s">
        <v>63</v>
      </c>
      <c r="D1750" t="s">
        <v>63</v>
      </c>
      <c r="E1750" s="1" t="s">
        <v>140</v>
      </c>
      <c r="F1750">
        <v>0</v>
      </c>
      <c r="G1750">
        <v>27500000</v>
      </c>
      <c r="H1750" s="2">
        <f t="shared" si="54"/>
        <v>27500000</v>
      </c>
      <c r="I1750" s="1">
        <f t="shared" si="55"/>
        <v>45535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F87"/>
  <sheetViews>
    <sheetView zoomScale="120" zoomScaleNormal="120" workbookViewId="0">
      <pane xSplit="1" ySplit="5" topLeftCell="Z6" activePane="bottomRight" state="frozen"/>
      <selection pane="topRight"/>
      <selection pane="bottomLeft"/>
      <selection pane="bottomRight" activeCell="AE64" sqref="AE64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  <col min="31" max="31" width="14" bestFit="1" customWidth="1"/>
    <col min="32" max="32" width="17.33203125" bestFit="1" customWidth="1"/>
  </cols>
  <sheetData>
    <row r="1" spans="1:32" x14ac:dyDescent="0.2">
      <c r="A1" t="s">
        <v>142</v>
      </c>
    </row>
    <row r="2" spans="1:32" x14ac:dyDescent="0.2">
      <c r="A2" t="s">
        <v>10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2" x14ac:dyDescent="0.2">
      <c r="A6" s="4" t="s">
        <v>16</v>
      </c>
    </row>
    <row r="7" spans="1:32" x14ac:dyDescent="0.2">
      <c r="A7" t="s">
        <v>15</v>
      </c>
      <c r="C7" s="2">
        <f>SUMIFS(data!$H$1:$H$1750, data!$A$1:$A$1750, 'Heron Fields'!$A7, data!$D$1:$D$1750, 'Heron Fields'!$A$2, data!$E$1:$E$1750, 'Heron Fields'!C$5)</f>
        <v>0</v>
      </c>
      <c r="D7" s="2">
        <f>C7+SUMIFS(data!$H$1:$H$1750, data!$A$1:$A$1750, 'Heron Fields'!$A7, data!$D$1:$D$1750, 'Heron Fields'!$A$2, data!$E$1:$E$1750, 'Heron Fields'!D$5)</f>
        <v>0</v>
      </c>
      <c r="E7" s="2">
        <f>D7+SUMIFS(data!$H$1:$H$1750, data!$A$1:$A$1750, 'Heron Fields'!$A7, data!$D$1:$D$1750, 'Heron Fields'!$A$2, data!$E$1:$E$1750, 'Heron Fields'!E$5)</f>
        <v>0</v>
      </c>
      <c r="F7" s="2">
        <f>E7+SUMIFS(data!$H$1:$H$1750, data!$A$1:$A$1750, 'Heron Fields'!$A7, data!$D$1:$D$1750, 'Heron Fields'!$A$2, data!$E$1:$E$1750, 'Heron Fields'!F$5)</f>
        <v>0</v>
      </c>
      <c r="G7" s="2">
        <f>F7+SUMIFS(data!$H$1:$H$1750, data!$A$1:$A$1750, 'Heron Fields'!$A7, data!$D$1:$D$1750, 'Heron Fields'!$A$2, data!$E$1:$E$1750, 'Heron Fields'!G$5)</f>
        <v>0</v>
      </c>
      <c r="H7" s="2">
        <f>G7+SUMIFS(data!$H$1:$H$1750, data!$A$1:$A$1750, 'Heron Fields'!$A7, data!$D$1:$D$1750, 'Heron Fields'!$A$2, data!$E$1:$E$1750, 'Heron Fields'!H$5)</f>
        <v>0</v>
      </c>
      <c r="I7" s="2">
        <f>H7+SUMIFS(data!$H$1:$H$1750, data!$A$1:$A$1750, 'Heron Fields'!$A7, data!$D$1:$D$1750, 'Heron Fields'!$A$2, data!$E$1:$E$1750, 'Heron Fields'!I$5)</f>
        <v>0</v>
      </c>
      <c r="J7" s="2">
        <f>I7+SUMIFS(data!$H$1:$H$1750, data!$A$1:$A$1750, 'Heron Fields'!$A7, data!$D$1:$D$1750, 'Heron Fields'!$A$2, data!$E$1:$E$1750, 'Heron Fields'!J$5)</f>
        <v>0</v>
      </c>
      <c r="K7" s="2">
        <f>J7+SUMIFS(data!$H$1:$H$1750, data!$A$1:$A$1750, 'Heron Fields'!$A7, data!$D$1:$D$1750, 'Heron Fields'!$A$2, data!$E$1:$E$1750, 'Heron Fields'!K$5)</f>
        <v>0</v>
      </c>
      <c r="L7" s="2">
        <f>K7+SUMIFS(data!$H$1:$H$1750, data!$A$1:$A$1750, 'Heron Fields'!$A7, data!$D$1:$D$1750, 'Heron Fields'!$A$2, data!$E$1:$E$1750, 'Heron Fields'!L$5)</f>
        <v>0</v>
      </c>
      <c r="M7" s="2">
        <f>L7+SUMIFS(data!$H$1:$H$1750, data!$A$1:$A$1750, 'Heron Fields'!$A7, data!$D$1:$D$1750, 'Heron Fields'!$A$2, data!$E$1:$E$1750, 'Heron Fields'!M$5)</f>
        <v>35916.78</v>
      </c>
      <c r="N7" s="2">
        <f>M7+SUMIFS(data!$H$1:$H$1750, data!$A$1:$A$1750, 'Heron Fields'!$A7, data!$D$1:$D$1750, 'Heron Fields'!$A$2, data!$E$1:$E$1750, 'Heron Fields'!N$5)</f>
        <v>0</v>
      </c>
      <c r="O7" s="2">
        <f>N7+SUMIFS(data!$H$1:$H$1750, data!$A$1:$A$1750, 'Heron Fields'!$A7, data!$D$1:$D$1750, 'Heron Fields'!$A$2, data!$E$1:$E$1750, 'Heron Fields'!O$5)</f>
        <v>0</v>
      </c>
      <c r="P7" s="2">
        <f>O7+SUMIFS(data!$H$1:$H$1750, data!$A$1:$A$1750, 'Heron Fields'!$A7, data!$D$1:$D$1750, 'Heron Fields'!$A$2, data!$E$1:$E$1750, 'Heron Fields'!P$5)</f>
        <v>0</v>
      </c>
      <c r="Q7" s="2">
        <f>P7+SUMIFS(data!$H$1:$H$1750, data!$A$1:$A$1750, 'Heron Fields'!$A7, data!$D$1:$D$1750, 'Heron Fields'!$A$2, data!$E$1:$E$1750, 'Heron Fields'!Q$5)</f>
        <v>0</v>
      </c>
      <c r="R7" s="2">
        <f>Q7+SUMIFS(data!$H$1:$H$1750, data!$A$1:$A$1750, 'Heron Fields'!$A7, data!$D$1:$D$1750, 'Heron Fields'!$A$2, data!$E$1:$E$1750, 'Heron Fields'!R$5)</f>
        <v>0</v>
      </c>
      <c r="S7" s="2">
        <f>R7+SUMIFS(data!$H$1:$H$1750, data!$A$1:$A$1750, 'Heron Fields'!$A7, data!$D$1:$D$1750, 'Heron Fields'!$A$2, data!$E$1:$E$1750, 'Heron Fields'!S$5)</f>
        <v>0</v>
      </c>
      <c r="T7" s="2">
        <f>S7+SUMIFS(data!$H$1:$H$1750, data!$A$1:$A$1750, 'Heron Fields'!$A7, data!$D$1:$D$1750, 'Heron Fields'!$A$2, data!$E$1:$E$1750, 'Heron Fields'!T$5)</f>
        <v>0</v>
      </c>
      <c r="U7" s="2">
        <f>T7+SUMIFS(data!$H$1:$H$1750, data!$A$1:$A$1750, 'Heron Fields'!$A7, data!$D$1:$D$1750, 'Heron Fields'!$A$2, data!$E$1:$E$1750, 'Heron Fields'!U$5)</f>
        <v>0</v>
      </c>
      <c r="V7" s="2">
        <f>U7+SUMIFS(data!$H$1:$H$1750, data!$A$1:$A$1750, 'Heron Fields'!$A7, data!$D$1:$D$1750, 'Heron Fields'!$A$2, data!$E$1:$E$1750, 'Heron Fields'!V$5)</f>
        <v>0</v>
      </c>
      <c r="W7" s="2">
        <f>V7+SUMIFS(data!$H$1:$H$1750, data!$A$1:$A$1750, 'Heron Fields'!$A7, data!$D$1:$D$1750, 'Heron Fields'!$A$2, data!$E$1:$E$1750, 'Heron Fields'!W$5)</f>
        <v>0</v>
      </c>
      <c r="X7" s="2">
        <f>W7+SUMIFS(data!$H$1:$H$1750, data!$A$1:$A$1750, 'Heron Fields'!$A7, data!$D$1:$D$1750, 'Heron Fields'!$A$2, data!$E$1:$E$1750, 'Heron Fields'!X$5)</f>
        <v>0</v>
      </c>
      <c r="Y7" s="2">
        <f>X7+SUMIFS(data!$H$1:$H$1750, data!$A$1:$A$1750, 'Heron Fields'!$A7, data!$D$1:$D$1750, 'Heron Fields'!$A$2, data!$E$1:$E$1750, 'Heron Fields'!Y$5)</f>
        <v>0</v>
      </c>
      <c r="Z7" s="2">
        <f>Y7+SUMIFS(data!$H$1:$H$1750, data!$A$1:$A$1750, 'Heron Fields'!$A7, data!$D$1:$D$1750, 'Heron Fields'!$A$2, data!$E$1:$E$1750, 'Heron Fields'!Z$5)</f>
        <v>0</v>
      </c>
      <c r="AA7" s="2">
        <f>Z7+SUMIFS(data!$H$1:$H$1750, data!$A$1:$A$1750, 'Heron Fields'!$A7, data!$D$1:$D$1750, 'Heron Fields'!$A$2, data!$E$1:$E$1750, 'Heron Fields'!AA$5)</f>
        <v>0</v>
      </c>
      <c r="AB7" s="2">
        <f>AA7+SUMIFS(data!$H$1:$H$1750, data!$A$1:$A$1750, 'Heron Fields'!$A7, data!$D$1:$D$1750, 'Heron Fields'!$A$2, data!$E$1:$E$1750, 'Heron Fields'!AB$5)</f>
        <v>0</v>
      </c>
      <c r="AC7" s="2">
        <f>AB7+SUMIFS(data!$H$1:$H$1750, data!$A$1:$A$1750, 'Heron Fields'!$A7, data!$D$1:$D$1750, 'Heron Fields'!$A$2, data!$E$1:$E$1750, 'Heron Fields'!AC$5)</f>
        <v>0</v>
      </c>
      <c r="AD7" s="2">
        <f>AC7+SUMIFS(data!$H$1:$H$1750, data!$A$1:$A$1750, 'Heron Fields'!$A7, data!$D$1:$D$1750, 'Heron Fields'!$A$2, data!$E$1:$E$1750, 'Heron Fields'!AD$5)</f>
        <v>0</v>
      </c>
    </row>
    <row r="8" spans="1:32" x14ac:dyDescent="0.2">
      <c r="A8" t="s">
        <v>57</v>
      </c>
      <c r="C8" s="2">
        <f>SUMIFS(data!$H$1:$H$1750, data!$A$1:$A$1750, 'Heron Fields'!$A8, data!$D$1:$D$1750, 'Heron Fields'!$A$2, data!$E$1:$E$1750, 'Heron Fields'!C$5)</f>
        <v>0</v>
      </c>
      <c r="D8" s="2">
        <f>C8+SUMIFS(data!$H$1:$H$1750, data!$A$1:$A$1750, 'Heron Fields'!$A8, data!$D$1:$D$1750, 'Heron Fields'!$A$2, data!$E$1:$E$1750, 'Heron Fields'!D$5)</f>
        <v>0</v>
      </c>
      <c r="E8" s="2">
        <f>D8+SUMIFS(data!$H$1:$H$1750, data!$A$1:$A$1750, 'Heron Fields'!$A8, data!$D$1:$D$1750, 'Heron Fields'!$A$2, data!$E$1:$E$1750, 'Heron Fields'!E$5)</f>
        <v>0</v>
      </c>
      <c r="F8" s="2">
        <f>E8+SUMIFS(data!$H$1:$H$1750, data!$A$1:$A$1750, 'Heron Fields'!$A8, data!$D$1:$D$1750, 'Heron Fields'!$A$2, data!$E$1:$E$1750, 'Heron Fields'!F$5)</f>
        <v>0</v>
      </c>
      <c r="G8" s="2">
        <f>F8+SUMIFS(data!$H$1:$H$1750, data!$A$1:$A$1750, 'Heron Fields'!$A8, data!$D$1:$D$1750, 'Heron Fields'!$A$2, data!$E$1:$E$1750, 'Heron Fields'!G$5)</f>
        <v>0</v>
      </c>
      <c r="H8" s="2">
        <f>G8+SUMIFS(data!$H$1:$H$1750, data!$A$1:$A$1750, 'Heron Fields'!$A8, data!$D$1:$D$1750, 'Heron Fields'!$A$2, data!$E$1:$E$1750, 'Heron Fields'!H$5)</f>
        <v>0</v>
      </c>
      <c r="I8" s="2">
        <f>H8+SUMIFS(data!$H$1:$H$1750, data!$A$1:$A$1750, 'Heron Fields'!$A8, data!$D$1:$D$1750, 'Heron Fields'!$A$2, data!$E$1:$E$1750, 'Heron Fields'!I$5)</f>
        <v>0</v>
      </c>
      <c r="J8" s="2">
        <f>I8+SUMIFS(data!$H$1:$H$1750, data!$A$1:$A$1750, 'Heron Fields'!$A8, data!$D$1:$D$1750, 'Heron Fields'!$A$2, data!$E$1:$E$1750, 'Heron Fields'!J$5)</f>
        <v>0</v>
      </c>
      <c r="K8" s="2">
        <f>J8+SUMIFS(data!$H$1:$H$1750, data!$A$1:$A$1750, 'Heron Fields'!$A8, data!$D$1:$D$1750, 'Heron Fields'!$A$2, data!$E$1:$E$1750, 'Heron Fields'!K$5)</f>
        <v>13825130.439999999</v>
      </c>
      <c r="L8" s="2">
        <f>K8+SUMIFS(data!$H$1:$H$1750, data!$A$1:$A$1750, 'Heron Fields'!$A8, data!$D$1:$D$1750, 'Heron Fields'!$A$2, data!$E$1:$E$1750, 'Heron Fields'!L$5)</f>
        <v>22716695.670000002</v>
      </c>
      <c r="M8" s="2">
        <f>L8+SUMIFS(data!$H$1:$H$1750, data!$A$1:$A$1750, 'Heron Fields'!$A8, data!$D$1:$D$1750, 'Heron Fields'!$A$2, data!$E$1:$E$1750, 'Heron Fields'!M$5)</f>
        <v>33655043.490000002</v>
      </c>
      <c r="N8" s="2">
        <f>M8+SUMIFS(data!$H$1:$H$1750, data!$A$1:$A$1750, 'Heron Fields'!$A8, data!$D$1:$D$1750, 'Heron Fields'!$A$2, data!$E$1:$E$1750, 'Heron Fields'!N$5)</f>
        <v>36420086.969999999</v>
      </c>
      <c r="O8" s="2">
        <f>N8+SUMIFS(data!$H$1:$H$1750, data!$A$1:$A$1750, 'Heron Fields'!$A8, data!$D$1:$D$1750, 'Heron Fields'!$A$2, data!$E$1:$E$1750, 'Heron Fields'!O$5)</f>
        <v>45617739.149999999</v>
      </c>
      <c r="P8" s="2">
        <f>O8+SUMIFS(data!$H$1:$H$1750, data!$A$1:$A$1750, 'Heron Fields'!$A8, data!$D$1:$D$1750, 'Heron Fields'!$A$2, data!$E$1:$E$1750, 'Heron Fields'!P$5)</f>
        <v>54815391.329999998</v>
      </c>
      <c r="Q8" s="2">
        <f>P8+SUMIFS(data!$H$1:$H$1750, data!$A$1:$A$1750, 'Heron Fields'!$A8, data!$D$1:$D$1750, 'Heron Fields'!$A$2, data!$E$1:$E$1750, 'Heron Fields'!Q$5)</f>
        <v>65123391.329999998</v>
      </c>
      <c r="R8" s="2">
        <f>Q8+SUMIFS(data!$H$1:$H$1750, data!$A$1:$A$1750, 'Heron Fields'!$A8, data!$D$1:$D$1750, 'Heron Fields'!$A$2, data!$E$1:$E$1750, 'Heron Fields'!R$5)</f>
        <v>69975217.420000002</v>
      </c>
      <c r="S8" s="2">
        <f>R8+SUMIFS(data!$H$1:$H$1750, data!$A$1:$A$1750, 'Heron Fields'!$A8, data!$D$1:$D$1750, 'Heron Fields'!$A$2, data!$E$1:$E$1750, 'Heron Fields'!S$5)</f>
        <v>71218608.719999999</v>
      </c>
      <c r="T8" s="2">
        <f>S8+SUMIFS(data!$H$1:$H$1750, data!$A$1:$A$1750, 'Heron Fields'!$A8, data!$D$1:$D$1750, 'Heron Fields'!$A$2, data!$E$1:$E$1750, 'Heron Fields'!T$5)</f>
        <v>72533300.030000001</v>
      </c>
      <c r="U8" s="2">
        <f>T8+SUMIFS(data!$H$1:$H$1750, data!$A$1:$A$1750, 'Heron Fields'!$A8, data!$D$1:$D$1750, 'Heron Fields'!$A$2, data!$E$1:$E$1750, 'Heron Fields'!U$5)</f>
        <v>72470695.680000007</v>
      </c>
      <c r="V8" s="2">
        <f>U8+SUMIFS(data!$H$1:$H$1750, data!$A$1:$A$1750, 'Heron Fields'!$A8, data!$D$1:$D$1750, 'Heron Fields'!$A$2, data!$E$1:$E$1750, 'Heron Fields'!V$5)</f>
        <v>73785286.99000001</v>
      </c>
      <c r="W8" s="2">
        <f>V8+SUMIFS(data!$H$1:$H$1750, data!$A$1:$A$1750, 'Heron Fields'!$A8, data!$D$1:$D$1750, 'Heron Fields'!$A$2, data!$E$1:$E$1750, 'Heron Fields'!W$5)</f>
        <v>75028678.290000007</v>
      </c>
      <c r="X8" s="2">
        <f>W8+SUMIFS(data!$H$1:$H$1750, data!$A$1:$A$1750, 'Heron Fields'!$A8, data!$D$1:$D$1750, 'Heron Fields'!$A$2, data!$E$1:$E$1750, 'Heron Fields'!X$5)</f>
        <v>76343269.600000009</v>
      </c>
      <c r="Y8" s="2">
        <f>X8+SUMIFS(data!$H$1:$H$1750, data!$A$1:$A$1750, 'Heron Fields'!$A8, data!$D$1:$D$1750, 'Heron Fields'!$A$2, data!$E$1:$E$1750, 'Heron Fields'!Y$5)</f>
        <v>77657860.910000011</v>
      </c>
      <c r="Z8" s="2">
        <f>Y8+SUMIFS(data!$H$1:$H$1750, data!$A$1:$A$1750, 'Heron Fields'!$A8, data!$D$1:$D$1750, 'Heron Fields'!$A$2, data!$E$1:$E$1750, 'Heron Fields'!Z$5)</f>
        <v>71223195.710000008</v>
      </c>
      <c r="AA8" s="2">
        <f>Z8+SUMIFS(data!$H$1:$H$1750, data!$A$1:$A$1750, 'Heron Fields'!$A8, data!$D$1:$D$1750, 'Heron Fields'!$A$2, data!$E$1:$E$1750, 'Heron Fields'!AA$5)</f>
        <v>72537787.020000011</v>
      </c>
      <c r="AB8" s="2">
        <f>AA8+SUMIFS(data!$H$1:$H$1750, data!$A$1:$A$1750, 'Heron Fields'!$A8, data!$D$1:$D$1750, 'Heron Fields'!$A$2, data!$E$1:$E$1750, 'Heron Fields'!AB$5)</f>
        <v>72994191.300000012</v>
      </c>
      <c r="AC8" s="2">
        <f>AB8+SUMIFS(data!$H$1:$H$1750, data!$A$1:$A$1750, 'Heron Fields'!$A8, data!$D$1:$D$1750, 'Heron Fields'!$A$2, data!$E$1:$E$1750, 'Heron Fields'!AC$5)</f>
        <v>74308782.610000014</v>
      </c>
      <c r="AD8" s="2">
        <f>AC8+SUMIFS(data!$H$1:$H$1750, data!$A$1:$A$1750, 'Heron Fields'!$A8, data!$D$1:$D$1750, 'Heron Fields'!$A$2, data!$E$1:$E$1750, 'Heron Fields'!AD$5)</f>
        <v>74308782.610000014</v>
      </c>
      <c r="AE8" s="2">
        <v>74647913.043478265</v>
      </c>
      <c r="AF8" s="2">
        <f>AE8-AD8</f>
        <v>339130.4334782511</v>
      </c>
    </row>
    <row r="9" spans="1:32" x14ac:dyDescent="0.2">
      <c r="A9" t="s">
        <v>58</v>
      </c>
      <c r="C9" s="2">
        <f>SUMIFS(data!$H$1:$H$1750, data!$A$1:$A$1750, 'Heron Fields'!$A9, data!$D$1:$D$1750, 'Heron Fields'!$A$2, data!$E$1:$E$1750, 'Heron Fields'!C$5)</f>
        <v>0</v>
      </c>
      <c r="D9" s="2">
        <f>C9+SUMIFS(data!$H$1:$H$1750, data!$A$1:$A$1750, 'Heron Fields'!$A9, data!$D$1:$D$1750, 'Heron Fields'!$A$2, data!$E$1:$E$1750, 'Heron Fields'!D$5)</f>
        <v>0</v>
      </c>
      <c r="E9" s="2">
        <f>D9+SUMIFS(data!$H$1:$H$1750, data!$A$1:$A$1750, 'Heron Fields'!$A9, data!$D$1:$D$1750, 'Heron Fields'!$A$2, data!$E$1:$E$1750, 'Heron Fields'!E$5)</f>
        <v>0</v>
      </c>
      <c r="F9" s="2">
        <f>E9+SUMIFS(data!$H$1:$H$1750, data!$A$1:$A$1750, 'Heron Fields'!$A9, data!$D$1:$D$1750, 'Heron Fields'!$A$2, data!$E$1:$E$1750, 'Heron Fields'!F$5)</f>
        <v>0</v>
      </c>
      <c r="G9" s="2">
        <f>F9+SUMIFS(data!$H$1:$H$1750, data!$A$1:$A$1750, 'Heron Fields'!$A9, data!$D$1:$D$1750, 'Heron Fields'!$A$2, data!$E$1:$E$1750, 'Heron Fields'!G$5)</f>
        <v>0</v>
      </c>
      <c r="H9" s="2">
        <f>G9+SUMIFS(data!$H$1:$H$1750, data!$A$1:$A$1750, 'Heron Fields'!$A9, data!$D$1:$D$1750, 'Heron Fields'!$A$2, data!$E$1:$E$1750, 'Heron Fields'!H$5)</f>
        <v>0</v>
      </c>
      <c r="I9" s="2">
        <f>H9+SUMIFS(data!$H$1:$H$1750, data!$A$1:$A$1750, 'Heron Fields'!$A9, data!$D$1:$D$1750, 'Heron Fields'!$A$2, data!$E$1:$E$1750, 'Heron Fields'!I$5)</f>
        <v>0</v>
      </c>
      <c r="J9" s="2">
        <f>I9+SUMIFS(data!$H$1:$H$1750, data!$A$1:$A$1750, 'Heron Fields'!$A9, data!$D$1:$D$1750, 'Heron Fields'!$A$2, data!$E$1:$E$1750, 'Heron Fields'!J$5)</f>
        <v>0</v>
      </c>
      <c r="K9" s="2">
        <f>J9+SUMIFS(data!$H$1:$H$1750, data!$A$1:$A$1750, 'Heron Fields'!$A9, data!$D$1:$D$1750, 'Heron Fields'!$A$2, data!$E$1:$E$1750, 'Heron Fields'!K$5)</f>
        <v>66591.399999999994</v>
      </c>
      <c r="L9" s="2">
        <f>K9+SUMIFS(data!$H$1:$H$1750, data!$A$1:$A$1750, 'Heron Fields'!$A9, data!$D$1:$D$1750, 'Heron Fields'!$A$2, data!$E$1:$E$1750, 'Heron Fields'!L$5)</f>
        <v>89091.39</v>
      </c>
      <c r="M9" s="2">
        <f>L9+SUMIFS(data!$H$1:$H$1750, data!$A$1:$A$1750, 'Heron Fields'!$A9, data!$D$1:$D$1750, 'Heron Fields'!$A$2, data!$E$1:$E$1750, 'Heron Fields'!M$5)</f>
        <v>112833.33</v>
      </c>
      <c r="N9" s="2">
        <f>M9+SUMIFS(data!$H$1:$H$1750, data!$A$1:$A$1750, 'Heron Fields'!$A9, data!$D$1:$D$1750, 'Heron Fields'!$A$2, data!$E$1:$E$1750, 'Heron Fields'!N$5)</f>
        <v>112833.33</v>
      </c>
      <c r="O9" s="2">
        <f>N9+SUMIFS(data!$H$1:$H$1750, data!$A$1:$A$1750, 'Heron Fields'!$A9, data!$D$1:$D$1750, 'Heron Fields'!$A$2, data!$E$1:$E$1750, 'Heron Fields'!O$5)</f>
        <v>123697.39</v>
      </c>
      <c r="P9" s="2">
        <f>O9+SUMIFS(data!$H$1:$H$1750, data!$A$1:$A$1750, 'Heron Fields'!$A9, data!$D$1:$D$1750, 'Heron Fields'!$A$2, data!$E$1:$E$1750, 'Heron Fields'!P$5)</f>
        <v>134561.45000000001</v>
      </c>
      <c r="Q9" s="2">
        <f>P9+SUMIFS(data!$H$1:$H$1750, data!$A$1:$A$1750, 'Heron Fields'!$A9, data!$D$1:$D$1750, 'Heron Fields'!$A$2, data!$E$1:$E$1750, 'Heron Fields'!Q$5)</f>
        <v>153011.45000000001</v>
      </c>
      <c r="R9" s="2">
        <f>Q9+SUMIFS(data!$H$1:$H$1750, data!$A$1:$A$1750, 'Heron Fields'!$A9, data!$D$1:$D$1750, 'Heron Fields'!$A$2, data!$E$1:$E$1750, 'Heron Fields'!R$5)</f>
        <v>218344.30000000002</v>
      </c>
      <c r="S9" s="2">
        <f>R9+SUMIFS(data!$H$1:$H$1750, data!$A$1:$A$1750, 'Heron Fields'!$A9, data!$D$1:$D$1750, 'Heron Fields'!$A$2, data!$E$1:$E$1750, 'Heron Fields'!S$5)</f>
        <v>226086.24000000002</v>
      </c>
      <c r="T9" s="2">
        <f>S9+SUMIFS(data!$H$1:$H$1750, data!$A$1:$A$1750, 'Heron Fields'!$A9, data!$D$1:$D$1750, 'Heron Fields'!$A$2, data!$E$1:$E$1750, 'Heron Fields'!T$5)</f>
        <v>233828.18000000002</v>
      </c>
      <c r="U9" s="2">
        <f>T9+SUMIFS(data!$H$1:$H$1750, data!$A$1:$A$1750, 'Heron Fields'!$A9, data!$D$1:$D$1750, 'Heron Fields'!$A$2, data!$E$1:$E$1750, 'Heron Fields'!U$5)</f>
        <v>233828.18000000002</v>
      </c>
      <c r="V9" s="2">
        <f>U9+SUMIFS(data!$H$1:$H$1750, data!$A$1:$A$1750, 'Heron Fields'!$A9, data!$D$1:$D$1750, 'Heron Fields'!$A$2, data!$E$1:$E$1750, 'Heron Fields'!V$5)</f>
        <v>233828.18000000002</v>
      </c>
      <c r="W9" s="2">
        <f>V9+SUMIFS(data!$H$1:$H$1750, data!$A$1:$A$1750, 'Heron Fields'!$A9, data!$D$1:$D$1750, 'Heron Fields'!$A$2, data!$E$1:$E$1750, 'Heron Fields'!W$5)</f>
        <v>233828.18000000002</v>
      </c>
      <c r="X9" s="2">
        <f>W9+SUMIFS(data!$H$1:$H$1750, data!$A$1:$A$1750, 'Heron Fields'!$A9, data!$D$1:$D$1750, 'Heron Fields'!$A$2, data!$E$1:$E$1750, 'Heron Fields'!X$5)</f>
        <v>233828.18000000002</v>
      </c>
      <c r="Y9" s="2">
        <f>X9+SUMIFS(data!$H$1:$H$1750, data!$A$1:$A$1750, 'Heron Fields'!$A9, data!$D$1:$D$1750, 'Heron Fields'!$A$2, data!$E$1:$E$1750, 'Heron Fields'!Y$5)</f>
        <v>233828.18000000002</v>
      </c>
      <c r="Z9" s="2">
        <f>Y9+SUMIFS(data!$H$1:$H$1750, data!$A$1:$A$1750, 'Heron Fields'!$A9, data!$D$1:$D$1750, 'Heron Fields'!$A$2, data!$E$1:$E$1750, 'Heron Fields'!Z$5)</f>
        <v>233828.18000000002</v>
      </c>
      <c r="AA9" s="2">
        <f>Z9+SUMIFS(data!$H$1:$H$1750, data!$A$1:$A$1750, 'Heron Fields'!$A9, data!$D$1:$D$1750, 'Heron Fields'!$A$2, data!$E$1:$E$1750, 'Heron Fields'!AA$5)</f>
        <v>244692.24000000002</v>
      </c>
      <c r="AB9" s="2">
        <f>AA9+SUMIFS(data!$H$1:$H$1750, data!$A$1:$A$1750, 'Heron Fields'!$A9, data!$D$1:$D$1750, 'Heron Fields'!$A$2, data!$E$1:$E$1750, 'Heron Fields'!AB$5)</f>
        <v>244536.24000000002</v>
      </c>
      <c r="AC9" s="2">
        <f>AB9+SUMIFS(data!$H$1:$H$1750, data!$A$1:$A$1750, 'Heron Fields'!$A9, data!$D$1:$D$1750, 'Heron Fields'!$A$2, data!$E$1:$E$1750, 'Heron Fields'!AC$5)</f>
        <v>244536.24000000002</v>
      </c>
      <c r="AD9" s="2">
        <f>AC9+SUMIFS(data!$H$1:$H$1750, data!$A$1:$A$1750, 'Heron Fields'!$A9, data!$D$1:$D$1750, 'Heron Fields'!$A$2, data!$E$1:$E$1750, 'Heron Fields'!AD$5)</f>
        <v>244536.24000000002</v>
      </c>
    </row>
    <row r="10" spans="1:32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54949952.780000001</v>
      </c>
      <c r="Q10" s="6">
        <f t="shared" si="0"/>
        <v>65276402.780000001</v>
      </c>
      <c r="R10" s="6">
        <f t="shared" si="0"/>
        <v>70193561.719999999</v>
      </c>
      <c r="S10" s="6">
        <f t="shared" si="0"/>
        <v>71444694.959999993</v>
      </c>
      <c r="T10" s="6">
        <f t="shared" si="0"/>
        <v>72767128.210000008</v>
      </c>
      <c r="U10" s="6">
        <f t="shared" si="0"/>
        <v>72704523.860000014</v>
      </c>
      <c r="V10" s="6">
        <f t="shared" si="0"/>
        <v>74019115.170000017</v>
      </c>
      <c r="W10" s="6">
        <f t="shared" si="0"/>
        <v>75262506.470000014</v>
      </c>
      <c r="X10" s="6">
        <f t="shared" si="0"/>
        <v>76577097.780000016</v>
      </c>
      <c r="Y10" s="6">
        <f t="shared" si="0"/>
        <v>77891689.090000018</v>
      </c>
      <c r="Z10" s="6">
        <f t="shared" si="0"/>
        <v>71457023.890000015</v>
      </c>
      <c r="AA10" s="6">
        <f t="shared" si="0"/>
        <v>72782479.260000005</v>
      </c>
      <c r="AB10" s="6">
        <f t="shared" si="0"/>
        <v>73238727.540000007</v>
      </c>
      <c r="AC10" s="6">
        <f t="shared" si="0"/>
        <v>74553318.850000009</v>
      </c>
      <c r="AD10" s="6">
        <f t="shared" si="0"/>
        <v>74553318.850000009</v>
      </c>
    </row>
    <row r="13" spans="1:32" x14ac:dyDescent="0.2">
      <c r="A13" s="4" t="s">
        <v>52</v>
      </c>
    </row>
    <row r="14" spans="1:32" x14ac:dyDescent="0.2">
      <c r="A14" t="s">
        <v>51</v>
      </c>
      <c r="C14" s="2">
        <f>SUMIFS(data!$H$1:$H$1750, data!$A$1:$A$1750, 'Heron Fields'!$A14, data!$D$1:$D$1750, 'Heron Fields'!$A$2, data!$E$1:$E$1750, 'Heron Fields'!C$5)</f>
        <v>7698.07</v>
      </c>
      <c r="D14" s="2">
        <f>C14+SUMIFS(data!$H$1:$H$1750, data!$A$1:$A$1750, 'Heron Fields'!$A14, data!$D$1:$D$1750, 'Heron Fields'!$A$2, data!$E$1:$E$1750, 'Heron Fields'!D$5)</f>
        <v>41266.230000000003</v>
      </c>
      <c r="E14" s="2">
        <f>D14+SUMIFS(data!$H$1:$H$1750, data!$A$1:$A$1750, 'Heron Fields'!$A14, data!$D$1:$D$1750, 'Heron Fields'!$A$2, data!$E$1:$E$1750, 'Heron Fields'!E$5)</f>
        <v>61180.770000000004</v>
      </c>
      <c r="F14" s="2">
        <f>E14+SUMIFS(data!$H$1:$H$1750, data!$A$1:$A$1750, 'Heron Fields'!$A14, data!$D$1:$D$1750, 'Heron Fields'!$A$2, data!$E$1:$E$1750, 'Heron Fields'!F$5)</f>
        <v>121135.11</v>
      </c>
      <c r="G14" s="2">
        <f>F14+SUMIFS(data!$H$1:$H$1750, data!$A$1:$A$1750, 'Heron Fields'!$A14, data!$D$1:$D$1750, 'Heron Fields'!$A$2, data!$E$1:$E$1750, 'Heron Fields'!G$5)</f>
        <v>171136.22</v>
      </c>
      <c r="H14" s="2">
        <f>G14+SUMIFS(data!$H$1:$H$1750, data!$A$1:$A$1750, 'Heron Fields'!$A14, data!$D$1:$D$1750, 'Heron Fields'!$A$2, data!$E$1:$E$1750, 'Heron Fields'!H$5)</f>
        <v>220149.91999999998</v>
      </c>
      <c r="I14" s="2">
        <f>H14+SUMIFS(data!$H$1:$H$1750, data!$A$1:$A$1750, 'Heron Fields'!$A14, data!$D$1:$D$1750, 'Heron Fields'!$A$2, data!$E$1:$E$1750, 'Heron Fields'!I$5)</f>
        <v>251088.68999999997</v>
      </c>
      <c r="J14" s="2">
        <f>I14+SUMIFS(data!$H$1:$H$1750, data!$A$1:$A$1750, 'Heron Fields'!$A14, data!$D$1:$D$1750, 'Heron Fields'!$A$2, data!$E$1:$E$1750, 'Heron Fields'!J$5)</f>
        <v>282952.56</v>
      </c>
      <c r="K14" s="2">
        <f>J14+SUMIFS(data!$H$1:$H$1750, data!$A$1:$A$1750, 'Heron Fields'!$A14, data!$D$1:$D$1750, 'Heron Fields'!$A$2, data!$E$1:$E$1750, 'Heron Fields'!K$5)</f>
        <v>340955.25</v>
      </c>
      <c r="L14" s="2">
        <f>K14+SUMIFS(data!$H$1:$H$1750, data!$A$1:$A$1750, 'Heron Fields'!$A14, data!$D$1:$D$1750, 'Heron Fields'!$A$2, data!$E$1:$E$1750, 'Heron Fields'!L$5)</f>
        <v>390601.82</v>
      </c>
      <c r="M14" s="2">
        <f>L14+SUMIFS(data!$H$1:$H$1750, data!$A$1:$A$1750, 'Heron Fields'!$A14, data!$D$1:$D$1750, 'Heron Fields'!$A$2, data!$E$1:$E$1750, 'Heron Fields'!M$5)</f>
        <v>462526.63</v>
      </c>
      <c r="N14" s="2">
        <f>M14+SUMIFS(data!$H$1:$H$1750, data!$A$1:$A$1750, 'Heron Fields'!$A14, data!$D$1:$D$1750, 'Heron Fields'!$A$2, data!$E$1:$E$1750, 'Heron Fields'!N$5)</f>
        <v>579372.32999999996</v>
      </c>
      <c r="O14" s="2">
        <f>N14+SUMIFS(data!$H$1:$H$1750, data!$A$1:$A$1750, 'Heron Fields'!$A14, data!$D$1:$D$1750, 'Heron Fields'!$A$2, data!$E$1:$E$1750, 'Heron Fields'!O$5)</f>
        <v>803679.2</v>
      </c>
      <c r="P14" s="2">
        <f>O14+SUMIFS(data!$H$1:$H$1750, data!$A$1:$A$1750, 'Heron Fields'!$A14, data!$D$1:$D$1750, 'Heron Fields'!$A$2, data!$E$1:$E$1750, 'Heron Fields'!P$5)</f>
        <v>909888.41999999993</v>
      </c>
      <c r="Q14" s="2">
        <f>P14+SUMIFS(data!$H$1:$H$1750, data!$A$1:$A$1750, 'Heron Fields'!$A14, data!$D$1:$D$1750, 'Heron Fields'!$A$2, data!$E$1:$E$1750, 'Heron Fields'!Q$5)</f>
        <v>1132413.8699999999</v>
      </c>
      <c r="R14" s="2">
        <f>Q14+SUMIFS(data!$H$1:$H$1750, data!$A$1:$A$1750, 'Heron Fields'!$A14, data!$D$1:$D$1750, 'Heron Fields'!$A$2, data!$E$1:$E$1750, 'Heron Fields'!R$5)</f>
        <v>1526315.94</v>
      </c>
      <c r="S14" s="2">
        <f>R14+SUMIFS(data!$H$1:$H$1750, data!$A$1:$A$1750, 'Heron Fields'!$A14, data!$D$1:$D$1750, 'Heron Fields'!$A$2, data!$E$1:$E$1750, 'Heron Fields'!S$5)</f>
        <v>1785906.8699999999</v>
      </c>
      <c r="T14" s="2">
        <f>S14+SUMIFS(data!$H$1:$H$1750, data!$A$1:$A$1750, 'Heron Fields'!$A14, data!$D$1:$D$1750, 'Heron Fields'!$A$2, data!$E$1:$E$1750, 'Heron Fields'!T$5)</f>
        <v>2027271.5399999998</v>
      </c>
      <c r="U14" s="2">
        <f>T14+SUMIFS(data!$H$1:$H$1750, data!$A$1:$A$1750, 'Heron Fields'!$A14, data!$D$1:$D$1750, 'Heron Fields'!$A$2, data!$E$1:$E$1750, 'Heron Fields'!U$5)</f>
        <v>2318657.48</v>
      </c>
      <c r="V14" s="2">
        <f>U14+SUMIFS(data!$H$1:$H$1750, data!$A$1:$A$1750, 'Heron Fields'!$A14, data!$D$1:$D$1750, 'Heron Fields'!$A$2, data!$E$1:$E$1750, 'Heron Fields'!V$5)</f>
        <v>2660749.38</v>
      </c>
      <c r="W14" s="2">
        <f>V14+SUMIFS(data!$H$1:$H$1750, data!$A$1:$A$1750, 'Heron Fields'!$A14, data!$D$1:$D$1750, 'Heron Fields'!$A$2, data!$E$1:$E$1750, 'Heron Fields'!W$5)</f>
        <v>2950033.26</v>
      </c>
      <c r="X14" s="2">
        <f>W14+SUMIFS(data!$H$1:$H$1750, data!$A$1:$A$1750, 'Heron Fields'!$A14, data!$D$1:$D$1750, 'Heron Fields'!$A$2, data!$E$1:$E$1750, 'Heron Fields'!X$5)</f>
        <v>2950033.26</v>
      </c>
      <c r="Y14" s="2">
        <f>X14+SUMIFS(data!$H$1:$H$1750, data!$A$1:$A$1750, 'Heron Fields'!$A14, data!$D$1:$D$1750, 'Heron Fields'!$A$2, data!$E$1:$E$1750, 'Heron Fields'!Y$5)</f>
        <v>2950033.26</v>
      </c>
      <c r="Z14" s="2">
        <f>Y14+SUMIFS(data!$H$1:$H$1750, data!$A$1:$A$1750, 'Heron Fields'!$A14, data!$D$1:$D$1750, 'Heron Fields'!$A$2, data!$E$1:$E$1750, 'Heron Fields'!Z$5)</f>
        <v>2950033.26</v>
      </c>
      <c r="AA14" s="2">
        <f>Z14+SUMIFS(data!$H$1:$H$1750, data!$A$1:$A$1750, 'Heron Fields'!$A14, data!$D$1:$D$1750, 'Heron Fields'!$A$2, data!$E$1:$E$1750, 'Heron Fields'!AA$5)</f>
        <v>3174334.5799999996</v>
      </c>
      <c r="AB14" s="2">
        <f>AA14+SUMIFS(data!$H$1:$H$1750, data!$A$1:$A$1750, 'Heron Fields'!$A14, data!$D$1:$D$1750, 'Heron Fields'!$A$2, data!$E$1:$E$1750, 'Heron Fields'!AB$5)</f>
        <v>3280543.8</v>
      </c>
      <c r="AC14" s="2">
        <f>AB14+SUMIFS(data!$H$1:$H$1750, data!$A$1:$A$1750, 'Heron Fields'!$A14, data!$D$1:$D$1750, 'Heron Fields'!$A$2, data!$E$1:$E$1750, 'Heron Fields'!AC$5)</f>
        <v>3503069.25</v>
      </c>
      <c r="AD14" s="2">
        <f>AC14+SUMIFS(data!$H$1:$H$1750, data!$A$1:$A$1750, 'Heron Fields'!$A14, data!$D$1:$D$1750, 'Heron Fields'!$A$2, data!$E$1:$E$1750, 'Heron Fields'!AD$5)</f>
        <v>3896971.32</v>
      </c>
    </row>
    <row r="15" spans="1:32" x14ac:dyDescent="0.2">
      <c r="A15" t="s">
        <v>97</v>
      </c>
      <c r="C15" s="2">
        <f>SUMIFS(data!$H$1:$H$1750, data!$A$1:$A$1750, 'Heron Fields'!$A15, data!$D$1:$D$1750, 'Heron Fields'!$A$2, data!$E$1:$E$1750, 'Heron Fields'!C$5)</f>
        <v>0</v>
      </c>
      <c r="D15" s="2">
        <f>C15+SUMIFS(data!$H$1:$H$1750, data!$A$1:$A$1750, 'Heron Fields'!$A15, data!$D$1:$D$1750, 'Heron Fields'!$A$2, data!$E$1:$E$1750, 'Heron Fields'!D$5)</f>
        <v>0</v>
      </c>
      <c r="E15" s="2">
        <f>D15+SUMIFS(data!$H$1:$H$1750, data!$A$1:$A$1750, 'Heron Fields'!$A15, data!$D$1:$D$1750, 'Heron Fields'!$A$2, data!$E$1:$E$1750, 'Heron Fields'!E$5)</f>
        <v>0</v>
      </c>
      <c r="F15" s="2">
        <f>E15+SUMIFS(data!$H$1:$H$1750, data!$A$1:$A$1750, 'Heron Fields'!$A15, data!$D$1:$D$1750, 'Heron Fields'!$A$2, data!$E$1:$E$1750, 'Heron Fields'!F$5)</f>
        <v>0</v>
      </c>
      <c r="G15" s="2">
        <f>F15+SUMIFS(data!$H$1:$H$1750, data!$A$1:$A$1750, 'Heron Fields'!$A15, data!$D$1:$D$1750, 'Heron Fields'!$A$2, data!$E$1:$E$1750, 'Heron Fields'!G$5)</f>
        <v>0</v>
      </c>
      <c r="H15" s="2">
        <f>G15+SUMIFS(data!$H$1:$H$1750, data!$A$1:$A$1750, 'Heron Fields'!$A15, data!$D$1:$D$1750, 'Heron Fields'!$A$2, data!$E$1:$E$1750, 'Heron Fields'!H$5)</f>
        <v>0</v>
      </c>
      <c r="I15" s="2">
        <f>H15+SUMIFS(data!$H$1:$H$1750, data!$A$1:$A$1750, 'Heron Fields'!$A15, data!$D$1:$D$1750, 'Heron Fields'!$A$2, data!$E$1:$E$1750, 'Heron Fields'!I$5)</f>
        <v>0</v>
      </c>
      <c r="J15" s="2">
        <f>I15+SUMIFS(data!$H$1:$H$1750, data!$A$1:$A$1750, 'Heron Fields'!$A15, data!$D$1:$D$1750, 'Heron Fields'!$A$2, data!$E$1:$E$1750, 'Heron Fields'!J$5)</f>
        <v>0</v>
      </c>
      <c r="K15" s="2">
        <f>J15+SUMIFS(data!$H$1:$H$1750, data!$A$1:$A$1750, 'Heron Fields'!$A15, data!$D$1:$D$1750, 'Heron Fields'!$A$2, data!$E$1:$E$1750, 'Heron Fields'!K$5)</f>
        <v>0</v>
      </c>
      <c r="L15" s="2">
        <f>K15+SUMIFS(data!$H$1:$H$1750, data!$A$1:$A$1750, 'Heron Fields'!$A15, data!$D$1:$D$1750, 'Heron Fields'!$A$2, data!$E$1:$E$1750, 'Heron Fields'!L$5)</f>
        <v>0</v>
      </c>
      <c r="M15" s="2">
        <f>L15+SUMIFS(data!$H$1:$H$1750, data!$A$1:$A$1750, 'Heron Fields'!$A15, data!$D$1:$D$1750, 'Heron Fields'!$A$2, data!$E$1:$E$1750, 'Heron Fields'!M$5)</f>
        <v>0</v>
      </c>
      <c r="N15" s="2">
        <f>M15+SUMIFS(data!$H$1:$H$1750, data!$A$1:$A$1750, 'Heron Fields'!$A15, data!$D$1:$D$1750, 'Heron Fields'!$A$2, data!$E$1:$E$1750, 'Heron Fields'!N$5)</f>
        <v>0</v>
      </c>
      <c r="O15" s="2">
        <f>N15+SUMIFS(data!$H$1:$H$1750, data!$A$1:$A$1750, 'Heron Fields'!$A15, data!$D$1:$D$1750, 'Heron Fields'!$A$2, data!$E$1:$E$1750, 'Heron Fields'!O$5)</f>
        <v>0</v>
      </c>
      <c r="P15" s="2">
        <f>O15+SUMIFS(data!$H$1:$H$1750, data!$A$1:$A$1750, 'Heron Fields'!$A15, data!$D$1:$D$1750, 'Heron Fields'!$A$2, data!$E$1:$E$1750, 'Heron Fields'!P$5)</f>
        <v>0</v>
      </c>
      <c r="Q15" s="2">
        <f>P15+SUMIFS(data!$H$1:$H$1750, data!$A$1:$A$1750, 'Heron Fields'!$A15, data!$D$1:$D$1750, 'Heron Fields'!$A$2, data!$E$1:$E$1750, 'Heron Fields'!Q$5)</f>
        <v>0</v>
      </c>
      <c r="R15" s="2">
        <f>Q15+SUMIFS(data!$H$1:$H$1750, data!$A$1:$A$1750, 'Heron Fields'!$A15, data!$D$1:$D$1750, 'Heron Fields'!$A$2, data!$E$1:$E$1750, 'Heron Fields'!R$5)</f>
        <v>0</v>
      </c>
      <c r="S15" s="2">
        <f>R15+SUMIFS(data!$H$1:$H$1750, data!$A$1:$A$1750, 'Heron Fields'!$A15, data!$D$1:$D$1750, 'Heron Fields'!$A$2, data!$E$1:$E$1750, 'Heron Fields'!S$5)</f>
        <v>37500</v>
      </c>
      <c r="T15" s="2">
        <f>S15+SUMIFS(data!$H$1:$H$1750, data!$A$1:$A$1750, 'Heron Fields'!$A15, data!$D$1:$D$1750, 'Heron Fields'!$A$2, data!$E$1:$E$1750, 'Heron Fields'!T$5)</f>
        <v>67991.94</v>
      </c>
      <c r="U15" s="2">
        <f>T15+SUMIFS(data!$H$1:$H$1750, data!$A$1:$A$1750, 'Heron Fields'!$A15, data!$D$1:$D$1750, 'Heron Fields'!$A$2, data!$E$1:$E$1750, 'Heron Fields'!U$5)</f>
        <v>82491.94</v>
      </c>
      <c r="V15" s="2">
        <f>U15+SUMIFS(data!$H$1:$H$1750, data!$A$1:$A$1750, 'Heron Fields'!$A15, data!$D$1:$D$1750, 'Heron Fields'!$A$2, data!$E$1:$E$1750, 'Heron Fields'!V$5)</f>
        <v>114630.07</v>
      </c>
      <c r="W15" s="2">
        <f>V15+SUMIFS(data!$H$1:$H$1750, data!$A$1:$A$1750, 'Heron Fields'!$A15, data!$D$1:$D$1750, 'Heron Fields'!$A$2, data!$E$1:$E$1750, 'Heron Fields'!W$5)</f>
        <v>149130.07</v>
      </c>
      <c r="X15" s="2">
        <f>W15+SUMIFS(data!$H$1:$H$1750, data!$A$1:$A$1750, 'Heron Fields'!$A15, data!$D$1:$D$1750, 'Heron Fields'!$A$2, data!$E$1:$E$1750, 'Heron Fields'!X$5)</f>
        <v>149130.07</v>
      </c>
      <c r="Y15" s="2">
        <f>X15+SUMIFS(data!$H$1:$H$1750, data!$A$1:$A$1750, 'Heron Fields'!$A15, data!$D$1:$D$1750, 'Heron Fields'!$A$2, data!$E$1:$E$1750, 'Heron Fields'!Y$5)</f>
        <v>149130.07</v>
      </c>
      <c r="Z15" s="2">
        <f>Y15+SUMIFS(data!$H$1:$H$1750, data!$A$1:$A$1750, 'Heron Fields'!$A15, data!$D$1:$D$1750, 'Heron Fields'!$A$2, data!$E$1:$E$1750, 'Heron Fields'!Z$5)</f>
        <v>149130.07</v>
      </c>
      <c r="AA15" s="2">
        <f>Z15+SUMIFS(data!$H$1:$H$1750, data!$A$1:$A$1750, 'Heron Fields'!$A15, data!$D$1:$D$1750, 'Heron Fields'!$A$2, data!$E$1:$E$1750, 'Heron Fields'!AA$5)</f>
        <v>149130.07</v>
      </c>
      <c r="AB15" s="2">
        <f>AA15+SUMIFS(data!$H$1:$H$1750, data!$A$1:$A$1750, 'Heron Fields'!$A15, data!$D$1:$D$1750, 'Heron Fields'!$A$2, data!$E$1:$E$1750, 'Heron Fields'!AB$5)</f>
        <v>149130.07</v>
      </c>
      <c r="AC15" s="2">
        <f>AB15+SUMIFS(data!$H$1:$H$1750, data!$A$1:$A$1750, 'Heron Fields'!$A15, data!$D$1:$D$1750, 'Heron Fields'!$A$2, data!$E$1:$E$1750, 'Heron Fields'!AC$5)</f>
        <v>149130.07</v>
      </c>
      <c r="AD15" s="2">
        <f>AC15+SUMIFS(data!$H$1:$H$1750, data!$A$1:$A$1750, 'Heron Fields'!$A15, data!$D$1:$D$1750, 'Heron Fields'!$A$2, data!$E$1:$E$1750, 'Heron Fields'!AD$5)</f>
        <v>149130.07</v>
      </c>
    </row>
    <row r="16" spans="1:32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2775379.4499999997</v>
      </c>
      <c r="W16" s="6">
        <f t="shared" si="1"/>
        <v>3099163.3299999996</v>
      </c>
      <c r="X16" s="6">
        <f t="shared" si="1"/>
        <v>3099163.3299999996</v>
      </c>
      <c r="Y16" s="6">
        <f t="shared" si="1"/>
        <v>3099163.3299999996</v>
      </c>
      <c r="Z16" s="6">
        <f t="shared" si="1"/>
        <v>3099163.3299999996</v>
      </c>
      <c r="AA16" s="6">
        <f t="shared" si="1"/>
        <v>3323464.6499999994</v>
      </c>
      <c r="AB16" s="6">
        <f t="shared" si="1"/>
        <v>3429673.8699999996</v>
      </c>
      <c r="AC16" s="6">
        <f t="shared" si="1"/>
        <v>3652199.32</v>
      </c>
      <c r="AD16" s="6">
        <f t="shared" si="1"/>
        <v>4046101.3899999997</v>
      </c>
    </row>
    <row r="19" spans="1:32" x14ac:dyDescent="0.2">
      <c r="A19" s="4" t="s">
        <v>18</v>
      </c>
    </row>
    <row r="20" spans="1:32" x14ac:dyDescent="0.2">
      <c r="A20" t="s">
        <v>118</v>
      </c>
      <c r="C20" s="2">
        <f>SUMIFS(data!$H$1:$H$1750, data!$A$1:$A$1750, 'Heron Fields'!$A20, data!$D$1:$D$1750, 'Heron Fields'!$A$2, data!$E$1:$E$1750, 'Heron Fields'!C$5)</f>
        <v>0</v>
      </c>
      <c r="D20" s="2">
        <f>C20+SUMIFS(data!$H$1:$H$1750, data!$A$1:$A$1750, 'Heron Fields'!$A20, data!$D$1:$D$1750, 'Heron Fields'!$A$2, data!$E$1:$E$1750, 'Heron Fields'!D$5)</f>
        <v>0</v>
      </c>
      <c r="E20" s="2">
        <f>D20+SUMIFS(data!$H$1:$H$1750, data!$A$1:$A$1750, 'Heron Fields'!$A20, data!$D$1:$D$1750, 'Heron Fields'!$A$2, data!$E$1:$E$1750, 'Heron Fields'!E$5)</f>
        <v>0</v>
      </c>
      <c r="F20" s="2">
        <f>E20+SUMIFS(data!$H$1:$H$1750, data!$A$1:$A$1750, 'Heron Fields'!$A20, data!$D$1:$D$1750, 'Heron Fields'!$A$2, data!$E$1:$E$1750, 'Heron Fields'!F$5)</f>
        <v>0</v>
      </c>
      <c r="G20" s="2">
        <f>F20+SUMIFS(data!$H$1:$H$1750, data!$A$1:$A$1750, 'Heron Fields'!$A20, data!$D$1:$D$1750, 'Heron Fields'!$A$2, data!$E$1:$E$1750, 'Heron Fields'!G$5)</f>
        <v>0</v>
      </c>
      <c r="H20" s="2">
        <f>G20+SUMIFS(data!$H$1:$H$1750, data!$A$1:$A$1750, 'Heron Fields'!$A20, data!$D$1:$D$1750, 'Heron Fields'!$A$2, data!$E$1:$E$1750, 'Heron Fields'!H$5)</f>
        <v>0</v>
      </c>
      <c r="I20" s="2">
        <f>H20+SUMIFS(data!$H$1:$H$1750, data!$A$1:$A$1750, 'Heron Fields'!$A20, data!$D$1:$D$1750, 'Heron Fields'!$A$2, data!$E$1:$E$1750, 'Heron Fields'!I$5)</f>
        <v>0</v>
      </c>
      <c r="J20" s="2">
        <f>I20+SUMIFS(data!$H$1:$H$1750, data!$A$1:$A$1750, 'Heron Fields'!$A20, data!$D$1:$D$1750, 'Heron Fields'!$A$2, data!$E$1:$E$1750, 'Heron Fields'!J$5)</f>
        <v>0</v>
      </c>
      <c r="K20" s="2">
        <f>J20+SUMIFS(data!$H$1:$H$1750, data!$A$1:$A$1750, 'Heron Fields'!$A20, data!$D$1:$D$1750, 'Heron Fields'!$A$2, data!$E$1:$E$1750, 'Heron Fields'!K$5)</f>
        <v>0</v>
      </c>
      <c r="L20" s="2">
        <f>K20+SUMIFS(data!$H$1:$H$1750, data!$A$1:$A$1750, 'Heron Fields'!$A20, data!$D$1:$D$1750, 'Heron Fields'!$A$2, data!$E$1:$E$1750, 'Heron Fields'!L$5)</f>
        <v>0</v>
      </c>
      <c r="M20" s="2">
        <f>L20+SUMIFS(data!$H$1:$H$1750, data!$A$1:$A$1750, 'Heron Fields'!$A20, data!$D$1:$D$1750, 'Heron Fields'!$A$2, data!$E$1:$E$1750, 'Heron Fields'!M$5)</f>
        <v>0</v>
      </c>
      <c r="N20" s="2">
        <f>M20+SUMIFS(data!$H$1:$H$1750, data!$A$1:$A$1750, 'Heron Fields'!$A20, data!$D$1:$D$1750, 'Heron Fields'!$A$2, data!$E$1:$E$1750, 'Heron Fields'!N$5)</f>
        <v>0</v>
      </c>
      <c r="O20" s="2">
        <f>N20+SUMIFS(data!$H$1:$H$1750, data!$A$1:$A$1750, 'Heron Fields'!$A20, data!$D$1:$D$1750, 'Heron Fields'!$A$2, data!$E$1:$E$1750, 'Heron Fields'!O$5)</f>
        <v>0</v>
      </c>
      <c r="P20" s="2">
        <f>O20+SUMIFS(data!$H$1:$H$1750, data!$A$1:$A$1750, 'Heron Fields'!$A20, data!$D$1:$D$1750, 'Heron Fields'!$A$2, data!$E$1:$E$1750, 'Heron Fields'!P$5)</f>
        <v>0</v>
      </c>
      <c r="Q20" s="2">
        <f>P20+SUMIFS(data!$H$1:$H$1750, data!$A$1:$A$1750, 'Heron Fields'!$A20, data!$D$1:$D$1750, 'Heron Fields'!$A$2, data!$E$1:$E$1750, 'Heron Fields'!Q$5)</f>
        <v>0</v>
      </c>
      <c r="R20" s="2">
        <f>Q20+SUMIFS(data!$H$1:$H$1750, data!$A$1:$A$1750, 'Heron Fields'!$A20, data!$D$1:$D$1750, 'Heron Fields'!$A$2, data!$E$1:$E$1750, 'Heron Fields'!R$5)</f>
        <v>0</v>
      </c>
      <c r="S20" s="2">
        <f>R20+SUMIFS(data!$H$1:$H$1750, data!$A$1:$A$1750, 'Heron Fields'!$A20, data!$D$1:$D$1750, 'Heron Fields'!$A$2, data!$E$1:$E$1750, 'Heron Fields'!S$5)</f>
        <v>0</v>
      </c>
      <c r="T20" s="2">
        <f>S20+SUMIFS(data!$H$1:$H$1750, data!$A$1:$A$1750, 'Heron Fields'!$A20, data!$D$1:$D$1750, 'Heron Fields'!$A$2, data!$E$1:$E$1750, 'Heron Fields'!T$5)</f>
        <v>0</v>
      </c>
      <c r="U20" s="2">
        <f>T20+SUMIFS(data!$H$1:$H$1750, data!$A$1:$A$1750, 'Heron Fields'!$A20, data!$D$1:$D$1750, 'Heron Fields'!$A$2, data!$E$1:$E$1750, 'Heron Fields'!U$5)</f>
        <v>0</v>
      </c>
      <c r="V20" s="2">
        <f>U20+SUMIFS(data!$H$1:$H$1750, data!$A$1:$A$1750, 'Heron Fields'!$A20, data!$D$1:$D$1750, 'Heron Fields'!$A$2, data!$E$1:$E$1750, 'Heron Fields'!V$5)</f>
        <v>4925460.79</v>
      </c>
      <c r="W20" s="2">
        <f>V20+SUMIFS(data!$H$1:$H$1750, data!$A$1:$A$1750, 'Heron Fields'!$A20, data!$D$1:$D$1750, 'Heron Fields'!$A$2, data!$E$1:$E$1750, 'Heron Fields'!W$5)</f>
        <v>4925460.79</v>
      </c>
      <c r="X20" s="2">
        <f>W20+SUMIFS(data!$H$1:$H$1750, data!$A$1:$A$1750, 'Heron Fields'!$A20, data!$D$1:$D$1750, 'Heron Fields'!$A$2, data!$E$1:$E$1750, 'Heron Fields'!X$5)</f>
        <v>4925460.79</v>
      </c>
      <c r="Y20" s="2">
        <f>X20+SUMIFS(data!$H$1:$H$1750, data!$A$1:$A$1750, 'Heron Fields'!$A20, data!$D$1:$D$1750, 'Heron Fields'!$A$2, data!$E$1:$E$1750, 'Heron Fields'!Y$5)</f>
        <v>4925460.79</v>
      </c>
      <c r="Z20" s="2">
        <f>Y20+SUMIFS(data!$H$1:$H$1750, data!$A$1:$A$1750, 'Heron Fields'!$A20, data!$D$1:$D$1750, 'Heron Fields'!$A$2, data!$E$1:$E$1750, 'Heron Fields'!Z$5)</f>
        <v>4925460.79</v>
      </c>
      <c r="AA20" s="2">
        <f>Z20+SUMIFS(data!$H$1:$H$1750, data!$A$1:$A$1750, 'Heron Fields'!$A20, data!$D$1:$D$1750, 'Heron Fields'!$A$2, data!$E$1:$E$1750, 'Heron Fields'!AA$5)</f>
        <v>4925460.79</v>
      </c>
      <c r="AB20" s="2">
        <f>AA20+SUMIFS(data!$H$1:$H$1750, data!$A$1:$A$1750, 'Heron Fields'!$A20, data!$D$1:$D$1750, 'Heron Fields'!$A$2, data!$E$1:$E$1750, 'Heron Fields'!AB$5)</f>
        <v>4925460.79</v>
      </c>
      <c r="AC20" s="2">
        <f>AB20+SUMIFS(data!$H$1:$H$1750, data!$A$1:$A$1750, 'Heron Fields'!$A20, data!$D$1:$D$1750, 'Heron Fields'!$A$2, data!$E$1:$E$1750, 'Heron Fields'!AC$5)</f>
        <v>4925460.79</v>
      </c>
      <c r="AD20" s="2">
        <f>AC20+SUMIFS(data!$H$1:$H$1750, data!$A$1:$A$1750, 'Heron Fields'!$A20, data!$D$1:$D$1750, 'Heron Fields'!$A$2, data!$E$1:$E$1750, 'Heron Fields'!AD$5)</f>
        <v>4925460.79</v>
      </c>
    </row>
    <row r="21" spans="1:32" x14ac:dyDescent="0.2">
      <c r="A21" t="s">
        <v>17</v>
      </c>
      <c r="C21" s="2">
        <f>SUMIFS(data!$H$1:$H$1750, data!$A$1:$A$1750, 'Heron Fields'!$A21, data!$D$1:$D$1750, 'Heron Fields'!$A$2, data!$E$1:$E$1750, 'Heron Fields'!C$5)</f>
        <v>0</v>
      </c>
      <c r="D21" s="2">
        <f>C21+SUMIFS(data!$H$1:$H$1750, data!$A$1:$A$1750, 'Heron Fields'!$A21, data!$D$1:$D$1750, 'Heron Fields'!$A$2, data!$E$1:$E$1750, 'Heron Fields'!D$5)</f>
        <v>0</v>
      </c>
      <c r="E21" s="2">
        <f>D21+SUMIFS(data!$H$1:$H$1750, data!$A$1:$A$1750, 'Heron Fields'!$A21, data!$D$1:$D$1750, 'Heron Fields'!$A$2, data!$E$1:$E$1750, 'Heron Fields'!E$5)</f>
        <v>0</v>
      </c>
      <c r="F21" s="2">
        <f>E21+SUMIFS(data!$H$1:$H$1750, data!$A$1:$A$1750, 'Heron Fields'!$A21, data!$D$1:$D$1750, 'Heron Fields'!$A$2, data!$E$1:$E$1750, 'Heron Fields'!F$5)</f>
        <v>0</v>
      </c>
      <c r="G21" s="2">
        <f>F21+SUMIFS(data!$H$1:$H$1750, data!$A$1:$A$1750, 'Heron Fields'!$A21, data!$D$1:$D$1750, 'Heron Fields'!$A$2, data!$E$1:$E$1750, 'Heron Fields'!G$5)</f>
        <v>0</v>
      </c>
      <c r="H21" s="2">
        <f>G21+SUMIFS(data!$H$1:$H$1750, data!$A$1:$A$1750, 'Heron Fields'!$A21, data!$D$1:$D$1750, 'Heron Fields'!$A$2, data!$E$1:$E$1750, 'Heron Fields'!H$5)</f>
        <v>0</v>
      </c>
      <c r="I21" s="2">
        <f>H21+SUMIFS(data!$H$1:$H$1750, data!$A$1:$A$1750, 'Heron Fields'!$A21, data!$D$1:$D$1750, 'Heron Fields'!$A$2, data!$E$1:$E$1750, 'Heron Fields'!I$5)</f>
        <v>0</v>
      </c>
      <c r="J21" s="2">
        <f>I21+SUMIFS(data!$H$1:$H$1750, data!$A$1:$A$1750, 'Heron Fields'!$A21, data!$D$1:$D$1750, 'Heron Fields'!$A$2, data!$E$1:$E$1750, 'Heron Fields'!J$5)</f>
        <v>0</v>
      </c>
      <c r="K21" s="2">
        <f>J21+SUMIFS(data!$H$1:$H$1750, data!$A$1:$A$1750, 'Heron Fields'!$A21, data!$D$1:$D$1750, 'Heron Fields'!$A$2, data!$E$1:$E$1750, 'Heron Fields'!K$5)</f>
        <v>123904.35</v>
      </c>
      <c r="L21" s="2">
        <f>K21+SUMIFS(data!$H$1:$H$1750, data!$A$1:$A$1750, 'Heron Fields'!$A21, data!$D$1:$D$1750, 'Heron Fields'!$A$2, data!$E$1:$E$1750, 'Heron Fields'!L$5)</f>
        <v>381539.13</v>
      </c>
      <c r="M21" s="2">
        <f>L21+SUMIFS(data!$H$1:$H$1750, data!$A$1:$A$1750, 'Heron Fields'!$A21, data!$D$1:$D$1750, 'Heron Fields'!$A$2, data!$E$1:$E$1750, 'Heron Fields'!M$5)</f>
        <v>1356034.77</v>
      </c>
      <c r="N21" s="2">
        <f>M21+SUMIFS(data!$H$1:$H$1750, data!$A$1:$A$1750, 'Heron Fields'!$A21, data!$D$1:$D$1750, 'Heron Fields'!$A$2, data!$E$1:$E$1750, 'Heron Fields'!N$5)</f>
        <v>1822091.28</v>
      </c>
      <c r="O21" s="2">
        <f>N21+SUMIFS(data!$H$1:$H$1750, data!$A$1:$A$1750, 'Heron Fields'!$A21, data!$D$1:$D$1750, 'Heron Fields'!$A$2, data!$E$1:$E$1750, 'Heron Fields'!O$5)</f>
        <v>2287495.62</v>
      </c>
      <c r="P21" s="2">
        <f>O21+SUMIFS(data!$H$1:$H$1750, data!$A$1:$A$1750, 'Heron Fields'!$A21, data!$D$1:$D$1750, 'Heron Fields'!$A$2, data!$E$1:$E$1750, 'Heron Fields'!P$5)</f>
        <v>2752899.96</v>
      </c>
      <c r="Q21" s="2">
        <f>P21+SUMIFS(data!$H$1:$H$1750, data!$A$1:$A$1750, 'Heron Fields'!$A21, data!$D$1:$D$1750, 'Heron Fields'!$A$2, data!$E$1:$E$1750, 'Heron Fields'!Q$5)</f>
        <v>3201782.57</v>
      </c>
      <c r="R21" s="2">
        <f>Q21+SUMIFS(data!$H$1:$H$1750, data!$A$1:$A$1750, 'Heron Fields'!$A21, data!$D$1:$D$1750, 'Heron Fields'!$A$2, data!$E$1:$E$1750, 'Heron Fields'!R$5)</f>
        <v>3444373.88</v>
      </c>
      <c r="S21" s="2">
        <f>R21+SUMIFS(data!$H$1:$H$1750, data!$A$1:$A$1750, 'Heron Fields'!$A21, data!$D$1:$D$1750, 'Heron Fields'!$A$2, data!$E$1:$E$1750, 'Heron Fields'!S$5)</f>
        <v>3506543.4499999997</v>
      </c>
      <c r="T21" s="2">
        <f>S21+SUMIFS(data!$H$1:$H$1750, data!$A$1:$A$1750, 'Heron Fields'!$A21, data!$D$1:$D$1750, 'Heron Fields'!$A$2, data!$E$1:$E$1750, 'Heron Fields'!T$5)</f>
        <v>3568408.67</v>
      </c>
      <c r="U21" s="2">
        <f>T21+SUMIFS(data!$H$1:$H$1750, data!$A$1:$A$1750, 'Heron Fields'!$A21, data!$D$1:$D$1750, 'Heron Fields'!$A$2, data!$E$1:$E$1750, 'Heron Fields'!U$5)</f>
        <v>3631013.02</v>
      </c>
      <c r="V21" s="2">
        <f>U21+SUMIFS(data!$H$1:$H$1750, data!$A$1:$A$1750, 'Heron Fields'!$A21, data!$D$1:$D$1750, 'Heron Fields'!$A$2, data!$E$1:$E$1750, 'Heron Fields'!V$5)</f>
        <v>3743958.54</v>
      </c>
      <c r="W21" s="2">
        <f>V21+SUMIFS(data!$H$1:$H$1750, data!$A$1:$A$1750, 'Heron Fields'!$A21, data!$D$1:$D$1750, 'Heron Fields'!$A$2, data!$E$1:$E$1750, 'Heron Fields'!W$5)</f>
        <v>3806128.11</v>
      </c>
      <c r="X21" s="2">
        <f>W21+SUMIFS(data!$H$1:$H$1750, data!$A$1:$A$1750, 'Heron Fields'!$A21, data!$D$1:$D$1750, 'Heron Fields'!$A$2, data!$E$1:$E$1750, 'Heron Fields'!X$5)</f>
        <v>3919073.63</v>
      </c>
      <c r="Y21" s="2">
        <f>X21+SUMIFS(data!$H$1:$H$1750, data!$A$1:$A$1750, 'Heron Fields'!$A21, data!$D$1:$D$1750, 'Heron Fields'!$A$2, data!$E$1:$E$1750, 'Heron Fields'!Y$5)</f>
        <v>4032019.15</v>
      </c>
      <c r="Z21" s="2">
        <f>Y21+SUMIFS(data!$H$1:$H$1750, data!$A$1:$A$1750, 'Heron Fields'!$A21, data!$D$1:$D$1750, 'Heron Fields'!$A$2, data!$E$1:$E$1750, 'Heron Fields'!Z$5)</f>
        <v>4144964.67</v>
      </c>
      <c r="AA21" s="2">
        <f>Z21+SUMIFS(data!$H$1:$H$1750, data!$A$1:$A$1750, 'Heron Fields'!$A21, data!$D$1:$D$1750, 'Heron Fields'!$A$2, data!$E$1:$E$1750, 'Heron Fields'!AA$5)</f>
        <v>3336307.1</v>
      </c>
      <c r="AB21" s="2">
        <f>AA21+SUMIFS(data!$H$1:$H$1750, data!$A$1:$A$1750, 'Heron Fields'!$A21, data!$D$1:$D$1750, 'Heron Fields'!$A$2, data!$E$1:$E$1750, 'Heron Fields'!AB$5)</f>
        <v>3449252.62</v>
      </c>
      <c r="AC21" s="2">
        <f>AB21+SUMIFS(data!$H$1:$H$1750, data!$A$1:$A$1750, 'Heron Fields'!$A21, data!$D$1:$D$1750, 'Heron Fields'!$A$2, data!$E$1:$E$1750, 'Heron Fields'!AC$5)</f>
        <v>3715439.13</v>
      </c>
      <c r="AD21" s="2">
        <f>AC21+SUMIFS(data!$H$1:$H$1750, data!$A$1:$A$1750, 'Heron Fields'!$A21, data!$D$1:$D$1750, 'Heron Fields'!$A$2, data!$E$1:$E$1750, 'Heron Fields'!AD$5)</f>
        <v>3715439.13</v>
      </c>
      <c r="AE21" s="2">
        <v>3732395.6521739135</v>
      </c>
      <c r="AF21" s="2">
        <f>AE21-AD21</f>
        <v>16956.522173913661</v>
      </c>
    </row>
    <row r="22" spans="1:32" x14ac:dyDescent="0.2">
      <c r="A22" t="s">
        <v>19</v>
      </c>
      <c r="C22" s="2">
        <f>SUMIFS(data!$H$1:$H$1750, data!$A$1:$A$1750, 'Heron Fields'!$A22, data!$D$1:$D$1750, 'Heron Fields'!$A$2, data!$E$1:$E$1750, 'Heron Fields'!C$5)</f>
        <v>0</v>
      </c>
      <c r="D22" s="2">
        <f>C22+SUMIFS(data!$H$1:$H$1750, data!$A$1:$A$1750, 'Heron Fields'!$A22, data!$D$1:$D$1750, 'Heron Fields'!$A$2, data!$E$1:$E$1750, 'Heron Fields'!D$5)</f>
        <v>0</v>
      </c>
      <c r="E22" s="2">
        <f>D22+SUMIFS(data!$H$1:$H$1750, data!$A$1:$A$1750, 'Heron Fields'!$A22, data!$D$1:$D$1750, 'Heron Fields'!$A$2, data!$E$1:$E$1750, 'Heron Fields'!E$5)</f>
        <v>0</v>
      </c>
      <c r="F22" s="2">
        <f>E22+SUMIFS(data!$H$1:$H$1750, data!$A$1:$A$1750, 'Heron Fields'!$A22, data!$D$1:$D$1750, 'Heron Fields'!$A$2, data!$E$1:$E$1750, 'Heron Fields'!F$5)</f>
        <v>86956.52</v>
      </c>
      <c r="G22" s="2">
        <f>F22+SUMIFS(data!$H$1:$H$1750, data!$A$1:$A$1750, 'Heron Fields'!$A22, data!$D$1:$D$1750, 'Heron Fields'!$A$2, data!$E$1:$E$1750, 'Heron Fields'!G$5)</f>
        <v>86956.52</v>
      </c>
      <c r="H22" s="2">
        <f>G22+SUMIFS(data!$H$1:$H$1750, data!$A$1:$A$1750, 'Heron Fields'!$A22, data!$D$1:$D$1750, 'Heron Fields'!$A$2, data!$E$1:$E$1750, 'Heron Fields'!H$5)</f>
        <v>86956.52</v>
      </c>
      <c r="I22" s="2">
        <f>H22+SUMIFS(data!$H$1:$H$1750, data!$A$1:$A$1750, 'Heron Fields'!$A22, data!$D$1:$D$1750, 'Heron Fields'!$A$2, data!$E$1:$E$1750, 'Heron Fields'!I$5)</f>
        <v>86956.52</v>
      </c>
      <c r="J22" s="2">
        <f>I22+SUMIFS(data!$H$1:$H$1750, data!$A$1:$A$1750, 'Heron Fields'!$A22, data!$D$1:$D$1750, 'Heron Fields'!$A$2, data!$E$1:$E$1750, 'Heron Fields'!J$5)</f>
        <v>86956.52</v>
      </c>
      <c r="K22" s="2">
        <f>J22+SUMIFS(data!$H$1:$H$1750, data!$A$1:$A$1750, 'Heron Fields'!$A22, data!$D$1:$D$1750, 'Heron Fields'!$A$2, data!$E$1:$E$1750, 'Heron Fields'!K$5)</f>
        <v>86956.52</v>
      </c>
      <c r="L22" s="2">
        <f>K22+SUMIFS(data!$H$1:$H$1750, data!$A$1:$A$1750, 'Heron Fields'!$A22, data!$D$1:$D$1750, 'Heron Fields'!$A$2, data!$E$1:$E$1750, 'Heron Fields'!L$5)</f>
        <v>86956.52</v>
      </c>
      <c r="M22" s="2">
        <f>L22+SUMIFS(data!$H$1:$H$1750, data!$A$1:$A$1750, 'Heron Fields'!$A22, data!$D$1:$D$1750, 'Heron Fields'!$A$2, data!$E$1:$E$1750, 'Heron Fields'!M$5)</f>
        <v>86956.52</v>
      </c>
      <c r="N22" s="2">
        <f>M22+SUMIFS(data!$H$1:$H$1750, data!$A$1:$A$1750, 'Heron Fields'!$A22, data!$D$1:$D$1750, 'Heron Fields'!$A$2, data!$E$1:$E$1750, 'Heron Fields'!N$5)</f>
        <v>86956.52</v>
      </c>
      <c r="O22" s="2">
        <f>N22+SUMIFS(data!$H$1:$H$1750, data!$A$1:$A$1750, 'Heron Fields'!$A22, data!$D$1:$D$1750, 'Heron Fields'!$A$2, data!$E$1:$E$1750, 'Heron Fields'!O$5)</f>
        <v>86956.52</v>
      </c>
      <c r="P22" s="2">
        <f>O22+SUMIFS(data!$H$1:$H$1750, data!$A$1:$A$1750, 'Heron Fields'!$A22, data!$D$1:$D$1750, 'Heron Fields'!$A$2, data!$E$1:$E$1750, 'Heron Fields'!P$5)</f>
        <v>86956.52</v>
      </c>
      <c r="Q22" s="2">
        <f>P22+SUMIFS(data!$H$1:$H$1750, data!$A$1:$A$1750, 'Heron Fields'!$A22, data!$D$1:$D$1750, 'Heron Fields'!$A$2, data!$E$1:$E$1750, 'Heron Fields'!Q$5)</f>
        <v>86956.52</v>
      </c>
      <c r="R22" s="2">
        <f>Q22+SUMIFS(data!$H$1:$H$1750, data!$A$1:$A$1750, 'Heron Fields'!$A22, data!$D$1:$D$1750, 'Heron Fields'!$A$2, data!$E$1:$E$1750, 'Heron Fields'!R$5)</f>
        <v>86956.52</v>
      </c>
      <c r="S22" s="2">
        <f>R22+SUMIFS(data!$H$1:$H$1750, data!$A$1:$A$1750, 'Heron Fields'!$A22, data!$D$1:$D$1750, 'Heron Fields'!$A$2, data!$E$1:$E$1750, 'Heron Fields'!S$5)</f>
        <v>86956.52</v>
      </c>
      <c r="T22" s="2">
        <f>S22+SUMIFS(data!$H$1:$H$1750, data!$A$1:$A$1750, 'Heron Fields'!$A22, data!$D$1:$D$1750, 'Heron Fields'!$A$2, data!$E$1:$E$1750, 'Heron Fields'!T$5)</f>
        <v>86956.52</v>
      </c>
      <c r="U22" s="2">
        <f>T22+SUMIFS(data!$H$1:$H$1750, data!$A$1:$A$1750, 'Heron Fields'!$A22, data!$D$1:$D$1750, 'Heron Fields'!$A$2, data!$E$1:$E$1750, 'Heron Fields'!U$5)</f>
        <v>86956.52</v>
      </c>
      <c r="V22" s="2">
        <f>U22+SUMIFS(data!$H$1:$H$1750, data!$A$1:$A$1750, 'Heron Fields'!$A22, data!$D$1:$D$1750, 'Heron Fields'!$A$2, data!$E$1:$E$1750, 'Heron Fields'!V$5)</f>
        <v>86956.52</v>
      </c>
      <c r="W22" s="2">
        <f>V22+SUMIFS(data!$H$1:$H$1750, data!$A$1:$A$1750, 'Heron Fields'!$A22, data!$D$1:$D$1750, 'Heron Fields'!$A$2, data!$E$1:$E$1750, 'Heron Fields'!W$5)</f>
        <v>86956.52</v>
      </c>
      <c r="X22" s="2">
        <f>W22+SUMIFS(data!$H$1:$H$1750, data!$A$1:$A$1750, 'Heron Fields'!$A22, data!$D$1:$D$1750, 'Heron Fields'!$A$2, data!$E$1:$E$1750, 'Heron Fields'!X$5)</f>
        <v>86956.52</v>
      </c>
      <c r="Y22" s="2">
        <f>X22+SUMIFS(data!$H$1:$H$1750, data!$A$1:$A$1750, 'Heron Fields'!$A22, data!$D$1:$D$1750, 'Heron Fields'!$A$2, data!$E$1:$E$1750, 'Heron Fields'!Y$5)</f>
        <v>86956.52</v>
      </c>
      <c r="Z22" s="2">
        <f>Y22+SUMIFS(data!$H$1:$H$1750, data!$A$1:$A$1750, 'Heron Fields'!$A22, data!$D$1:$D$1750, 'Heron Fields'!$A$2, data!$E$1:$E$1750, 'Heron Fields'!Z$5)</f>
        <v>86956.52</v>
      </c>
      <c r="AA22" s="2">
        <f>Z22+SUMIFS(data!$H$1:$H$1750, data!$A$1:$A$1750, 'Heron Fields'!$A22, data!$D$1:$D$1750, 'Heron Fields'!$A$2, data!$E$1:$E$1750, 'Heron Fields'!AA$5)</f>
        <v>86956.52</v>
      </c>
      <c r="AB22" s="2">
        <f>AA22+SUMIFS(data!$H$1:$H$1750, data!$A$1:$A$1750, 'Heron Fields'!$A22, data!$D$1:$D$1750, 'Heron Fields'!$A$2, data!$E$1:$E$1750, 'Heron Fields'!AB$5)</f>
        <v>86956.52</v>
      </c>
      <c r="AC22" s="2">
        <f>AB22+SUMIFS(data!$H$1:$H$1750, data!$A$1:$A$1750, 'Heron Fields'!$A22, data!$D$1:$D$1750, 'Heron Fields'!$A$2, data!$E$1:$E$1750, 'Heron Fields'!AC$5)</f>
        <v>86956.52</v>
      </c>
      <c r="AD22" s="2">
        <f>AC22+SUMIFS(data!$H$1:$H$1750, data!$A$1:$A$1750, 'Heron Fields'!$A22, data!$D$1:$D$1750, 'Heron Fields'!$A$2, data!$E$1:$E$1750, 'Heron Fields'!AD$5)</f>
        <v>86956.52</v>
      </c>
    </row>
    <row r="23" spans="1:32" x14ac:dyDescent="0.2">
      <c r="A23" t="s">
        <v>20</v>
      </c>
      <c r="C23" s="2">
        <f>SUMIFS(data!$H$1:$H$1750, data!$A$1:$A$1750, 'Heron Fields'!$A23, data!$D$1:$D$1750, 'Heron Fields'!$A$2, data!$E$1:$E$1750, 'Heron Fields'!C$5)</f>
        <v>0</v>
      </c>
      <c r="D23" s="2">
        <f>C23+SUMIFS(data!$H$1:$H$1750, data!$A$1:$A$1750, 'Heron Fields'!$A23, data!$D$1:$D$1750, 'Heron Fields'!$A$2, data!$E$1:$E$1750, 'Heron Fields'!D$5)</f>
        <v>0</v>
      </c>
      <c r="E23" s="2">
        <f>D23+SUMIFS(data!$H$1:$H$1750, data!$A$1:$A$1750, 'Heron Fields'!$A23, data!$D$1:$D$1750, 'Heron Fields'!$A$2, data!$E$1:$E$1750, 'Heron Fields'!E$5)</f>
        <v>0</v>
      </c>
      <c r="F23" s="2">
        <f>E23+SUMIFS(data!$H$1:$H$1750, data!$A$1:$A$1750, 'Heron Fields'!$A23, data!$D$1:$D$1750, 'Heron Fields'!$A$2, data!$E$1:$E$1750, 'Heron Fields'!F$5)</f>
        <v>0</v>
      </c>
      <c r="G23" s="2">
        <f>F23+SUMIFS(data!$H$1:$H$1750, data!$A$1:$A$1750, 'Heron Fields'!$A23, data!$D$1:$D$1750, 'Heron Fields'!$A$2, data!$E$1:$E$1750, 'Heron Fields'!G$5)</f>
        <v>0</v>
      </c>
      <c r="H23" s="2">
        <f>G23+SUMIFS(data!$H$1:$H$1750, data!$A$1:$A$1750, 'Heron Fields'!$A23, data!$D$1:$D$1750, 'Heron Fields'!$A$2, data!$E$1:$E$1750, 'Heron Fields'!H$5)</f>
        <v>0</v>
      </c>
      <c r="I23" s="2">
        <f>H23+SUMIFS(data!$H$1:$H$1750, data!$A$1:$A$1750, 'Heron Fields'!$A23, data!$D$1:$D$1750, 'Heron Fields'!$A$2, data!$E$1:$E$1750, 'Heron Fields'!I$5)</f>
        <v>0</v>
      </c>
      <c r="J23" s="2">
        <f>I23+SUMIFS(data!$H$1:$H$1750, data!$A$1:$A$1750, 'Heron Fields'!$A23, data!$D$1:$D$1750, 'Heron Fields'!$A$2, data!$E$1:$E$1750, 'Heron Fields'!J$5)</f>
        <v>0</v>
      </c>
      <c r="K23" s="2">
        <f>J23+SUMIFS(data!$H$1:$H$1750, data!$A$1:$A$1750, 'Heron Fields'!$A23, data!$D$1:$D$1750, 'Heron Fields'!$A$2, data!$E$1:$E$1750, 'Heron Fields'!K$5)</f>
        <v>0</v>
      </c>
      <c r="L23" s="2">
        <f>K23+SUMIFS(data!$H$1:$H$1750, data!$A$1:$A$1750, 'Heron Fields'!$A23, data!$D$1:$D$1750, 'Heron Fields'!$A$2, data!$E$1:$E$1750, 'Heron Fields'!L$5)</f>
        <v>0</v>
      </c>
      <c r="M23" s="2">
        <f>L23+SUMIFS(data!$H$1:$H$1750, data!$A$1:$A$1750, 'Heron Fields'!$A23, data!$D$1:$D$1750, 'Heron Fields'!$A$2, data!$E$1:$E$1750, 'Heron Fields'!M$5)</f>
        <v>0</v>
      </c>
      <c r="N23" s="2">
        <f>M23+SUMIFS(data!$H$1:$H$1750, data!$A$1:$A$1750, 'Heron Fields'!$A23, data!$D$1:$D$1750, 'Heron Fields'!$A$2, data!$E$1:$E$1750, 'Heron Fields'!N$5)</f>
        <v>0</v>
      </c>
      <c r="O23" s="2">
        <f>N23+SUMIFS(data!$H$1:$H$1750, data!$A$1:$A$1750, 'Heron Fields'!$A23, data!$D$1:$D$1750, 'Heron Fields'!$A$2, data!$E$1:$E$1750, 'Heron Fields'!O$5)</f>
        <v>0</v>
      </c>
      <c r="P23" s="2">
        <f>O23+SUMIFS(data!$H$1:$H$1750, data!$A$1:$A$1750, 'Heron Fields'!$A23, data!$D$1:$D$1750, 'Heron Fields'!$A$2, data!$E$1:$E$1750, 'Heron Fields'!P$5)</f>
        <v>0</v>
      </c>
      <c r="Q23" s="2">
        <f>P23+SUMIFS(data!$H$1:$H$1750, data!$A$1:$A$1750, 'Heron Fields'!$A23, data!$D$1:$D$1750, 'Heron Fields'!$A$2, data!$E$1:$E$1750, 'Heron Fields'!Q$5)</f>
        <v>0</v>
      </c>
      <c r="R23" s="2">
        <f>Q23+SUMIFS(data!$H$1:$H$1750, data!$A$1:$A$1750, 'Heron Fields'!$A23, data!$D$1:$D$1750, 'Heron Fields'!$A$2, data!$E$1:$E$1750, 'Heron Fields'!R$5)</f>
        <v>0</v>
      </c>
      <c r="S23" s="2">
        <f>R23+SUMIFS(data!$H$1:$H$1750, data!$A$1:$A$1750, 'Heron Fields'!$A23, data!$D$1:$D$1750, 'Heron Fields'!$A$2, data!$E$1:$E$1750, 'Heron Fields'!S$5)</f>
        <v>0</v>
      </c>
      <c r="T23" s="2">
        <f>S23+SUMIFS(data!$H$1:$H$1750, data!$A$1:$A$1750, 'Heron Fields'!$A23, data!$D$1:$D$1750, 'Heron Fields'!$A$2, data!$E$1:$E$1750, 'Heron Fields'!T$5)</f>
        <v>0</v>
      </c>
      <c r="U23" s="2">
        <f>T23+SUMIFS(data!$H$1:$H$1750, data!$A$1:$A$1750, 'Heron Fields'!$A23, data!$D$1:$D$1750, 'Heron Fields'!$A$2, data!$E$1:$E$1750, 'Heron Fields'!U$5)</f>
        <v>0</v>
      </c>
      <c r="V23" s="2">
        <f>U23+SUMIFS(data!$H$1:$H$1750, data!$A$1:$A$1750, 'Heron Fields'!$A23, data!$D$1:$D$1750, 'Heron Fields'!$A$2, data!$E$1:$E$1750, 'Heron Fields'!V$5)</f>
        <v>0</v>
      </c>
      <c r="W23" s="2">
        <f>V23+SUMIFS(data!$H$1:$H$1750, data!$A$1:$A$1750, 'Heron Fields'!$A23, data!$D$1:$D$1750, 'Heron Fields'!$A$2, data!$E$1:$E$1750, 'Heron Fields'!W$5)</f>
        <v>0</v>
      </c>
      <c r="X23" s="2">
        <f>W23+SUMIFS(data!$H$1:$H$1750, data!$A$1:$A$1750, 'Heron Fields'!$A23, data!$D$1:$D$1750, 'Heron Fields'!$A$2, data!$E$1:$E$1750, 'Heron Fields'!X$5)</f>
        <v>0</v>
      </c>
      <c r="Y23" s="2">
        <f>X23+SUMIFS(data!$H$1:$H$1750, data!$A$1:$A$1750, 'Heron Fields'!$A23, data!$D$1:$D$1750, 'Heron Fields'!$A$2, data!$E$1:$E$1750, 'Heron Fields'!Y$5)</f>
        <v>0</v>
      </c>
      <c r="Z23" s="2">
        <f>Y23+SUMIFS(data!$H$1:$H$1750, data!$A$1:$A$1750, 'Heron Fields'!$A23, data!$D$1:$D$1750, 'Heron Fields'!$A$2, data!$E$1:$E$1750, 'Heron Fields'!Z$5)</f>
        <v>0</v>
      </c>
      <c r="AA23" s="2">
        <f>Z23+SUMIFS(data!$H$1:$H$1750, data!$A$1:$A$1750, 'Heron Fields'!$A23, data!$D$1:$D$1750, 'Heron Fields'!$A$2, data!$E$1:$E$1750, 'Heron Fields'!AA$5)</f>
        <v>0</v>
      </c>
      <c r="AB23" s="2">
        <f>AA23+SUMIFS(data!$H$1:$H$1750, data!$A$1:$A$1750, 'Heron Fields'!$A23, data!$D$1:$D$1750, 'Heron Fields'!$A$2, data!$E$1:$E$1750, 'Heron Fields'!AB$5)</f>
        <v>0</v>
      </c>
      <c r="AC23" s="2">
        <f>AB23+SUMIFS(data!$H$1:$H$1750, data!$A$1:$A$1750, 'Heron Fields'!$A23, data!$D$1:$D$1750, 'Heron Fields'!$A$2, data!$E$1:$E$1750, 'Heron Fields'!AC$5)</f>
        <v>0</v>
      </c>
      <c r="AD23" s="2">
        <f>AC23+SUMIFS(data!$H$1:$H$1750, data!$A$1:$A$1750, 'Heron Fields'!$A23, data!$D$1:$D$1750, 'Heron Fields'!$A$2, data!$E$1:$E$1750, 'Heron Fields'!AD$5)</f>
        <v>0</v>
      </c>
    </row>
    <row r="24" spans="1:32" x14ac:dyDescent="0.2">
      <c r="A24" t="s">
        <v>86</v>
      </c>
      <c r="C24" s="2">
        <f>SUMIFS(data!$H$1:$H$1750, data!$A$1:$A$1750, 'Heron Fields'!$A24, data!$D$1:$D$1750, 'Heron Fields'!$A$2, data!$E$1:$E$1750, 'Heron Fields'!C$5)</f>
        <v>0</v>
      </c>
      <c r="D24" s="2">
        <f>C24+SUMIFS(data!$H$1:$H$1750, data!$A$1:$A$1750, 'Heron Fields'!$A24, data!$D$1:$D$1750, 'Heron Fields'!$A$2, data!$E$1:$E$1750, 'Heron Fields'!D$5)</f>
        <v>0</v>
      </c>
      <c r="E24" s="2">
        <f>D24+SUMIFS(data!$H$1:$H$1750, data!$A$1:$A$1750, 'Heron Fields'!$A24, data!$D$1:$D$1750, 'Heron Fields'!$A$2, data!$E$1:$E$1750, 'Heron Fields'!E$5)</f>
        <v>0</v>
      </c>
      <c r="F24" s="2">
        <f>E24+SUMIFS(data!$H$1:$H$1750, data!$A$1:$A$1750, 'Heron Fields'!$A24, data!$D$1:$D$1750, 'Heron Fields'!$A$2, data!$E$1:$E$1750, 'Heron Fields'!F$5)</f>
        <v>0</v>
      </c>
      <c r="G24" s="2">
        <f>F24+SUMIFS(data!$H$1:$H$1750, data!$A$1:$A$1750, 'Heron Fields'!$A24, data!$D$1:$D$1750, 'Heron Fields'!$A$2, data!$E$1:$E$1750, 'Heron Fields'!G$5)</f>
        <v>0</v>
      </c>
      <c r="H24" s="2">
        <f>G24+SUMIFS(data!$H$1:$H$1750, data!$A$1:$A$1750, 'Heron Fields'!$A24, data!$D$1:$D$1750, 'Heron Fields'!$A$2, data!$E$1:$E$1750, 'Heron Fields'!H$5)</f>
        <v>0</v>
      </c>
      <c r="I24" s="2">
        <f>H24+SUMIFS(data!$H$1:$H$1750, data!$A$1:$A$1750, 'Heron Fields'!$A24, data!$D$1:$D$1750, 'Heron Fields'!$A$2, data!$E$1:$E$1750, 'Heron Fields'!I$5)</f>
        <v>0</v>
      </c>
      <c r="J24" s="2">
        <f>I24+SUMIFS(data!$H$1:$H$1750, data!$A$1:$A$1750, 'Heron Fields'!$A24, data!$D$1:$D$1750, 'Heron Fields'!$A$2, data!$E$1:$E$1750, 'Heron Fields'!J$5)</f>
        <v>0</v>
      </c>
      <c r="K24" s="2">
        <f>J24+SUMIFS(data!$H$1:$H$1750, data!$A$1:$A$1750, 'Heron Fields'!$A24, data!$D$1:$D$1750, 'Heron Fields'!$A$2, data!$E$1:$E$1750, 'Heron Fields'!K$5)</f>
        <v>0</v>
      </c>
      <c r="L24" s="2">
        <f>K24+SUMIFS(data!$H$1:$H$1750, data!$A$1:$A$1750, 'Heron Fields'!$A24, data!$D$1:$D$1750, 'Heron Fields'!$A$2, data!$E$1:$E$1750, 'Heron Fields'!L$5)</f>
        <v>0</v>
      </c>
      <c r="M24" s="2">
        <f>L24+SUMIFS(data!$H$1:$H$1750, data!$A$1:$A$1750, 'Heron Fields'!$A24, data!$D$1:$D$1750, 'Heron Fields'!$A$2, data!$E$1:$E$1750, 'Heron Fields'!M$5)</f>
        <v>0</v>
      </c>
      <c r="N24" s="2">
        <f>M24+SUMIFS(data!$H$1:$H$1750, data!$A$1:$A$1750, 'Heron Fields'!$A24, data!$D$1:$D$1750, 'Heron Fields'!$A$2, data!$E$1:$E$1750, 'Heron Fields'!N$5)</f>
        <v>0</v>
      </c>
      <c r="O24" s="2">
        <f>N24+SUMIFS(data!$H$1:$H$1750, data!$A$1:$A$1750, 'Heron Fields'!$A24, data!$D$1:$D$1750, 'Heron Fields'!$A$2, data!$E$1:$E$1750, 'Heron Fields'!O$5)</f>
        <v>750</v>
      </c>
      <c r="P24" s="2">
        <f>O24+SUMIFS(data!$H$1:$H$1750, data!$A$1:$A$1750, 'Heron Fields'!$A24, data!$D$1:$D$1750, 'Heron Fields'!$A$2, data!$E$1:$E$1750, 'Heron Fields'!P$5)</f>
        <v>1500</v>
      </c>
      <c r="Q24" s="2">
        <f>P24+SUMIFS(data!$H$1:$H$1750, data!$A$1:$A$1750, 'Heron Fields'!$A24, data!$D$1:$D$1750, 'Heron Fields'!$A$2, data!$E$1:$E$1750, 'Heron Fields'!Q$5)</f>
        <v>1000</v>
      </c>
      <c r="R24" s="2">
        <f>Q24+SUMIFS(data!$H$1:$H$1750, data!$A$1:$A$1750, 'Heron Fields'!$A24, data!$D$1:$D$1750, 'Heron Fields'!$A$2, data!$E$1:$E$1750, 'Heron Fields'!R$5)</f>
        <v>1000</v>
      </c>
      <c r="S24" s="2">
        <f>R24+SUMIFS(data!$H$1:$H$1750, data!$A$1:$A$1750, 'Heron Fields'!$A24, data!$D$1:$D$1750, 'Heron Fields'!$A$2, data!$E$1:$E$1750, 'Heron Fields'!S$5)</f>
        <v>1000</v>
      </c>
      <c r="T24" s="2">
        <f>S24+SUMIFS(data!$H$1:$H$1750, data!$A$1:$A$1750, 'Heron Fields'!$A24, data!$D$1:$D$1750, 'Heron Fields'!$A$2, data!$E$1:$E$1750, 'Heron Fields'!T$5)</f>
        <v>1000</v>
      </c>
      <c r="U24" s="2">
        <f>T24+SUMIFS(data!$H$1:$H$1750, data!$A$1:$A$1750, 'Heron Fields'!$A24, data!$D$1:$D$1750, 'Heron Fields'!$A$2, data!$E$1:$E$1750, 'Heron Fields'!U$5)</f>
        <v>1000</v>
      </c>
      <c r="V24" s="2">
        <f>U24+SUMIFS(data!$H$1:$H$1750, data!$A$1:$A$1750, 'Heron Fields'!$A24, data!$D$1:$D$1750, 'Heron Fields'!$A$2, data!$E$1:$E$1750, 'Heron Fields'!V$5)</f>
        <v>1000</v>
      </c>
      <c r="W24" s="2">
        <f>V24+SUMIFS(data!$H$1:$H$1750, data!$A$1:$A$1750, 'Heron Fields'!$A24, data!$D$1:$D$1750, 'Heron Fields'!$A$2, data!$E$1:$E$1750, 'Heron Fields'!W$5)</f>
        <v>1000</v>
      </c>
      <c r="X24" s="2">
        <f>W24+SUMIFS(data!$H$1:$H$1750, data!$A$1:$A$1750, 'Heron Fields'!$A24, data!$D$1:$D$1750, 'Heron Fields'!$A$2, data!$E$1:$E$1750, 'Heron Fields'!X$5)</f>
        <v>1000</v>
      </c>
      <c r="Y24" s="2">
        <f>X24+SUMIFS(data!$H$1:$H$1750, data!$A$1:$A$1750, 'Heron Fields'!$A24, data!$D$1:$D$1750, 'Heron Fields'!$A$2, data!$E$1:$E$1750, 'Heron Fields'!Y$5)</f>
        <v>1000</v>
      </c>
      <c r="Z24" s="2">
        <f>Y24+SUMIFS(data!$H$1:$H$1750, data!$A$1:$A$1750, 'Heron Fields'!$A24, data!$D$1:$D$1750, 'Heron Fields'!$A$2, data!$E$1:$E$1750, 'Heron Fields'!Z$5)</f>
        <v>1000</v>
      </c>
      <c r="AA24" s="2">
        <f>Z24+SUMIFS(data!$H$1:$H$1750, data!$A$1:$A$1750, 'Heron Fields'!$A24, data!$D$1:$D$1750, 'Heron Fields'!$A$2, data!$E$1:$E$1750, 'Heron Fields'!AA$5)</f>
        <v>1000</v>
      </c>
      <c r="AB24" s="2">
        <f>AA24+SUMIFS(data!$H$1:$H$1750, data!$A$1:$A$1750, 'Heron Fields'!$A24, data!$D$1:$D$1750, 'Heron Fields'!$A$2, data!$E$1:$E$1750, 'Heron Fields'!AB$5)</f>
        <v>1000</v>
      </c>
      <c r="AC24" s="2">
        <f>AB24+SUMIFS(data!$H$1:$H$1750, data!$A$1:$A$1750, 'Heron Fields'!$A24, data!$D$1:$D$1750, 'Heron Fields'!$A$2, data!$E$1:$E$1750, 'Heron Fields'!AC$5)</f>
        <v>1000</v>
      </c>
      <c r="AD24" s="2">
        <f>AC24+SUMIFS(data!$H$1:$H$1750, data!$A$1:$A$1750, 'Heron Fields'!$A24, data!$D$1:$D$1750, 'Heron Fields'!$A$2, data!$E$1:$E$1750, 'Heron Fields'!AD$5)</f>
        <v>1000</v>
      </c>
    </row>
    <row r="25" spans="1:32" x14ac:dyDescent="0.2">
      <c r="A25" t="s">
        <v>87</v>
      </c>
      <c r="C25" s="2">
        <f>SUMIFS(data!$H$1:$H$1750, data!$A$1:$A$1750, 'Heron Fields'!$A25, data!$D$1:$D$1750, 'Heron Fields'!$A$2, data!$E$1:$E$1750, 'Heron Fields'!C$5)</f>
        <v>0</v>
      </c>
      <c r="D25" s="2">
        <f>C25+SUMIFS(data!$H$1:$H$1750, data!$A$1:$A$1750, 'Heron Fields'!$A25, data!$D$1:$D$1750, 'Heron Fields'!$A$2, data!$E$1:$E$1750, 'Heron Fields'!D$5)</f>
        <v>0</v>
      </c>
      <c r="E25" s="2">
        <f>D25+SUMIFS(data!$H$1:$H$1750, data!$A$1:$A$1750, 'Heron Fields'!$A25, data!$D$1:$D$1750, 'Heron Fields'!$A$2, data!$E$1:$E$1750, 'Heron Fields'!E$5)</f>
        <v>0</v>
      </c>
      <c r="F25" s="2">
        <f>E25+SUMIFS(data!$H$1:$H$1750, data!$A$1:$A$1750, 'Heron Fields'!$A25, data!$D$1:$D$1750, 'Heron Fields'!$A$2, data!$E$1:$E$1750, 'Heron Fields'!F$5)</f>
        <v>0</v>
      </c>
      <c r="G25" s="2">
        <f>F25+SUMIFS(data!$H$1:$H$1750, data!$A$1:$A$1750, 'Heron Fields'!$A25, data!$D$1:$D$1750, 'Heron Fields'!$A$2, data!$E$1:$E$1750, 'Heron Fields'!G$5)</f>
        <v>0</v>
      </c>
      <c r="H25" s="2">
        <f>G25+SUMIFS(data!$H$1:$H$1750, data!$A$1:$A$1750, 'Heron Fields'!$A25, data!$D$1:$D$1750, 'Heron Fields'!$A$2, data!$E$1:$E$1750, 'Heron Fields'!H$5)</f>
        <v>0</v>
      </c>
      <c r="I25" s="2">
        <f>H25+SUMIFS(data!$H$1:$H$1750, data!$A$1:$A$1750, 'Heron Fields'!$A25, data!$D$1:$D$1750, 'Heron Fields'!$A$2, data!$E$1:$E$1750, 'Heron Fields'!I$5)</f>
        <v>0</v>
      </c>
      <c r="J25" s="2">
        <f>I25+SUMIFS(data!$H$1:$H$1750, data!$A$1:$A$1750, 'Heron Fields'!$A25, data!$D$1:$D$1750, 'Heron Fields'!$A$2, data!$E$1:$E$1750, 'Heron Fields'!J$5)</f>
        <v>0</v>
      </c>
      <c r="K25" s="2">
        <f>J25+SUMIFS(data!$H$1:$H$1750, data!$A$1:$A$1750, 'Heron Fields'!$A25, data!$D$1:$D$1750, 'Heron Fields'!$A$2, data!$E$1:$E$1750, 'Heron Fields'!K$5)</f>
        <v>0</v>
      </c>
      <c r="L25" s="2">
        <f>K25+SUMIFS(data!$H$1:$H$1750, data!$A$1:$A$1750, 'Heron Fields'!$A25, data!$D$1:$D$1750, 'Heron Fields'!$A$2, data!$E$1:$E$1750, 'Heron Fields'!L$5)</f>
        <v>0</v>
      </c>
      <c r="M25" s="2">
        <f>L25+SUMIFS(data!$H$1:$H$1750, data!$A$1:$A$1750, 'Heron Fields'!$A25, data!$D$1:$D$1750, 'Heron Fields'!$A$2, data!$E$1:$E$1750, 'Heron Fields'!M$5)</f>
        <v>0</v>
      </c>
      <c r="N25" s="2">
        <f>M25+SUMIFS(data!$H$1:$H$1750, data!$A$1:$A$1750, 'Heron Fields'!$A25, data!$D$1:$D$1750, 'Heron Fields'!$A$2, data!$E$1:$E$1750, 'Heron Fields'!N$5)</f>
        <v>0</v>
      </c>
      <c r="O25" s="2">
        <f>N25+SUMIFS(data!$H$1:$H$1750, data!$A$1:$A$1750, 'Heron Fields'!$A25, data!$D$1:$D$1750, 'Heron Fields'!$A$2, data!$E$1:$E$1750, 'Heron Fields'!O$5)</f>
        <v>0</v>
      </c>
      <c r="P25" s="2">
        <f>O25+SUMIFS(data!$H$1:$H$1750, data!$A$1:$A$1750, 'Heron Fields'!$A25, data!$D$1:$D$1750, 'Heron Fields'!$A$2, data!$E$1:$E$1750, 'Heron Fields'!P$5)</f>
        <v>0</v>
      </c>
      <c r="Q25" s="2">
        <f>P25+SUMIFS(data!$H$1:$H$1750, data!$A$1:$A$1750, 'Heron Fields'!$A25, data!$D$1:$D$1750, 'Heron Fields'!$A$2, data!$E$1:$E$1750, 'Heron Fields'!Q$5)</f>
        <v>0</v>
      </c>
      <c r="R25" s="2">
        <f>Q25+SUMIFS(data!$H$1:$H$1750, data!$A$1:$A$1750, 'Heron Fields'!$A25, data!$D$1:$D$1750, 'Heron Fields'!$A$2, data!$E$1:$E$1750, 'Heron Fields'!R$5)</f>
        <v>0</v>
      </c>
      <c r="S25" s="2">
        <f>R25+SUMIFS(data!$H$1:$H$1750, data!$A$1:$A$1750, 'Heron Fields'!$A25, data!$D$1:$D$1750, 'Heron Fields'!$A$2, data!$E$1:$E$1750, 'Heron Fields'!S$5)</f>
        <v>86.96</v>
      </c>
      <c r="T25" s="2">
        <f>S25+SUMIFS(data!$H$1:$H$1750, data!$A$1:$A$1750, 'Heron Fields'!$A25, data!$D$1:$D$1750, 'Heron Fields'!$A$2, data!$E$1:$E$1750, 'Heron Fields'!T$5)</f>
        <v>86.96</v>
      </c>
      <c r="U25" s="2">
        <f>T25+SUMIFS(data!$H$1:$H$1750, data!$A$1:$A$1750, 'Heron Fields'!$A25, data!$D$1:$D$1750, 'Heron Fields'!$A$2, data!$E$1:$E$1750, 'Heron Fields'!U$5)</f>
        <v>86.96</v>
      </c>
      <c r="V25" s="2">
        <f>U25+SUMIFS(data!$H$1:$H$1750, data!$A$1:$A$1750, 'Heron Fields'!$A25, data!$D$1:$D$1750, 'Heron Fields'!$A$2, data!$E$1:$E$1750, 'Heron Fields'!V$5)</f>
        <v>86.96</v>
      </c>
      <c r="W25" s="2">
        <f>V25+SUMIFS(data!$H$1:$H$1750, data!$A$1:$A$1750, 'Heron Fields'!$A25, data!$D$1:$D$1750, 'Heron Fields'!$A$2, data!$E$1:$E$1750, 'Heron Fields'!W$5)</f>
        <v>86.96</v>
      </c>
      <c r="X25" s="2">
        <f>W25+SUMIFS(data!$H$1:$H$1750, data!$A$1:$A$1750, 'Heron Fields'!$A25, data!$D$1:$D$1750, 'Heron Fields'!$A$2, data!$E$1:$E$1750, 'Heron Fields'!X$5)</f>
        <v>86.96</v>
      </c>
      <c r="Y25" s="2">
        <f>X25+SUMIFS(data!$H$1:$H$1750, data!$A$1:$A$1750, 'Heron Fields'!$A25, data!$D$1:$D$1750, 'Heron Fields'!$A$2, data!$E$1:$E$1750, 'Heron Fields'!Y$5)</f>
        <v>86.96</v>
      </c>
      <c r="Z25" s="2">
        <f>Y25+SUMIFS(data!$H$1:$H$1750, data!$A$1:$A$1750, 'Heron Fields'!$A25, data!$D$1:$D$1750, 'Heron Fields'!$A$2, data!$E$1:$E$1750, 'Heron Fields'!Z$5)</f>
        <v>86.96</v>
      </c>
      <c r="AA25" s="2">
        <f>Z25+SUMIFS(data!$H$1:$H$1750, data!$A$1:$A$1750, 'Heron Fields'!$A25, data!$D$1:$D$1750, 'Heron Fields'!$A$2, data!$E$1:$E$1750, 'Heron Fields'!AA$5)</f>
        <v>836.96</v>
      </c>
      <c r="AB25" s="2">
        <f>AA25+SUMIFS(data!$H$1:$H$1750, data!$A$1:$A$1750, 'Heron Fields'!$A25, data!$D$1:$D$1750, 'Heron Fields'!$A$2, data!$E$1:$E$1750, 'Heron Fields'!AB$5)</f>
        <v>836.96</v>
      </c>
      <c r="AC25" s="2">
        <f>AB25+SUMIFS(data!$H$1:$H$1750, data!$A$1:$A$1750, 'Heron Fields'!$A25, data!$D$1:$D$1750, 'Heron Fields'!$A$2, data!$E$1:$E$1750, 'Heron Fields'!AC$5)</f>
        <v>836.96</v>
      </c>
      <c r="AD25" s="2">
        <f>AC25+SUMIFS(data!$H$1:$H$1750, data!$A$1:$A$1750, 'Heron Fields'!$A25, data!$D$1:$D$1750, 'Heron Fields'!$A$2, data!$E$1:$E$1750, 'Heron Fields'!AD$5)</f>
        <v>836.96</v>
      </c>
    </row>
    <row r="26" spans="1:32" x14ac:dyDescent="0.2">
      <c r="A26" t="s">
        <v>21</v>
      </c>
      <c r="C26" s="2">
        <f>SUMIFS(data!$H$1:$H$1750, data!$A$1:$A$1750, 'Heron Fields'!$A26, data!$D$1:$D$1750, 'Heron Fields'!$A$2, data!$E$1:$E$1750, 'Heron Fields'!C$5)</f>
        <v>545.59</v>
      </c>
      <c r="D26" s="2">
        <f>C26+SUMIFS(data!$H$1:$H$1750, data!$A$1:$A$1750, 'Heron Fields'!$A26, data!$D$1:$D$1750, 'Heron Fields'!$A$2, data!$E$1:$E$1750, 'Heron Fields'!D$5)</f>
        <v>1630.81</v>
      </c>
      <c r="E26" s="2">
        <f>D26+SUMIFS(data!$H$1:$H$1750, data!$A$1:$A$1750, 'Heron Fields'!$A26, data!$D$1:$D$1750, 'Heron Fields'!$A$2, data!$E$1:$E$1750, 'Heron Fields'!E$5)</f>
        <v>1630.81</v>
      </c>
      <c r="F26" s="2">
        <f>E26+SUMIFS(data!$H$1:$H$1750, data!$A$1:$A$1750, 'Heron Fields'!$A26, data!$D$1:$D$1750, 'Heron Fields'!$A$2, data!$E$1:$E$1750, 'Heron Fields'!F$5)</f>
        <v>2238.64</v>
      </c>
      <c r="G26" s="2">
        <f>F26+SUMIFS(data!$H$1:$H$1750, data!$A$1:$A$1750, 'Heron Fields'!$A26, data!$D$1:$D$1750, 'Heron Fields'!$A$2, data!$E$1:$E$1750, 'Heron Fields'!G$5)</f>
        <v>2846.47</v>
      </c>
      <c r="H26" s="2">
        <f>G26+SUMIFS(data!$H$1:$H$1750, data!$A$1:$A$1750, 'Heron Fields'!$A26, data!$D$1:$D$1750, 'Heron Fields'!$A$2, data!$E$1:$E$1750, 'Heron Fields'!H$5)</f>
        <v>3454.2999999999997</v>
      </c>
      <c r="I26" s="2">
        <f>H26+SUMIFS(data!$H$1:$H$1750, data!$A$1:$A$1750, 'Heron Fields'!$A26, data!$D$1:$D$1750, 'Heron Fields'!$A$2, data!$E$1:$E$1750, 'Heron Fields'!I$5)</f>
        <v>4062.1299999999997</v>
      </c>
      <c r="J26" s="2">
        <f>I26+SUMIFS(data!$H$1:$H$1750, data!$A$1:$A$1750, 'Heron Fields'!$A26, data!$D$1:$D$1750, 'Heron Fields'!$A$2, data!$E$1:$E$1750, 'Heron Fields'!J$5)</f>
        <v>4669.96</v>
      </c>
      <c r="K26" s="2">
        <f>J26+SUMIFS(data!$H$1:$H$1750, data!$A$1:$A$1750, 'Heron Fields'!$A26, data!$D$1:$D$1750, 'Heron Fields'!$A$2, data!$E$1:$E$1750, 'Heron Fields'!K$5)</f>
        <v>5277.79</v>
      </c>
      <c r="L26" s="2">
        <f>K26+SUMIFS(data!$H$1:$H$1750, data!$A$1:$A$1750, 'Heron Fields'!$A26, data!$D$1:$D$1750, 'Heron Fields'!$A$2, data!$E$1:$E$1750, 'Heron Fields'!L$5)</f>
        <v>5885.62</v>
      </c>
      <c r="M26" s="2">
        <f>L26+SUMIFS(data!$H$1:$H$1750, data!$A$1:$A$1750, 'Heron Fields'!$A26, data!$D$1:$D$1750, 'Heron Fields'!$A$2, data!$E$1:$E$1750, 'Heron Fields'!M$5)</f>
        <v>6717.43</v>
      </c>
      <c r="N26" s="2">
        <f>M26+SUMIFS(data!$H$1:$H$1750, data!$A$1:$A$1750, 'Heron Fields'!$A26, data!$D$1:$D$1750, 'Heron Fields'!$A$2, data!$E$1:$E$1750, 'Heron Fields'!N$5)</f>
        <v>7880.91</v>
      </c>
      <c r="O26" s="2">
        <f>N26+SUMIFS(data!$H$1:$H$1750, data!$A$1:$A$1750, 'Heron Fields'!$A26, data!$D$1:$D$1750, 'Heron Fields'!$A$2, data!$E$1:$E$1750, 'Heron Fields'!O$5)</f>
        <v>9070.48</v>
      </c>
      <c r="P26" s="2">
        <f>O26+SUMIFS(data!$H$1:$H$1750, data!$A$1:$A$1750, 'Heron Fields'!$A26, data!$D$1:$D$1750, 'Heron Fields'!$A$2, data!$E$1:$E$1750, 'Heron Fields'!P$5)</f>
        <v>10260.049999999999</v>
      </c>
      <c r="Q26" s="2">
        <f>P26+SUMIFS(data!$H$1:$H$1750, data!$A$1:$A$1750, 'Heron Fields'!$A26, data!$D$1:$D$1750, 'Heron Fields'!$A$2, data!$E$1:$E$1750, 'Heron Fields'!Q$5)</f>
        <v>11449.619999999999</v>
      </c>
      <c r="R26" s="2">
        <f>Q26+SUMIFS(data!$H$1:$H$1750, data!$A$1:$A$1750, 'Heron Fields'!$A26, data!$D$1:$D$1750, 'Heron Fields'!$A$2, data!$E$1:$E$1750, 'Heron Fields'!R$5)</f>
        <v>12890.489999999998</v>
      </c>
      <c r="S26" s="2">
        <f>R26+SUMIFS(data!$H$1:$H$1750, data!$A$1:$A$1750, 'Heron Fields'!$A26, data!$D$1:$D$1750, 'Heron Fields'!$A$2, data!$E$1:$E$1750, 'Heron Fields'!S$5)</f>
        <v>14373.629999999997</v>
      </c>
      <c r="T26" s="2">
        <f>S26+SUMIFS(data!$H$1:$H$1750, data!$A$1:$A$1750, 'Heron Fields'!$A26, data!$D$1:$D$1750, 'Heron Fields'!$A$2, data!$E$1:$E$1750, 'Heron Fields'!T$5)</f>
        <v>16171.019999999997</v>
      </c>
      <c r="U26" s="2">
        <f>T26+SUMIFS(data!$H$1:$H$1750, data!$A$1:$A$1750, 'Heron Fields'!$A26, data!$D$1:$D$1750, 'Heron Fields'!$A$2, data!$E$1:$E$1750, 'Heron Fields'!U$5)</f>
        <v>17968.409999999996</v>
      </c>
      <c r="V26" s="2">
        <f>U26+SUMIFS(data!$H$1:$H$1750, data!$A$1:$A$1750, 'Heron Fields'!$A26, data!$D$1:$D$1750, 'Heron Fields'!$A$2, data!$E$1:$E$1750, 'Heron Fields'!V$5)</f>
        <v>19765.799999999996</v>
      </c>
      <c r="W26" s="2">
        <f>V26+SUMIFS(data!$H$1:$H$1750, data!$A$1:$A$1750, 'Heron Fields'!$A26, data!$D$1:$D$1750, 'Heron Fields'!$A$2, data!$E$1:$E$1750, 'Heron Fields'!W$5)</f>
        <v>19765.799999999996</v>
      </c>
      <c r="X26" s="2">
        <f>W26+SUMIFS(data!$H$1:$H$1750, data!$A$1:$A$1750, 'Heron Fields'!$A26, data!$D$1:$D$1750, 'Heron Fields'!$A$2, data!$E$1:$E$1750, 'Heron Fields'!X$5)</f>
        <v>19765.799999999996</v>
      </c>
      <c r="Y26" s="2">
        <f>X26+SUMIFS(data!$H$1:$H$1750, data!$A$1:$A$1750, 'Heron Fields'!$A26, data!$D$1:$D$1750, 'Heron Fields'!$A$2, data!$E$1:$E$1750, 'Heron Fields'!Y$5)</f>
        <v>19765.799999999996</v>
      </c>
      <c r="Z26" s="2">
        <f>Y26+SUMIFS(data!$H$1:$H$1750, data!$A$1:$A$1750, 'Heron Fields'!$A26, data!$D$1:$D$1750, 'Heron Fields'!$A$2, data!$E$1:$E$1750, 'Heron Fields'!Z$5)</f>
        <v>19765.799999999996</v>
      </c>
      <c r="AA26" s="2">
        <f>Z26+SUMIFS(data!$H$1:$H$1750, data!$A$1:$A$1750, 'Heron Fields'!$A26, data!$D$1:$D$1750, 'Heron Fields'!$A$2, data!$E$1:$E$1750, 'Heron Fields'!AA$5)</f>
        <v>19765.799999999996</v>
      </c>
      <c r="AB26" s="2">
        <f>AA26+SUMIFS(data!$H$1:$H$1750, data!$A$1:$A$1750, 'Heron Fields'!$A26, data!$D$1:$D$1750, 'Heron Fields'!$A$2, data!$E$1:$E$1750, 'Heron Fields'!AB$5)</f>
        <v>19765.799999999996</v>
      </c>
      <c r="AC26" s="2">
        <f>AB26+SUMIFS(data!$H$1:$H$1750, data!$A$1:$A$1750, 'Heron Fields'!$A26, data!$D$1:$D$1750, 'Heron Fields'!$A$2, data!$E$1:$E$1750, 'Heron Fields'!AC$5)</f>
        <v>19765.799999999996</v>
      </c>
      <c r="AD26" s="2">
        <f>AC26+SUMIFS(data!$H$1:$H$1750, data!$A$1:$A$1750, 'Heron Fields'!$A26, data!$D$1:$D$1750, 'Heron Fields'!$A$2, data!$E$1:$E$1750, 'Heron Fields'!AD$5)</f>
        <v>19765.799999999996</v>
      </c>
    </row>
    <row r="27" spans="1:32" x14ac:dyDescent="0.2">
      <c r="A27" t="s">
        <v>23</v>
      </c>
      <c r="C27" s="2">
        <f>SUMIFS(data!$H$1:$H$1750, data!$A$1:$A$1750, 'Heron Fields'!$A27, data!$D$1:$D$1750, 'Heron Fields'!$A$2, data!$E$1:$E$1750, 'Heron Fields'!C$5)</f>
        <v>967790.23</v>
      </c>
      <c r="D27" s="2">
        <f>C27+SUMIFS(data!$H$1:$H$1750, data!$A$1:$A$1750, 'Heron Fields'!$A27, data!$D$1:$D$1750, 'Heron Fields'!$A$2, data!$E$1:$E$1750, 'Heron Fields'!D$5)</f>
        <v>3106575.23</v>
      </c>
      <c r="E27" s="2">
        <f>D27+SUMIFS(data!$H$1:$H$1750, data!$A$1:$A$1750, 'Heron Fields'!$A27, data!$D$1:$D$1750, 'Heron Fields'!$A$2, data!$E$1:$E$1750, 'Heron Fields'!E$5)</f>
        <v>6694476.2999999998</v>
      </c>
      <c r="F27" s="2">
        <f>E27+SUMIFS(data!$H$1:$H$1750, data!$A$1:$A$1750, 'Heron Fields'!$A27, data!$D$1:$D$1750, 'Heron Fields'!$A$2, data!$E$1:$E$1750, 'Heron Fields'!F$5)</f>
        <v>9020578.3599999994</v>
      </c>
      <c r="G27" s="2">
        <f>F27+SUMIFS(data!$H$1:$H$1750, data!$A$1:$A$1750, 'Heron Fields'!$A27, data!$D$1:$D$1750, 'Heron Fields'!$A$2, data!$E$1:$E$1750, 'Heron Fields'!G$5)</f>
        <v>12687055.559999999</v>
      </c>
      <c r="H27" s="2">
        <f>G27+SUMIFS(data!$H$1:$H$1750, data!$A$1:$A$1750, 'Heron Fields'!$A27, data!$D$1:$D$1750, 'Heron Fields'!$A$2, data!$E$1:$E$1750, 'Heron Fields'!H$5)</f>
        <v>17117891.529999997</v>
      </c>
      <c r="I27" s="2">
        <f>H27+SUMIFS(data!$H$1:$H$1750, data!$A$1:$A$1750, 'Heron Fields'!$A27, data!$D$1:$D$1750, 'Heron Fields'!$A$2, data!$E$1:$E$1750, 'Heron Fields'!I$5)</f>
        <v>22344353.989999998</v>
      </c>
      <c r="J27" s="2">
        <f>I27+SUMIFS(data!$H$1:$H$1750, data!$A$1:$A$1750, 'Heron Fields'!$A27, data!$D$1:$D$1750, 'Heron Fields'!$A$2, data!$E$1:$E$1750, 'Heron Fields'!J$5)</f>
        <v>25477189.739999998</v>
      </c>
      <c r="K27" s="2">
        <f>J27+SUMIFS(data!$H$1:$H$1750, data!$A$1:$A$1750, 'Heron Fields'!$A27, data!$D$1:$D$1750, 'Heron Fields'!$A$2, data!$E$1:$E$1750, 'Heron Fields'!K$5)</f>
        <v>27773747.309999999</v>
      </c>
      <c r="L27" s="2">
        <f>K27+SUMIFS(data!$H$1:$H$1750, data!$A$1:$A$1750, 'Heron Fields'!$A27, data!$D$1:$D$1750, 'Heron Fields'!$A$2, data!$E$1:$E$1750, 'Heron Fields'!L$5)</f>
        <v>30228526</v>
      </c>
      <c r="M27" s="2">
        <f>L27+SUMIFS(data!$H$1:$H$1750, data!$A$1:$A$1750, 'Heron Fields'!$A27, data!$D$1:$D$1750, 'Heron Fields'!$A$2, data!$E$1:$E$1750, 'Heron Fields'!M$5)</f>
        <v>30518670.510000002</v>
      </c>
      <c r="N27" s="2">
        <f>M27+SUMIFS(data!$H$1:$H$1750, data!$A$1:$A$1750, 'Heron Fields'!$A27, data!$D$1:$D$1750, 'Heron Fields'!$A$2, data!$E$1:$E$1750, 'Heron Fields'!N$5)</f>
        <v>31638299.07</v>
      </c>
      <c r="O27" s="2">
        <f>N27+SUMIFS(data!$H$1:$H$1750, data!$A$1:$A$1750, 'Heron Fields'!$A27, data!$D$1:$D$1750, 'Heron Fields'!$A$2, data!$E$1:$E$1750, 'Heron Fields'!O$5)</f>
        <v>32414948.48</v>
      </c>
      <c r="P27" s="2">
        <f>O27+SUMIFS(data!$H$1:$H$1750, data!$A$1:$A$1750, 'Heron Fields'!$A27, data!$D$1:$D$1750, 'Heron Fields'!$A$2, data!$E$1:$E$1750, 'Heron Fields'!P$5)</f>
        <v>32499598.050000001</v>
      </c>
      <c r="Q27" s="2">
        <f>P27+SUMIFS(data!$H$1:$H$1750, data!$A$1:$A$1750, 'Heron Fields'!$A27, data!$D$1:$D$1750, 'Heron Fields'!$A$2, data!$E$1:$E$1750, 'Heron Fields'!Q$5)</f>
        <v>32649281.82</v>
      </c>
      <c r="R27" s="2">
        <f>Q27+SUMIFS(data!$H$1:$H$1750, data!$A$1:$A$1750, 'Heron Fields'!$A27, data!$D$1:$D$1750, 'Heron Fields'!$A$2, data!$E$1:$E$1750, 'Heron Fields'!R$5)</f>
        <v>32977893.66</v>
      </c>
      <c r="S27" s="2">
        <f>R27+SUMIFS(data!$H$1:$H$1750, data!$A$1:$A$1750, 'Heron Fields'!$A27, data!$D$1:$D$1750, 'Heron Fields'!$A$2, data!$E$1:$E$1750, 'Heron Fields'!S$5)</f>
        <v>33053084.66</v>
      </c>
      <c r="T27" s="2">
        <f>S27+SUMIFS(data!$H$1:$H$1750, data!$A$1:$A$1750, 'Heron Fields'!$A27, data!$D$1:$D$1750, 'Heron Fields'!$A$2, data!$E$1:$E$1750, 'Heron Fields'!T$5)</f>
        <v>33129254.41</v>
      </c>
      <c r="U27" s="2">
        <f>T27+SUMIFS(data!$H$1:$H$1750, data!$A$1:$A$1750, 'Heron Fields'!$A27, data!$D$1:$D$1750, 'Heron Fields'!$A$2, data!$E$1:$E$1750, 'Heron Fields'!U$5)</f>
        <v>33192445.719999999</v>
      </c>
      <c r="V27" s="2">
        <f>U27+SUMIFS(data!$H$1:$H$1750, data!$A$1:$A$1750, 'Heron Fields'!$A27, data!$D$1:$D$1750, 'Heron Fields'!$A$2, data!$E$1:$E$1750, 'Heron Fields'!V$5)</f>
        <v>33237366.699999999</v>
      </c>
      <c r="W27" s="2">
        <f>V27+SUMIFS(data!$H$1:$H$1750, data!$A$1:$A$1750, 'Heron Fields'!$A27, data!$D$1:$D$1750, 'Heron Fields'!$A$2, data!$E$1:$E$1750, 'Heron Fields'!W$5)</f>
        <v>33237366.699999999</v>
      </c>
      <c r="X27" s="2">
        <f>W27+SUMIFS(data!$H$1:$H$1750, data!$A$1:$A$1750, 'Heron Fields'!$A27, data!$D$1:$D$1750, 'Heron Fields'!$A$2, data!$E$1:$E$1750, 'Heron Fields'!X$5)</f>
        <v>33237366.699999999</v>
      </c>
      <c r="Y27" s="2">
        <f>X27+SUMIFS(data!$H$1:$H$1750, data!$A$1:$A$1750, 'Heron Fields'!$A27, data!$D$1:$D$1750, 'Heron Fields'!$A$2, data!$E$1:$E$1750, 'Heron Fields'!Y$5)</f>
        <v>33237366.699999999</v>
      </c>
      <c r="Z27" s="2">
        <f>Y27+SUMIFS(data!$H$1:$H$1750, data!$A$1:$A$1750, 'Heron Fields'!$A27, data!$D$1:$D$1750, 'Heron Fields'!$A$2, data!$E$1:$E$1750, 'Heron Fields'!Z$5)</f>
        <v>33237366.699999999</v>
      </c>
      <c r="AA27" s="2">
        <f>Z27+SUMIFS(data!$H$1:$H$1750, data!$A$1:$A$1750, 'Heron Fields'!$A27, data!$D$1:$D$1750, 'Heron Fields'!$A$2, data!$E$1:$E$1750, 'Heron Fields'!AA$5)</f>
        <v>33237366.699999999</v>
      </c>
      <c r="AB27" s="2">
        <f>AA27+SUMIFS(data!$H$1:$H$1750, data!$A$1:$A$1750, 'Heron Fields'!$A27, data!$D$1:$D$1750, 'Heron Fields'!$A$2, data!$E$1:$E$1750, 'Heron Fields'!AB$5)</f>
        <v>33237366.699999999</v>
      </c>
      <c r="AC27" s="2">
        <f>AB27+SUMIFS(data!$H$1:$H$1750, data!$A$1:$A$1750, 'Heron Fields'!$A27, data!$D$1:$D$1750, 'Heron Fields'!$A$2, data!$E$1:$E$1750, 'Heron Fields'!AC$5)</f>
        <v>33237366.699999999</v>
      </c>
      <c r="AD27" s="2">
        <f>AC27+SUMIFS(data!$H$1:$H$1750, data!$A$1:$A$1750, 'Heron Fields'!$A27, data!$D$1:$D$1750, 'Heron Fields'!$A$2, data!$E$1:$E$1750, 'Heron Fields'!AD$5)</f>
        <v>33237366.699999999</v>
      </c>
    </row>
    <row r="28" spans="1:32" x14ac:dyDescent="0.2">
      <c r="A28" t="s">
        <v>24</v>
      </c>
      <c r="C28" s="2">
        <f>SUMIFS(data!$H$1:$H$1750, data!$A$1:$A$1750, 'Heron Fields'!$A28, data!$D$1:$D$1750, 'Heron Fields'!$A$2, data!$E$1:$E$1750, 'Heron Fields'!C$5)</f>
        <v>6286.3</v>
      </c>
      <c r="D28" s="2">
        <f>C28+SUMIFS(data!$H$1:$H$1750, data!$A$1:$A$1750, 'Heron Fields'!$A28, data!$D$1:$D$1750, 'Heron Fields'!$A$2, data!$E$1:$E$1750, 'Heron Fields'!D$5)</f>
        <v>10286.299999999999</v>
      </c>
      <c r="E28" s="2">
        <f>D28+SUMIFS(data!$H$1:$H$1750, data!$A$1:$A$1750, 'Heron Fields'!$A28, data!$D$1:$D$1750, 'Heron Fields'!$A$2, data!$E$1:$E$1750, 'Heron Fields'!E$5)</f>
        <v>14286.3</v>
      </c>
      <c r="F28" s="2">
        <f>E28+SUMIFS(data!$H$1:$H$1750, data!$A$1:$A$1750, 'Heron Fields'!$A28, data!$D$1:$D$1750, 'Heron Fields'!$A$2, data!$E$1:$E$1750, 'Heron Fields'!F$5)</f>
        <v>18286.3</v>
      </c>
      <c r="G28" s="2">
        <f>F28+SUMIFS(data!$H$1:$H$1750, data!$A$1:$A$1750, 'Heron Fields'!$A28, data!$D$1:$D$1750, 'Heron Fields'!$A$2, data!$E$1:$E$1750, 'Heron Fields'!G$5)</f>
        <v>22286.3</v>
      </c>
      <c r="H28" s="2">
        <f>G28+SUMIFS(data!$H$1:$H$1750, data!$A$1:$A$1750, 'Heron Fields'!$A28, data!$D$1:$D$1750, 'Heron Fields'!$A$2, data!$E$1:$E$1750, 'Heron Fields'!H$5)</f>
        <v>22286.3</v>
      </c>
      <c r="I28" s="2">
        <f>H28+SUMIFS(data!$H$1:$H$1750, data!$A$1:$A$1750, 'Heron Fields'!$A28, data!$D$1:$D$1750, 'Heron Fields'!$A$2, data!$E$1:$E$1750, 'Heron Fields'!I$5)</f>
        <v>22286.3</v>
      </c>
      <c r="J28" s="2">
        <f>I28+SUMIFS(data!$H$1:$H$1750, data!$A$1:$A$1750, 'Heron Fields'!$A28, data!$D$1:$D$1750, 'Heron Fields'!$A$2, data!$E$1:$E$1750, 'Heron Fields'!J$5)</f>
        <v>22286.3</v>
      </c>
      <c r="K28" s="2">
        <f>J28+SUMIFS(data!$H$1:$H$1750, data!$A$1:$A$1750, 'Heron Fields'!$A28, data!$D$1:$D$1750, 'Heron Fields'!$A$2, data!$E$1:$E$1750, 'Heron Fields'!K$5)</f>
        <v>22286.3</v>
      </c>
      <c r="L28" s="2">
        <f>K28+SUMIFS(data!$H$1:$H$1750, data!$A$1:$A$1750, 'Heron Fields'!$A28, data!$D$1:$D$1750, 'Heron Fields'!$A$2, data!$E$1:$E$1750, 'Heron Fields'!L$5)</f>
        <v>22286.3</v>
      </c>
      <c r="M28" s="2">
        <f>L28+SUMIFS(data!$H$1:$H$1750, data!$A$1:$A$1750, 'Heron Fields'!$A28, data!$D$1:$D$1750, 'Heron Fields'!$A$2, data!$E$1:$E$1750, 'Heron Fields'!M$5)</f>
        <v>22286.3</v>
      </c>
      <c r="N28" s="2">
        <f>M28+SUMIFS(data!$H$1:$H$1750, data!$A$1:$A$1750, 'Heron Fields'!$A28, data!$D$1:$D$1750, 'Heron Fields'!$A$2, data!$E$1:$E$1750, 'Heron Fields'!N$5)</f>
        <v>22286.3</v>
      </c>
      <c r="O28" s="2">
        <f>N28+SUMIFS(data!$H$1:$H$1750, data!$A$1:$A$1750, 'Heron Fields'!$A28, data!$D$1:$D$1750, 'Heron Fields'!$A$2, data!$E$1:$E$1750, 'Heron Fields'!O$5)</f>
        <v>22286.3</v>
      </c>
      <c r="P28" s="2">
        <f>O28+SUMIFS(data!$H$1:$H$1750, data!$A$1:$A$1750, 'Heron Fields'!$A28, data!$D$1:$D$1750, 'Heron Fields'!$A$2, data!$E$1:$E$1750, 'Heron Fields'!P$5)</f>
        <v>22286.3</v>
      </c>
      <c r="Q28" s="2">
        <f>P28+SUMIFS(data!$H$1:$H$1750, data!$A$1:$A$1750, 'Heron Fields'!$A28, data!$D$1:$D$1750, 'Heron Fields'!$A$2, data!$E$1:$E$1750, 'Heron Fields'!Q$5)</f>
        <v>22981.079999999998</v>
      </c>
      <c r="R28" s="2">
        <f>Q28+SUMIFS(data!$H$1:$H$1750, data!$A$1:$A$1750, 'Heron Fields'!$A28, data!$D$1:$D$1750, 'Heron Fields'!$A$2, data!$E$1:$E$1750, 'Heron Fields'!R$5)</f>
        <v>22981.079999999998</v>
      </c>
      <c r="S28" s="2">
        <f>R28+SUMIFS(data!$H$1:$H$1750, data!$A$1:$A$1750, 'Heron Fields'!$A28, data!$D$1:$D$1750, 'Heron Fields'!$A$2, data!$E$1:$E$1750, 'Heron Fields'!S$5)</f>
        <v>22981.079999999998</v>
      </c>
      <c r="T28" s="2">
        <f>S28+SUMIFS(data!$H$1:$H$1750, data!$A$1:$A$1750, 'Heron Fields'!$A28, data!$D$1:$D$1750, 'Heron Fields'!$A$2, data!$E$1:$E$1750, 'Heron Fields'!T$5)</f>
        <v>22981.079999999998</v>
      </c>
      <c r="U28" s="2">
        <f>T28+SUMIFS(data!$H$1:$H$1750, data!$A$1:$A$1750, 'Heron Fields'!$A28, data!$D$1:$D$1750, 'Heron Fields'!$A$2, data!$E$1:$E$1750, 'Heron Fields'!U$5)</f>
        <v>22981.079999999998</v>
      </c>
      <c r="V28" s="2">
        <f>U28+SUMIFS(data!$H$1:$H$1750, data!$A$1:$A$1750, 'Heron Fields'!$A28, data!$D$1:$D$1750, 'Heron Fields'!$A$2, data!$E$1:$E$1750, 'Heron Fields'!V$5)</f>
        <v>22981.079999999998</v>
      </c>
      <c r="W28" s="2">
        <f>V28+SUMIFS(data!$H$1:$H$1750, data!$A$1:$A$1750, 'Heron Fields'!$A28, data!$D$1:$D$1750, 'Heron Fields'!$A$2, data!$E$1:$E$1750, 'Heron Fields'!W$5)</f>
        <v>22981.079999999998</v>
      </c>
      <c r="X28" s="2">
        <f>W28+SUMIFS(data!$H$1:$H$1750, data!$A$1:$A$1750, 'Heron Fields'!$A28, data!$D$1:$D$1750, 'Heron Fields'!$A$2, data!$E$1:$E$1750, 'Heron Fields'!X$5)</f>
        <v>22981.079999999998</v>
      </c>
      <c r="Y28" s="2">
        <f>X28+SUMIFS(data!$H$1:$H$1750, data!$A$1:$A$1750, 'Heron Fields'!$A28, data!$D$1:$D$1750, 'Heron Fields'!$A$2, data!$E$1:$E$1750, 'Heron Fields'!Y$5)</f>
        <v>22981.079999999998</v>
      </c>
      <c r="Z28" s="2">
        <f>Y28+SUMIFS(data!$H$1:$H$1750, data!$A$1:$A$1750, 'Heron Fields'!$A28, data!$D$1:$D$1750, 'Heron Fields'!$A$2, data!$E$1:$E$1750, 'Heron Fields'!Z$5)</f>
        <v>22981.079999999998</v>
      </c>
      <c r="AA28" s="2">
        <f>Z28+SUMIFS(data!$H$1:$H$1750, data!$A$1:$A$1750, 'Heron Fields'!$A28, data!$D$1:$D$1750, 'Heron Fields'!$A$2, data!$E$1:$E$1750, 'Heron Fields'!AA$5)</f>
        <v>22981.079999999998</v>
      </c>
      <c r="AB28" s="2">
        <f>AA28+SUMIFS(data!$H$1:$H$1750, data!$A$1:$A$1750, 'Heron Fields'!$A28, data!$D$1:$D$1750, 'Heron Fields'!$A$2, data!$E$1:$E$1750, 'Heron Fields'!AB$5)</f>
        <v>22981.079999999998</v>
      </c>
      <c r="AC28" s="2">
        <f>AB28+SUMIFS(data!$H$1:$H$1750, data!$A$1:$A$1750, 'Heron Fields'!$A28, data!$D$1:$D$1750, 'Heron Fields'!$A$2, data!$E$1:$E$1750, 'Heron Fields'!AC$5)</f>
        <v>22981.079999999998</v>
      </c>
      <c r="AD28" s="2">
        <f>AC28+SUMIFS(data!$H$1:$H$1750, data!$A$1:$A$1750, 'Heron Fields'!$A28, data!$D$1:$D$1750, 'Heron Fields'!$A$2, data!$E$1:$E$1750, 'Heron Fields'!AD$5)</f>
        <v>22981.079999999998</v>
      </c>
    </row>
    <row r="29" spans="1:32" x14ac:dyDescent="0.2">
      <c r="A29" t="s">
        <v>25</v>
      </c>
      <c r="C29" s="2">
        <f>SUMIFS(data!$H$1:$H$1750, data!$A$1:$A$1750, 'Heron Fields'!$A29, data!$D$1:$D$1750, 'Heron Fields'!$A$2, data!$E$1:$E$1750, 'Heron Fields'!C$5)</f>
        <v>92590.28</v>
      </c>
      <c r="D29" s="2">
        <f>C29+SUMIFS(data!$H$1:$H$1750, data!$A$1:$A$1750, 'Heron Fields'!$A29, data!$D$1:$D$1750, 'Heron Fields'!$A$2, data!$E$1:$E$1750, 'Heron Fields'!D$5)</f>
        <v>332474.45</v>
      </c>
      <c r="E29" s="2">
        <f>D29+SUMIFS(data!$H$1:$H$1750, data!$A$1:$A$1750, 'Heron Fields'!$A29, data!$D$1:$D$1750, 'Heron Fields'!$A$2, data!$E$1:$E$1750, 'Heron Fields'!E$5)</f>
        <v>597820.78</v>
      </c>
      <c r="F29" s="2">
        <f>E29+SUMIFS(data!$H$1:$H$1750, data!$A$1:$A$1750, 'Heron Fields'!$A29, data!$D$1:$D$1750, 'Heron Fields'!$A$2, data!$E$1:$E$1750, 'Heron Fields'!F$5)</f>
        <v>844567.17</v>
      </c>
      <c r="G29" s="2">
        <f>F29+SUMIFS(data!$H$1:$H$1750, data!$A$1:$A$1750, 'Heron Fields'!$A29, data!$D$1:$D$1750, 'Heron Fields'!$A$2, data!$E$1:$E$1750, 'Heron Fields'!G$5)</f>
        <v>1200516.05</v>
      </c>
      <c r="H29" s="2">
        <f>G29+SUMIFS(data!$H$1:$H$1750, data!$A$1:$A$1750, 'Heron Fields'!$A29, data!$D$1:$D$1750, 'Heron Fields'!$A$2, data!$E$1:$E$1750, 'Heron Fields'!H$5)</f>
        <v>1396447.32</v>
      </c>
      <c r="I29" s="2">
        <f>H29+SUMIFS(data!$H$1:$H$1750, data!$A$1:$A$1750, 'Heron Fields'!$A29, data!$D$1:$D$1750, 'Heron Fields'!$A$2, data!$E$1:$E$1750, 'Heron Fields'!I$5)</f>
        <v>1804556.23</v>
      </c>
      <c r="J29" s="2">
        <f>I29+SUMIFS(data!$H$1:$H$1750, data!$A$1:$A$1750, 'Heron Fields'!$A29, data!$D$1:$D$1750, 'Heron Fields'!$A$2, data!$E$1:$E$1750, 'Heron Fields'!J$5)</f>
        <v>2085639.44</v>
      </c>
      <c r="K29" s="2">
        <f>J29+SUMIFS(data!$H$1:$H$1750, data!$A$1:$A$1750, 'Heron Fields'!$A29, data!$D$1:$D$1750, 'Heron Fields'!$A$2, data!$E$1:$E$1750, 'Heron Fields'!K$5)</f>
        <v>2359788.94</v>
      </c>
      <c r="L29" s="2">
        <f>K29+SUMIFS(data!$H$1:$H$1750, data!$A$1:$A$1750, 'Heron Fields'!$A29, data!$D$1:$D$1750, 'Heron Fields'!$A$2, data!$E$1:$E$1750, 'Heron Fields'!L$5)</f>
        <v>2673191.5499999998</v>
      </c>
      <c r="M29" s="2">
        <f>L29+SUMIFS(data!$H$1:$H$1750, data!$A$1:$A$1750, 'Heron Fields'!$A29, data!$D$1:$D$1750, 'Heron Fields'!$A$2, data!$E$1:$E$1750, 'Heron Fields'!M$5)</f>
        <v>2776382.9</v>
      </c>
      <c r="N29" s="2">
        <f>M29+SUMIFS(data!$H$1:$H$1750, data!$A$1:$A$1750, 'Heron Fields'!$A29, data!$D$1:$D$1750, 'Heron Fields'!$A$2, data!$E$1:$E$1750, 'Heron Fields'!N$5)</f>
        <v>2918802.41</v>
      </c>
      <c r="O29" s="2">
        <f>N29+SUMIFS(data!$H$1:$H$1750, data!$A$1:$A$1750, 'Heron Fields'!$A29, data!$D$1:$D$1750, 'Heron Fields'!$A$2, data!$E$1:$E$1750, 'Heron Fields'!O$5)</f>
        <v>2977960.04</v>
      </c>
      <c r="P29" s="2">
        <f>O29+SUMIFS(data!$H$1:$H$1750, data!$A$1:$A$1750, 'Heron Fields'!$A29, data!$D$1:$D$1750, 'Heron Fields'!$A$2, data!$E$1:$E$1750, 'Heron Fields'!P$5)</f>
        <v>3030964.44</v>
      </c>
      <c r="Q29" s="2">
        <f>P29+SUMIFS(data!$H$1:$H$1750, data!$A$1:$A$1750, 'Heron Fields'!$A29, data!$D$1:$D$1750, 'Heron Fields'!$A$2, data!$E$1:$E$1750, 'Heron Fields'!Q$5)</f>
        <v>3081232.06</v>
      </c>
      <c r="R29" s="2">
        <f>Q29+SUMIFS(data!$H$1:$H$1750, data!$A$1:$A$1750, 'Heron Fields'!$A29, data!$D$1:$D$1750, 'Heron Fields'!$A$2, data!$E$1:$E$1750, 'Heron Fields'!R$5)</f>
        <v>3121456.8000000003</v>
      </c>
      <c r="S29" s="2">
        <f>R29+SUMIFS(data!$H$1:$H$1750, data!$A$1:$A$1750, 'Heron Fields'!$A29, data!$D$1:$D$1750, 'Heron Fields'!$A$2, data!$E$1:$E$1750, 'Heron Fields'!S$5)</f>
        <v>3201322.0400000005</v>
      </c>
      <c r="T29" s="2">
        <f>S29+SUMIFS(data!$H$1:$H$1750, data!$A$1:$A$1750, 'Heron Fields'!$A29, data!$D$1:$D$1750, 'Heron Fields'!$A$2, data!$E$1:$E$1750, 'Heron Fields'!T$5)</f>
        <v>3248799.8500000006</v>
      </c>
      <c r="U29" s="2">
        <f>T29+SUMIFS(data!$H$1:$H$1750, data!$A$1:$A$1750, 'Heron Fields'!$A29, data!$D$1:$D$1750, 'Heron Fields'!$A$2, data!$E$1:$E$1750, 'Heron Fields'!U$5)</f>
        <v>3246015.0500000007</v>
      </c>
      <c r="V29" s="2">
        <f>U29+SUMIFS(data!$H$1:$H$1750, data!$A$1:$A$1750, 'Heron Fields'!$A29, data!$D$1:$D$1750, 'Heron Fields'!$A$2, data!$E$1:$E$1750, 'Heron Fields'!V$5)</f>
        <v>3250411.1000000006</v>
      </c>
      <c r="W29" s="2">
        <f>V29+SUMIFS(data!$H$1:$H$1750, data!$A$1:$A$1750, 'Heron Fields'!$A29, data!$D$1:$D$1750, 'Heron Fields'!$A$2, data!$E$1:$E$1750, 'Heron Fields'!W$5)</f>
        <v>3250411.1000000006</v>
      </c>
      <c r="X29" s="2">
        <f>W29+SUMIFS(data!$H$1:$H$1750, data!$A$1:$A$1750, 'Heron Fields'!$A29, data!$D$1:$D$1750, 'Heron Fields'!$A$2, data!$E$1:$E$1750, 'Heron Fields'!X$5)</f>
        <v>3250411.1000000006</v>
      </c>
      <c r="Y29" s="2">
        <f>X29+SUMIFS(data!$H$1:$H$1750, data!$A$1:$A$1750, 'Heron Fields'!$A29, data!$D$1:$D$1750, 'Heron Fields'!$A$2, data!$E$1:$E$1750, 'Heron Fields'!Y$5)</f>
        <v>3250411.1000000006</v>
      </c>
      <c r="Z29" s="2">
        <f>Y29+SUMIFS(data!$H$1:$H$1750, data!$A$1:$A$1750, 'Heron Fields'!$A29, data!$D$1:$D$1750, 'Heron Fields'!$A$2, data!$E$1:$E$1750, 'Heron Fields'!Z$5)</f>
        <v>3250411.1000000006</v>
      </c>
      <c r="AA29" s="2">
        <f>Z29+SUMIFS(data!$H$1:$H$1750, data!$A$1:$A$1750, 'Heron Fields'!$A29, data!$D$1:$D$1750, 'Heron Fields'!$A$2, data!$E$1:$E$1750, 'Heron Fields'!AA$5)</f>
        <v>3250411.1000000006</v>
      </c>
      <c r="AB29" s="2">
        <f>AA29+SUMIFS(data!$H$1:$H$1750, data!$A$1:$A$1750, 'Heron Fields'!$A29, data!$D$1:$D$1750, 'Heron Fields'!$A$2, data!$E$1:$E$1750, 'Heron Fields'!AB$5)</f>
        <v>3250411.1000000006</v>
      </c>
      <c r="AC29" s="2">
        <f>AB29+SUMIFS(data!$H$1:$H$1750, data!$A$1:$A$1750, 'Heron Fields'!$A29, data!$D$1:$D$1750, 'Heron Fields'!$A$2, data!$E$1:$E$1750, 'Heron Fields'!AC$5)</f>
        <v>3250411.1000000006</v>
      </c>
      <c r="AD29" s="2">
        <f>AC29+SUMIFS(data!$H$1:$H$1750, data!$A$1:$A$1750, 'Heron Fields'!$A29, data!$D$1:$D$1750, 'Heron Fields'!$A$2, data!$E$1:$E$1750, 'Heron Fields'!AD$5)</f>
        <v>3250411.1000000006</v>
      </c>
    </row>
    <row r="30" spans="1:32" x14ac:dyDescent="0.2">
      <c r="A30" t="s">
        <v>26</v>
      </c>
      <c r="C30" s="2">
        <f>SUMIFS(data!$H$1:$H$1750, data!$A$1:$A$1750, 'Heron Fields'!$A30, data!$D$1:$D$1750, 'Heron Fields'!$A$2, data!$E$1:$E$1750, 'Heron Fields'!C$5)</f>
        <v>268.05</v>
      </c>
      <c r="D30" s="2">
        <f>C30+SUMIFS(data!$H$1:$H$1750, data!$A$1:$A$1750, 'Heron Fields'!$A30, data!$D$1:$D$1750, 'Heron Fields'!$A$2, data!$E$1:$E$1750, 'Heron Fields'!D$5)</f>
        <v>2683.05</v>
      </c>
      <c r="E30" s="2">
        <f>D30+SUMIFS(data!$H$1:$H$1750, data!$A$1:$A$1750, 'Heron Fields'!$A30, data!$D$1:$D$1750, 'Heron Fields'!$A$2, data!$E$1:$E$1750, 'Heron Fields'!E$5)</f>
        <v>2952.7000000000003</v>
      </c>
      <c r="F30" s="2">
        <f>E30+SUMIFS(data!$H$1:$H$1750, data!$A$1:$A$1750, 'Heron Fields'!$A30, data!$D$1:$D$1750, 'Heron Fields'!$A$2, data!$E$1:$E$1750, 'Heron Fields'!F$5)</f>
        <v>2952.7000000000003</v>
      </c>
      <c r="G30" s="2">
        <f>F30+SUMIFS(data!$H$1:$H$1750, data!$A$1:$A$1750, 'Heron Fields'!$A30, data!$D$1:$D$1750, 'Heron Fields'!$A$2, data!$E$1:$E$1750, 'Heron Fields'!G$5)</f>
        <v>2952.7000000000003</v>
      </c>
      <c r="H30" s="2">
        <f>G30+SUMIFS(data!$H$1:$H$1750, data!$A$1:$A$1750, 'Heron Fields'!$A30, data!$D$1:$D$1750, 'Heron Fields'!$A$2, data!$E$1:$E$1750, 'Heron Fields'!H$5)</f>
        <v>2952.7000000000003</v>
      </c>
      <c r="I30" s="2">
        <f>H30+SUMIFS(data!$H$1:$H$1750, data!$A$1:$A$1750, 'Heron Fields'!$A30, data!$D$1:$D$1750, 'Heron Fields'!$A$2, data!$E$1:$E$1750, 'Heron Fields'!I$5)</f>
        <v>2952.7000000000003</v>
      </c>
      <c r="J30" s="2">
        <f>I30+SUMIFS(data!$H$1:$H$1750, data!$A$1:$A$1750, 'Heron Fields'!$A30, data!$D$1:$D$1750, 'Heron Fields'!$A$2, data!$E$1:$E$1750, 'Heron Fields'!J$5)</f>
        <v>2952.7000000000003</v>
      </c>
      <c r="K30" s="2">
        <f>J30+SUMIFS(data!$H$1:$H$1750, data!$A$1:$A$1750, 'Heron Fields'!$A30, data!$D$1:$D$1750, 'Heron Fields'!$A$2, data!$E$1:$E$1750, 'Heron Fields'!K$5)</f>
        <v>2952.7000000000003</v>
      </c>
      <c r="L30" s="2">
        <f>K30+SUMIFS(data!$H$1:$H$1750, data!$A$1:$A$1750, 'Heron Fields'!$A30, data!$D$1:$D$1750, 'Heron Fields'!$A$2, data!$E$1:$E$1750, 'Heron Fields'!L$5)</f>
        <v>2952.7000000000003</v>
      </c>
      <c r="M30" s="2">
        <f>L30+SUMIFS(data!$H$1:$H$1750, data!$A$1:$A$1750, 'Heron Fields'!$A30, data!$D$1:$D$1750, 'Heron Fields'!$A$2, data!$E$1:$E$1750, 'Heron Fields'!M$5)</f>
        <v>2952.7000000000003</v>
      </c>
      <c r="N30" s="2">
        <f>M30+SUMIFS(data!$H$1:$H$1750, data!$A$1:$A$1750, 'Heron Fields'!$A30, data!$D$1:$D$1750, 'Heron Fields'!$A$2, data!$E$1:$E$1750, 'Heron Fields'!N$5)</f>
        <v>3439.6600000000003</v>
      </c>
      <c r="O30" s="2">
        <f>N30+SUMIFS(data!$H$1:$H$1750, data!$A$1:$A$1750, 'Heron Fields'!$A30, data!$D$1:$D$1750, 'Heron Fields'!$A$2, data!$E$1:$E$1750, 'Heron Fields'!O$5)</f>
        <v>3439.6600000000003</v>
      </c>
      <c r="P30" s="2">
        <f>O30+SUMIFS(data!$H$1:$H$1750, data!$A$1:$A$1750, 'Heron Fields'!$A30, data!$D$1:$D$1750, 'Heron Fields'!$A$2, data!$E$1:$E$1750, 'Heron Fields'!P$5)</f>
        <v>3439.6600000000003</v>
      </c>
      <c r="Q30" s="2">
        <f>P30+SUMIFS(data!$H$1:$H$1750, data!$A$1:$A$1750, 'Heron Fields'!$A30, data!$D$1:$D$1750, 'Heron Fields'!$A$2, data!$E$1:$E$1750, 'Heron Fields'!Q$5)</f>
        <v>3439.6600000000003</v>
      </c>
      <c r="R30" s="2">
        <f>Q30+SUMIFS(data!$H$1:$H$1750, data!$A$1:$A$1750, 'Heron Fields'!$A30, data!$D$1:$D$1750, 'Heron Fields'!$A$2, data!$E$1:$E$1750, 'Heron Fields'!R$5)</f>
        <v>4569.2300000000005</v>
      </c>
      <c r="S30" s="2">
        <f>R30+SUMIFS(data!$H$1:$H$1750, data!$A$1:$A$1750, 'Heron Fields'!$A30, data!$D$1:$D$1750, 'Heron Fields'!$A$2, data!$E$1:$E$1750, 'Heron Fields'!S$5)</f>
        <v>4569.2300000000005</v>
      </c>
      <c r="T30" s="2">
        <f>S30+SUMIFS(data!$H$1:$H$1750, data!$A$1:$A$1750, 'Heron Fields'!$A30, data!$D$1:$D$1750, 'Heron Fields'!$A$2, data!$E$1:$E$1750, 'Heron Fields'!T$5)</f>
        <v>4569.2300000000005</v>
      </c>
      <c r="U30" s="2">
        <f>T30+SUMIFS(data!$H$1:$H$1750, data!$A$1:$A$1750, 'Heron Fields'!$A30, data!$D$1:$D$1750, 'Heron Fields'!$A$2, data!$E$1:$E$1750, 'Heron Fields'!U$5)</f>
        <v>4569.2300000000005</v>
      </c>
      <c r="V30" s="2">
        <f>U30+SUMIFS(data!$H$1:$H$1750, data!$A$1:$A$1750, 'Heron Fields'!$A30, data!$D$1:$D$1750, 'Heron Fields'!$A$2, data!$E$1:$E$1750, 'Heron Fields'!V$5)</f>
        <v>4569.2300000000005</v>
      </c>
      <c r="W30" s="2">
        <f>V30+SUMIFS(data!$H$1:$H$1750, data!$A$1:$A$1750, 'Heron Fields'!$A30, data!$D$1:$D$1750, 'Heron Fields'!$A$2, data!$E$1:$E$1750, 'Heron Fields'!W$5)</f>
        <v>4569.2300000000005</v>
      </c>
      <c r="X30" s="2">
        <f>W30+SUMIFS(data!$H$1:$H$1750, data!$A$1:$A$1750, 'Heron Fields'!$A30, data!$D$1:$D$1750, 'Heron Fields'!$A$2, data!$E$1:$E$1750, 'Heron Fields'!X$5)</f>
        <v>4569.2300000000005</v>
      </c>
      <c r="Y30" s="2">
        <f>X30+SUMIFS(data!$H$1:$H$1750, data!$A$1:$A$1750, 'Heron Fields'!$A30, data!$D$1:$D$1750, 'Heron Fields'!$A$2, data!$E$1:$E$1750, 'Heron Fields'!Y$5)</f>
        <v>4569.2300000000005</v>
      </c>
      <c r="Z30" s="2">
        <f>Y30+SUMIFS(data!$H$1:$H$1750, data!$A$1:$A$1750, 'Heron Fields'!$A30, data!$D$1:$D$1750, 'Heron Fields'!$A$2, data!$E$1:$E$1750, 'Heron Fields'!Z$5)</f>
        <v>4569.2300000000005</v>
      </c>
      <c r="AA30" s="2">
        <f>Z30+SUMIFS(data!$H$1:$H$1750, data!$A$1:$A$1750, 'Heron Fields'!$A30, data!$D$1:$D$1750, 'Heron Fields'!$A$2, data!$E$1:$E$1750, 'Heron Fields'!AA$5)</f>
        <v>4569.2300000000005</v>
      </c>
      <c r="AB30" s="2">
        <f>AA30+SUMIFS(data!$H$1:$H$1750, data!$A$1:$A$1750, 'Heron Fields'!$A30, data!$D$1:$D$1750, 'Heron Fields'!$A$2, data!$E$1:$E$1750, 'Heron Fields'!AB$5)</f>
        <v>4569.2300000000005</v>
      </c>
      <c r="AC30" s="2">
        <f>AB30+SUMIFS(data!$H$1:$H$1750, data!$A$1:$A$1750, 'Heron Fields'!$A30, data!$D$1:$D$1750, 'Heron Fields'!$A$2, data!$E$1:$E$1750, 'Heron Fields'!AC$5)</f>
        <v>4569.2300000000005</v>
      </c>
      <c r="AD30" s="2">
        <f>AC30+SUMIFS(data!$H$1:$H$1750, data!$A$1:$A$1750, 'Heron Fields'!$A30, data!$D$1:$D$1750, 'Heron Fields'!$A$2, data!$E$1:$E$1750, 'Heron Fields'!AD$5)</f>
        <v>4569.2300000000005</v>
      </c>
    </row>
    <row r="31" spans="1:32" x14ac:dyDescent="0.2">
      <c r="A31" t="s">
        <v>27</v>
      </c>
      <c r="C31" s="2">
        <f>SUMIFS(data!$H$1:$H$1750, data!$A$1:$A$1750, 'Heron Fields'!$A31, data!$D$1:$D$1750, 'Heron Fields'!$A$2, data!$E$1:$E$1750, 'Heron Fields'!C$5)</f>
        <v>0</v>
      </c>
      <c r="D31" s="2">
        <f>C31+SUMIFS(data!$H$1:$H$1750, data!$A$1:$A$1750, 'Heron Fields'!$A31, data!$D$1:$D$1750, 'Heron Fields'!$A$2, data!$E$1:$E$1750, 'Heron Fields'!D$5)</f>
        <v>4782.6099999999997</v>
      </c>
      <c r="E31" s="2">
        <f>D31+SUMIFS(data!$H$1:$H$1750, data!$A$1:$A$1750, 'Heron Fields'!$A31, data!$D$1:$D$1750, 'Heron Fields'!$A$2, data!$E$1:$E$1750, 'Heron Fields'!E$5)</f>
        <v>4782.6099999999997</v>
      </c>
      <c r="F31" s="2">
        <f>E31+SUMIFS(data!$H$1:$H$1750, data!$A$1:$A$1750, 'Heron Fields'!$A31, data!$D$1:$D$1750, 'Heron Fields'!$A$2, data!$E$1:$E$1750, 'Heron Fields'!F$5)</f>
        <v>9565.2199999999993</v>
      </c>
      <c r="G31" s="2">
        <f>F31+SUMIFS(data!$H$1:$H$1750, data!$A$1:$A$1750, 'Heron Fields'!$A31, data!$D$1:$D$1750, 'Heron Fields'!$A$2, data!$E$1:$E$1750, 'Heron Fields'!G$5)</f>
        <v>20565.22</v>
      </c>
      <c r="H31" s="2">
        <f>G31+SUMIFS(data!$H$1:$H$1750, data!$A$1:$A$1750, 'Heron Fields'!$A31, data!$D$1:$D$1750, 'Heron Fields'!$A$2, data!$E$1:$E$1750, 'Heron Fields'!H$5)</f>
        <v>20565.22</v>
      </c>
      <c r="I31" s="2">
        <f>H31+SUMIFS(data!$H$1:$H$1750, data!$A$1:$A$1750, 'Heron Fields'!$A31, data!$D$1:$D$1750, 'Heron Fields'!$A$2, data!$E$1:$E$1750, 'Heron Fields'!I$5)</f>
        <v>20565.22</v>
      </c>
      <c r="J31" s="2">
        <f>I31+SUMIFS(data!$H$1:$H$1750, data!$A$1:$A$1750, 'Heron Fields'!$A31, data!$D$1:$D$1750, 'Heron Fields'!$A$2, data!$E$1:$E$1750, 'Heron Fields'!J$5)</f>
        <v>20565.22</v>
      </c>
      <c r="K31" s="2">
        <f>J31+SUMIFS(data!$H$1:$H$1750, data!$A$1:$A$1750, 'Heron Fields'!$A31, data!$D$1:$D$1750, 'Heron Fields'!$A$2, data!$E$1:$E$1750, 'Heron Fields'!K$5)</f>
        <v>20565.22</v>
      </c>
      <c r="L31" s="2">
        <f>K31+SUMIFS(data!$H$1:$H$1750, data!$A$1:$A$1750, 'Heron Fields'!$A31, data!$D$1:$D$1750, 'Heron Fields'!$A$2, data!$E$1:$E$1750, 'Heron Fields'!L$5)</f>
        <v>20565.22</v>
      </c>
      <c r="M31" s="2">
        <f>L31+SUMIFS(data!$H$1:$H$1750, data!$A$1:$A$1750, 'Heron Fields'!$A31, data!$D$1:$D$1750, 'Heron Fields'!$A$2, data!$E$1:$E$1750, 'Heron Fields'!M$5)</f>
        <v>20565.22</v>
      </c>
      <c r="N31" s="2">
        <f>M31+SUMIFS(data!$H$1:$H$1750, data!$A$1:$A$1750, 'Heron Fields'!$A31, data!$D$1:$D$1750, 'Heron Fields'!$A$2, data!$E$1:$E$1750, 'Heron Fields'!N$5)</f>
        <v>20565.22</v>
      </c>
      <c r="O31" s="2">
        <f>N31+SUMIFS(data!$H$1:$H$1750, data!$A$1:$A$1750, 'Heron Fields'!$A31, data!$D$1:$D$1750, 'Heron Fields'!$A$2, data!$E$1:$E$1750, 'Heron Fields'!O$5)</f>
        <v>20565.22</v>
      </c>
      <c r="P31" s="2">
        <f>O31+SUMIFS(data!$H$1:$H$1750, data!$A$1:$A$1750, 'Heron Fields'!$A31, data!$D$1:$D$1750, 'Heron Fields'!$A$2, data!$E$1:$E$1750, 'Heron Fields'!P$5)</f>
        <v>20565.22</v>
      </c>
      <c r="Q31" s="2">
        <f>P31+SUMIFS(data!$H$1:$H$1750, data!$A$1:$A$1750, 'Heron Fields'!$A31, data!$D$1:$D$1750, 'Heron Fields'!$A$2, data!$E$1:$E$1750, 'Heron Fields'!Q$5)</f>
        <v>20565.22</v>
      </c>
      <c r="R31" s="2">
        <f>Q31+SUMIFS(data!$H$1:$H$1750, data!$A$1:$A$1750, 'Heron Fields'!$A31, data!$D$1:$D$1750, 'Heron Fields'!$A$2, data!$E$1:$E$1750, 'Heron Fields'!R$5)</f>
        <v>20565.22</v>
      </c>
      <c r="S31" s="2">
        <f>R31+SUMIFS(data!$H$1:$H$1750, data!$A$1:$A$1750, 'Heron Fields'!$A31, data!$D$1:$D$1750, 'Heron Fields'!$A$2, data!$E$1:$E$1750, 'Heron Fields'!S$5)</f>
        <v>20565.22</v>
      </c>
      <c r="T31" s="2">
        <f>S31+SUMIFS(data!$H$1:$H$1750, data!$A$1:$A$1750, 'Heron Fields'!$A31, data!$D$1:$D$1750, 'Heron Fields'!$A$2, data!$E$1:$E$1750, 'Heron Fields'!T$5)</f>
        <v>20565.22</v>
      </c>
      <c r="U31" s="2">
        <f>T31+SUMIFS(data!$H$1:$H$1750, data!$A$1:$A$1750, 'Heron Fields'!$A31, data!$D$1:$D$1750, 'Heron Fields'!$A$2, data!$E$1:$E$1750, 'Heron Fields'!U$5)</f>
        <v>20565.22</v>
      </c>
      <c r="V31" s="2">
        <f>U31+SUMIFS(data!$H$1:$H$1750, data!$A$1:$A$1750, 'Heron Fields'!$A31, data!$D$1:$D$1750, 'Heron Fields'!$A$2, data!$E$1:$E$1750, 'Heron Fields'!V$5)</f>
        <v>20565.22</v>
      </c>
      <c r="W31" s="2">
        <f>V31+SUMIFS(data!$H$1:$H$1750, data!$A$1:$A$1750, 'Heron Fields'!$A31, data!$D$1:$D$1750, 'Heron Fields'!$A$2, data!$E$1:$E$1750, 'Heron Fields'!W$5)</f>
        <v>20565.22</v>
      </c>
      <c r="X31" s="2">
        <f>W31+SUMIFS(data!$H$1:$H$1750, data!$A$1:$A$1750, 'Heron Fields'!$A31, data!$D$1:$D$1750, 'Heron Fields'!$A$2, data!$E$1:$E$1750, 'Heron Fields'!X$5)</f>
        <v>20565.22</v>
      </c>
      <c r="Y31" s="2">
        <f>X31+SUMIFS(data!$H$1:$H$1750, data!$A$1:$A$1750, 'Heron Fields'!$A31, data!$D$1:$D$1750, 'Heron Fields'!$A$2, data!$E$1:$E$1750, 'Heron Fields'!Y$5)</f>
        <v>20565.22</v>
      </c>
      <c r="Z31" s="2">
        <f>Y31+SUMIFS(data!$H$1:$H$1750, data!$A$1:$A$1750, 'Heron Fields'!$A31, data!$D$1:$D$1750, 'Heron Fields'!$A$2, data!$E$1:$E$1750, 'Heron Fields'!Z$5)</f>
        <v>20565.22</v>
      </c>
      <c r="AA31" s="2">
        <f>Z31+SUMIFS(data!$H$1:$H$1750, data!$A$1:$A$1750, 'Heron Fields'!$A31, data!$D$1:$D$1750, 'Heron Fields'!$A$2, data!$E$1:$E$1750, 'Heron Fields'!AA$5)</f>
        <v>20565.22</v>
      </c>
      <c r="AB31" s="2">
        <f>AA31+SUMIFS(data!$H$1:$H$1750, data!$A$1:$A$1750, 'Heron Fields'!$A31, data!$D$1:$D$1750, 'Heron Fields'!$A$2, data!$E$1:$E$1750, 'Heron Fields'!AB$5)</f>
        <v>20565.22</v>
      </c>
      <c r="AC31" s="2">
        <f>AB31+SUMIFS(data!$H$1:$H$1750, data!$A$1:$A$1750, 'Heron Fields'!$A31, data!$D$1:$D$1750, 'Heron Fields'!$A$2, data!$E$1:$E$1750, 'Heron Fields'!AC$5)</f>
        <v>20565.22</v>
      </c>
      <c r="AD31" s="2">
        <f>AC31+SUMIFS(data!$H$1:$H$1750, data!$A$1:$A$1750, 'Heron Fields'!$A31, data!$D$1:$D$1750, 'Heron Fields'!$A$2, data!$E$1:$E$1750, 'Heron Fields'!AD$5)</f>
        <v>20565.22</v>
      </c>
    </row>
    <row r="32" spans="1:32" x14ac:dyDescent="0.2">
      <c r="A32" t="s">
        <v>88</v>
      </c>
      <c r="C32" s="2">
        <f>SUMIFS(data!$H$1:$H$1750, data!$A$1:$A$1750, 'Heron Fields'!$A32, data!$D$1:$D$1750, 'Heron Fields'!$A$2, data!$E$1:$E$1750, 'Heron Fields'!C$5)</f>
        <v>0</v>
      </c>
      <c r="D32" s="2">
        <f>C32+SUMIFS(data!$H$1:$H$1750, data!$A$1:$A$1750, 'Heron Fields'!$A32, data!$D$1:$D$1750, 'Heron Fields'!$A$2, data!$E$1:$E$1750, 'Heron Fields'!D$5)</f>
        <v>0</v>
      </c>
      <c r="E32" s="2">
        <f>D32+SUMIFS(data!$H$1:$H$1750, data!$A$1:$A$1750, 'Heron Fields'!$A32, data!$D$1:$D$1750, 'Heron Fields'!$A$2, data!$E$1:$E$1750, 'Heron Fields'!E$5)</f>
        <v>0</v>
      </c>
      <c r="F32" s="2">
        <f>E32+SUMIFS(data!$H$1:$H$1750, data!$A$1:$A$1750, 'Heron Fields'!$A32, data!$D$1:$D$1750, 'Heron Fields'!$A$2, data!$E$1:$E$1750, 'Heron Fields'!F$5)</f>
        <v>0</v>
      </c>
      <c r="G32" s="2">
        <f>F32+SUMIFS(data!$H$1:$H$1750, data!$A$1:$A$1750, 'Heron Fields'!$A32, data!$D$1:$D$1750, 'Heron Fields'!$A$2, data!$E$1:$E$1750, 'Heron Fields'!G$5)</f>
        <v>0</v>
      </c>
      <c r="H32" s="2">
        <f>G32+SUMIFS(data!$H$1:$H$1750, data!$A$1:$A$1750, 'Heron Fields'!$A32, data!$D$1:$D$1750, 'Heron Fields'!$A$2, data!$E$1:$E$1750, 'Heron Fields'!H$5)</f>
        <v>0</v>
      </c>
      <c r="I32" s="2">
        <f>H32+SUMIFS(data!$H$1:$H$1750, data!$A$1:$A$1750, 'Heron Fields'!$A32, data!$D$1:$D$1750, 'Heron Fields'!$A$2, data!$E$1:$E$1750, 'Heron Fields'!I$5)</f>
        <v>0</v>
      </c>
      <c r="J32" s="2">
        <f>I32+SUMIFS(data!$H$1:$H$1750, data!$A$1:$A$1750, 'Heron Fields'!$A32, data!$D$1:$D$1750, 'Heron Fields'!$A$2, data!$E$1:$E$1750, 'Heron Fields'!J$5)</f>
        <v>0</v>
      </c>
      <c r="K32" s="2">
        <f>J32+SUMIFS(data!$H$1:$H$1750, data!$A$1:$A$1750, 'Heron Fields'!$A32, data!$D$1:$D$1750, 'Heron Fields'!$A$2, data!$E$1:$E$1750, 'Heron Fields'!K$5)</f>
        <v>0</v>
      </c>
      <c r="L32" s="2">
        <f>K32+SUMIFS(data!$H$1:$H$1750, data!$A$1:$A$1750, 'Heron Fields'!$A32, data!$D$1:$D$1750, 'Heron Fields'!$A$2, data!$E$1:$E$1750, 'Heron Fields'!L$5)</f>
        <v>0</v>
      </c>
      <c r="M32" s="2">
        <f>L32+SUMIFS(data!$H$1:$H$1750, data!$A$1:$A$1750, 'Heron Fields'!$A32, data!$D$1:$D$1750, 'Heron Fields'!$A$2, data!$E$1:$E$1750, 'Heron Fields'!M$5)</f>
        <v>0</v>
      </c>
      <c r="N32" s="2">
        <f>M32+SUMIFS(data!$H$1:$H$1750, data!$A$1:$A$1750, 'Heron Fields'!$A32, data!$D$1:$D$1750, 'Heron Fields'!$A$2, data!$E$1:$E$1750, 'Heron Fields'!N$5)</f>
        <v>0</v>
      </c>
      <c r="O32" s="2">
        <f>N32+SUMIFS(data!$H$1:$H$1750, data!$A$1:$A$1750, 'Heron Fields'!$A32, data!$D$1:$D$1750, 'Heron Fields'!$A$2, data!$E$1:$E$1750, 'Heron Fields'!O$5)</f>
        <v>0</v>
      </c>
      <c r="P32" s="2">
        <f>O32+SUMIFS(data!$H$1:$H$1750, data!$A$1:$A$1750, 'Heron Fields'!$A32, data!$D$1:$D$1750, 'Heron Fields'!$A$2, data!$E$1:$E$1750, 'Heron Fields'!P$5)</f>
        <v>0</v>
      </c>
      <c r="Q32" s="2">
        <f>P32+SUMIFS(data!$H$1:$H$1750, data!$A$1:$A$1750, 'Heron Fields'!$A32, data!$D$1:$D$1750, 'Heron Fields'!$A$2, data!$E$1:$E$1750, 'Heron Fields'!Q$5)</f>
        <v>0</v>
      </c>
      <c r="R32" s="2">
        <f>Q32+SUMIFS(data!$H$1:$H$1750, data!$A$1:$A$1750, 'Heron Fields'!$A32, data!$D$1:$D$1750, 'Heron Fields'!$A$2, data!$E$1:$E$1750, 'Heron Fields'!R$5)</f>
        <v>0</v>
      </c>
      <c r="S32" s="2">
        <f>R32+SUMIFS(data!$H$1:$H$1750, data!$A$1:$A$1750, 'Heron Fields'!$A32, data!$D$1:$D$1750, 'Heron Fields'!$A$2, data!$E$1:$E$1750, 'Heron Fields'!S$5)</f>
        <v>45300.43</v>
      </c>
      <c r="T32" s="2">
        <f>S32+SUMIFS(data!$H$1:$H$1750, data!$A$1:$A$1750, 'Heron Fields'!$A32, data!$D$1:$D$1750, 'Heron Fields'!$A$2, data!$E$1:$E$1750, 'Heron Fields'!T$5)</f>
        <v>90600.86</v>
      </c>
      <c r="U32" s="2">
        <f>T32+SUMIFS(data!$H$1:$H$1750, data!$A$1:$A$1750, 'Heron Fields'!$A32, data!$D$1:$D$1750, 'Heron Fields'!$A$2, data!$E$1:$E$1750, 'Heron Fields'!U$5)</f>
        <v>90600.86</v>
      </c>
      <c r="V32" s="2">
        <f>U32+SUMIFS(data!$H$1:$H$1750, data!$A$1:$A$1750, 'Heron Fields'!$A32, data!$D$1:$D$1750, 'Heron Fields'!$A$2, data!$E$1:$E$1750, 'Heron Fields'!V$5)</f>
        <v>90600.86</v>
      </c>
      <c r="W32" s="2">
        <f>V32+SUMIFS(data!$H$1:$H$1750, data!$A$1:$A$1750, 'Heron Fields'!$A32, data!$D$1:$D$1750, 'Heron Fields'!$A$2, data!$E$1:$E$1750, 'Heron Fields'!W$5)</f>
        <v>90600.86</v>
      </c>
      <c r="X32" s="2">
        <f>W32+SUMIFS(data!$H$1:$H$1750, data!$A$1:$A$1750, 'Heron Fields'!$A32, data!$D$1:$D$1750, 'Heron Fields'!$A$2, data!$E$1:$E$1750, 'Heron Fields'!X$5)</f>
        <v>90600.86</v>
      </c>
      <c r="Y32" s="2">
        <f>X32+SUMIFS(data!$H$1:$H$1750, data!$A$1:$A$1750, 'Heron Fields'!$A32, data!$D$1:$D$1750, 'Heron Fields'!$A$2, data!$E$1:$E$1750, 'Heron Fields'!Y$5)</f>
        <v>90600.86</v>
      </c>
      <c r="Z32" s="2">
        <f>Y32+SUMIFS(data!$H$1:$H$1750, data!$A$1:$A$1750, 'Heron Fields'!$A32, data!$D$1:$D$1750, 'Heron Fields'!$A$2, data!$E$1:$E$1750, 'Heron Fields'!Z$5)</f>
        <v>90600.86</v>
      </c>
      <c r="AA32" s="2">
        <f>Z32+SUMIFS(data!$H$1:$H$1750, data!$A$1:$A$1750, 'Heron Fields'!$A32, data!$D$1:$D$1750, 'Heron Fields'!$A$2, data!$E$1:$E$1750, 'Heron Fields'!AA$5)</f>
        <v>90600.86</v>
      </c>
      <c r="AB32" s="2">
        <f>AA32+SUMIFS(data!$H$1:$H$1750, data!$A$1:$A$1750, 'Heron Fields'!$A32, data!$D$1:$D$1750, 'Heron Fields'!$A$2, data!$E$1:$E$1750, 'Heron Fields'!AB$5)</f>
        <v>90600.86</v>
      </c>
      <c r="AC32" s="2">
        <f>AB32+SUMIFS(data!$H$1:$H$1750, data!$A$1:$A$1750, 'Heron Fields'!$A32, data!$D$1:$D$1750, 'Heron Fields'!$A$2, data!$E$1:$E$1750, 'Heron Fields'!AC$5)</f>
        <v>90600.86</v>
      </c>
      <c r="AD32" s="2">
        <f>AC32+SUMIFS(data!$H$1:$H$1750, data!$A$1:$A$1750, 'Heron Fields'!$A32, data!$D$1:$D$1750, 'Heron Fields'!$A$2, data!$E$1:$E$1750, 'Heron Fields'!AD$5)</f>
        <v>90600.86</v>
      </c>
    </row>
    <row r="33" spans="1:32" x14ac:dyDescent="0.2">
      <c r="A33" t="s">
        <v>89</v>
      </c>
      <c r="C33" s="2">
        <f>SUMIFS(data!$H$1:$H$1750, data!$A$1:$A$1750, 'Heron Fields'!$A33, data!$D$1:$D$1750, 'Heron Fields'!$A$2, data!$E$1:$E$1750, 'Heron Fields'!C$5)</f>
        <v>0</v>
      </c>
      <c r="D33" s="2">
        <f>C33+SUMIFS(data!$H$1:$H$1750, data!$A$1:$A$1750, 'Heron Fields'!$A33, data!$D$1:$D$1750, 'Heron Fields'!$A$2, data!$E$1:$E$1750, 'Heron Fields'!D$5)</f>
        <v>0</v>
      </c>
      <c r="E33" s="2">
        <f>D33+SUMIFS(data!$H$1:$H$1750, data!$A$1:$A$1750, 'Heron Fields'!$A33, data!$D$1:$D$1750, 'Heron Fields'!$A$2, data!$E$1:$E$1750, 'Heron Fields'!E$5)</f>
        <v>0</v>
      </c>
      <c r="F33" s="2">
        <f>E33+SUMIFS(data!$H$1:$H$1750, data!$A$1:$A$1750, 'Heron Fields'!$A33, data!$D$1:$D$1750, 'Heron Fields'!$A$2, data!$E$1:$E$1750, 'Heron Fields'!F$5)</f>
        <v>0</v>
      </c>
      <c r="G33" s="2">
        <f>F33+SUMIFS(data!$H$1:$H$1750, data!$A$1:$A$1750, 'Heron Fields'!$A33, data!$D$1:$D$1750, 'Heron Fields'!$A$2, data!$E$1:$E$1750, 'Heron Fields'!G$5)</f>
        <v>0</v>
      </c>
      <c r="H33" s="2">
        <f>G33+SUMIFS(data!$H$1:$H$1750, data!$A$1:$A$1750, 'Heron Fields'!$A33, data!$D$1:$D$1750, 'Heron Fields'!$A$2, data!$E$1:$E$1750, 'Heron Fields'!H$5)</f>
        <v>0</v>
      </c>
      <c r="I33" s="2">
        <f>H33+SUMIFS(data!$H$1:$H$1750, data!$A$1:$A$1750, 'Heron Fields'!$A33, data!$D$1:$D$1750, 'Heron Fields'!$A$2, data!$E$1:$E$1750, 'Heron Fields'!I$5)</f>
        <v>0</v>
      </c>
      <c r="J33" s="2">
        <f>I33+SUMIFS(data!$H$1:$H$1750, data!$A$1:$A$1750, 'Heron Fields'!$A33, data!$D$1:$D$1750, 'Heron Fields'!$A$2, data!$E$1:$E$1750, 'Heron Fields'!J$5)</f>
        <v>0</v>
      </c>
      <c r="K33" s="2">
        <f>J33+SUMIFS(data!$H$1:$H$1750, data!$A$1:$A$1750, 'Heron Fields'!$A33, data!$D$1:$D$1750, 'Heron Fields'!$A$2, data!$E$1:$E$1750, 'Heron Fields'!K$5)</f>
        <v>0</v>
      </c>
      <c r="L33" s="2">
        <f>K33+SUMIFS(data!$H$1:$H$1750, data!$A$1:$A$1750, 'Heron Fields'!$A33, data!$D$1:$D$1750, 'Heron Fields'!$A$2, data!$E$1:$E$1750, 'Heron Fields'!L$5)</f>
        <v>0</v>
      </c>
      <c r="M33" s="2">
        <f>L33+SUMIFS(data!$H$1:$H$1750, data!$A$1:$A$1750, 'Heron Fields'!$A33, data!$D$1:$D$1750, 'Heron Fields'!$A$2, data!$E$1:$E$1750, 'Heron Fields'!M$5)</f>
        <v>0</v>
      </c>
      <c r="N33" s="2">
        <f>M33+SUMIFS(data!$H$1:$H$1750, data!$A$1:$A$1750, 'Heron Fields'!$A33, data!$D$1:$D$1750, 'Heron Fields'!$A$2, data!$E$1:$E$1750, 'Heron Fields'!N$5)</f>
        <v>0</v>
      </c>
      <c r="O33" s="2">
        <f>N33+SUMIFS(data!$H$1:$H$1750, data!$A$1:$A$1750, 'Heron Fields'!$A33, data!$D$1:$D$1750, 'Heron Fields'!$A$2, data!$E$1:$E$1750, 'Heron Fields'!O$5)</f>
        <v>0</v>
      </c>
      <c r="P33" s="2">
        <f>O33+SUMIFS(data!$H$1:$H$1750, data!$A$1:$A$1750, 'Heron Fields'!$A33, data!$D$1:$D$1750, 'Heron Fields'!$A$2, data!$E$1:$E$1750, 'Heron Fields'!P$5)</f>
        <v>0</v>
      </c>
      <c r="Q33" s="2">
        <f>P33+SUMIFS(data!$H$1:$H$1750, data!$A$1:$A$1750, 'Heron Fields'!$A33, data!$D$1:$D$1750, 'Heron Fields'!$A$2, data!$E$1:$E$1750, 'Heron Fields'!Q$5)</f>
        <v>0</v>
      </c>
      <c r="R33" s="2">
        <f>Q33+SUMIFS(data!$H$1:$H$1750, data!$A$1:$A$1750, 'Heron Fields'!$A33, data!$D$1:$D$1750, 'Heron Fields'!$A$2, data!$E$1:$E$1750, 'Heron Fields'!R$5)</f>
        <v>31600</v>
      </c>
      <c r="S33" s="2">
        <f>R33+SUMIFS(data!$H$1:$H$1750, data!$A$1:$A$1750, 'Heron Fields'!$A33, data!$D$1:$D$1750, 'Heron Fields'!$A$2, data!$E$1:$E$1750, 'Heron Fields'!S$5)</f>
        <v>63200</v>
      </c>
      <c r="T33" s="2">
        <f>S33+SUMIFS(data!$H$1:$H$1750, data!$A$1:$A$1750, 'Heron Fields'!$A33, data!$D$1:$D$1750, 'Heron Fields'!$A$2, data!$E$1:$E$1750, 'Heron Fields'!T$5)</f>
        <v>63200</v>
      </c>
      <c r="U33" s="2">
        <f>T33+SUMIFS(data!$H$1:$H$1750, data!$A$1:$A$1750, 'Heron Fields'!$A33, data!$D$1:$D$1750, 'Heron Fields'!$A$2, data!$E$1:$E$1750, 'Heron Fields'!U$5)</f>
        <v>63200</v>
      </c>
      <c r="V33" s="2">
        <f>U33+SUMIFS(data!$H$1:$H$1750, data!$A$1:$A$1750, 'Heron Fields'!$A33, data!$D$1:$D$1750, 'Heron Fields'!$A$2, data!$E$1:$E$1750, 'Heron Fields'!V$5)</f>
        <v>63200</v>
      </c>
      <c r="W33" s="2">
        <f>V33+SUMIFS(data!$H$1:$H$1750, data!$A$1:$A$1750, 'Heron Fields'!$A33, data!$D$1:$D$1750, 'Heron Fields'!$A$2, data!$E$1:$E$1750, 'Heron Fields'!W$5)</f>
        <v>63200</v>
      </c>
      <c r="X33" s="2">
        <f>W33+SUMIFS(data!$H$1:$H$1750, data!$A$1:$A$1750, 'Heron Fields'!$A33, data!$D$1:$D$1750, 'Heron Fields'!$A$2, data!$E$1:$E$1750, 'Heron Fields'!X$5)</f>
        <v>63200</v>
      </c>
      <c r="Y33" s="2">
        <f>X33+SUMIFS(data!$H$1:$H$1750, data!$A$1:$A$1750, 'Heron Fields'!$A33, data!$D$1:$D$1750, 'Heron Fields'!$A$2, data!$E$1:$E$1750, 'Heron Fields'!Y$5)</f>
        <v>63200</v>
      </c>
      <c r="Z33" s="2">
        <f>Y33+SUMIFS(data!$H$1:$H$1750, data!$A$1:$A$1750, 'Heron Fields'!$A33, data!$D$1:$D$1750, 'Heron Fields'!$A$2, data!$E$1:$E$1750, 'Heron Fields'!Z$5)</f>
        <v>63200</v>
      </c>
      <c r="AA33" s="2">
        <f>Z33+SUMIFS(data!$H$1:$H$1750, data!$A$1:$A$1750, 'Heron Fields'!$A33, data!$D$1:$D$1750, 'Heron Fields'!$A$2, data!$E$1:$E$1750, 'Heron Fields'!AA$5)</f>
        <v>63200</v>
      </c>
      <c r="AB33" s="2">
        <f>AA33+SUMIFS(data!$H$1:$H$1750, data!$A$1:$A$1750, 'Heron Fields'!$A33, data!$D$1:$D$1750, 'Heron Fields'!$A$2, data!$E$1:$E$1750, 'Heron Fields'!AB$5)</f>
        <v>63200</v>
      </c>
      <c r="AC33" s="2">
        <f>AB33+SUMIFS(data!$H$1:$H$1750, data!$A$1:$A$1750, 'Heron Fields'!$A33, data!$D$1:$D$1750, 'Heron Fields'!$A$2, data!$E$1:$E$1750, 'Heron Fields'!AC$5)</f>
        <v>63200</v>
      </c>
      <c r="AD33" s="2">
        <f>AC33+SUMIFS(data!$H$1:$H$1750, data!$A$1:$A$1750, 'Heron Fields'!$A33, data!$D$1:$D$1750, 'Heron Fields'!$A$2, data!$E$1:$E$1750, 'Heron Fields'!AD$5)</f>
        <v>63200</v>
      </c>
    </row>
    <row r="34" spans="1:32" x14ac:dyDescent="0.2">
      <c r="A34" t="s">
        <v>28</v>
      </c>
      <c r="C34" s="2">
        <f>SUMIFS(data!$H$1:$H$1750, data!$A$1:$A$1750, 'Heron Fields'!$A34, data!$D$1:$D$1750, 'Heron Fields'!$A$2, data!$E$1:$E$1750, 'Heron Fields'!C$5)</f>
        <v>0</v>
      </c>
      <c r="D34" s="2">
        <f>C34+SUMIFS(data!$H$1:$H$1750, data!$A$1:$A$1750, 'Heron Fields'!$A34, data!$D$1:$D$1750, 'Heron Fields'!$A$2, data!$E$1:$E$1750, 'Heron Fields'!D$5)</f>
        <v>0</v>
      </c>
      <c r="E34" s="2">
        <f>D34+SUMIFS(data!$H$1:$H$1750, data!$A$1:$A$1750, 'Heron Fields'!$A34, data!$D$1:$D$1750, 'Heron Fields'!$A$2, data!$E$1:$E$1750, 'Heron Fields'!E$5)</f>
        <v>0</v>
      </c>
      <c r="F34" s="2">
        <f>E34+SUMIFS(data!$H$1:$H$1750, data!$A$1:$A$1750, 'Heron Fields'!$A34, data!$D$1:$D$1750, 'Heron Fields'!$A$2, data!$E$1:$E$1750, 'Heron Fields'!F$5)</f>
        <v>0</v>
      </c>
      <c r="G34" s="2">
        <f>F34+SUMIFS(data!$H$1:$H$1750, data!$A$1:$A$1750, 'Heron Fields'!$A34, data!$D$1:$D$1750, 'Heron Fields'!$A$2, data!$E$1:$E$1750, 'Heron Fields'!G$5)</f>
        <v>0</v>
      </c>
      <c r="H34" s="2">
        <f>G34+SUMIFS(data!$H$1:$H$1750, data!$A$1:$A$1750, 'Heron Fields'!$A34, data!$D$1:$D$1750, 'Heron Fields'!$A$2, data!$E$1:$E$1750, 'Heron Fields'!H$5)</f>
        <v>20693</v>
      </c>
      <c r="I34" s="2">
        <f>H34+SUMIFS(data!$H$1:$H$1750, data!$A$1:$A$1750, 'Heron Fields'!$A34, data!$D$1:$D$1750, 'Heron Fields'!$A$2, data!$E$1:$E$1750, 'Heron Fields'!I$5)</f>
        <v>20693</v>
      </c>
      <c r="J34" s="2">
        <f>I34+SUMIFS(data!$H$1:$H$1750, data!$A$1:$A$1750, 'Heron Fields'!$A34, data!$D$1:$D$1750, 'Heron Fields'!$A$2, data!$E$1:$E$1750, 'Heron Fields'!J$5)</f>
        <v>57843.94</v>
      </c>
      <c r="K34" s="2">
        <f>J34+SUMIFS(data!$H$1:$H$1750, data!$A$1:$A$1750, 'Heron Fields'!$A34, data!$D$1:$D$1750, 'Heron Fields'!$A$2, data!$E$1:$E$1750, 'Heron Fields'!K$5)</f>
        <v>433116.76</v>
      </c>
      <c r="L34" s="2">
        <f>K34+SUMIFS(data!$H$1:$H$1750, data!$A$1:$A$1750, 'Heron Fields'!$A34, data!$D$1:$D$1750, 'Heron Fields'!$A$2, data!$E$1:$E$1750, 'Heron Fields'!L$5)</f>
        <v>590147.94999999995</v>
      </c>
      <c r="M34" s="2">
        <f>L34+SUMIFS(data!$H$1:$H$1750, data!$A$1:$A$1750, 'Heron Fields'!$A34, data!$D$1:$D$1750, 'Heron Fields'!$A$2, data!$E$1:$E$1750, 'Heron Fields'!M$5)</f>
        <v>780843.29999999993</v>
      </c>
      <c r="N34" s="2">
        <f>M34+SUMIFS(data!$H$1:$H$1750, data!$A$1:$A$1750, 'Heron Fields'!$A34, data!$D$1:$D$1750, 'Heron Fields'!$A$2, data!$E$1:$E$1750, 'Heron Fields'!N$5)</f>
        <v>924384.58</v>
      </c>
      <c r="O34" s="2">
        <f>N34+SUMIFS(data!$H$1:$H$1750, data!$A$1:$A$1750, 'Heron Fields'!$A34, data!$D$1:$D$1750, 'Heron Fields'!$A$2, data!$E$1:$E$1750, 'Heron Fields'!O$5)</f>
        <v>1118242.94</v>
      </c>
      <c r="P34" s="2">
        <f>O34+SUMIFS(data!$H$1:$H$1750, data!$A$1:$A$1750, 'Heron Fields'!$A34, data!$D$1:$D$1750, 'Heron Fields'!$A$2, data!$E$1:$E$1750, 'Heron Fields'!P$5)</f>
        <v>1312101.2999999998</v>
      </c>
      <c r="Q34" s="2">
        <f>P34+SUMIFS(data!$H$1:$H$1750, data!$A$1:$A$1750, 'Heron Fields'!$A34, data!$D$1:$D$1750, 'Heron Fields'!$A$2, data!$E$1:$E$1750, 'Heron Fields'!Q$5)</f>
        <v>1542245.1599999997</v>
      </c>
      <c r="R34" s="2">
        <f>Q34+SUMIFS(data!$H$1:$H$1750, data!$A$1:$A$1750, 'Heron Fields'!$A34, data!$D$1:$D$1750, 'Heron Fields'!$A$2, data!$E$1:$E$1750, 'Heron Fields'!R$5)</f>
        <v>1677601.9899999998</v>
      </c>
      <c r="S34" s="2">
        <f>R34+SUMIFS(data!$H$1:$H$1750, data!$A$1:$A$1750, 'Heron Fields'!$A34, data!$D$1:$D$1750, 'Heron Fields'!$A$2, data!$E$1:$E$1750, 'Heron Fields'!S$5)</f>
        <v>1696146.2399999998</v>
      </c>
      <c r="T34" s="2">
        <f>S34+SUMIFS(data!$H$1:$H$1750, data!$A$1:$A$1750, 'Heron Fields'!$A34, data!$D$1:$D$1750, 'Heron Fields'!$A$2, data!$E$1:$E$1750, 'Heron Fields'!T$5)</f>
        <v>1767199.5799999998</v>
      </c>
      <c r="U34" s="2">
        <f>T34+SUMIFS(data!$H$1:$H$1750, data!$A$1:$A$1750, 'Heron Fields'!$A34, data!$D$1:$D$1750, 'Heron Fields'!$A$2, data!$E$1:$E$1750, 'Heron Fields'!U$5)</f>
        <v>1767199.5799999998</v>
      </c>
      <c r="V34" s="2">
        <f>U34+SUMIFS(data!$H$1:$H$1750, data!$A$1:$A$1750, 'Heron Fields'!$A34, data!$D$1:$D$1750, 'Heron Fields'!$A$2, data!$E$1:$E$1750, 'Heron Fields'!V$5)</f>
        <v>1838252.92</v>
      </c>
      <c r="W34" s="2">
        <f>V34+SUMIFS(data!$H$1:$H$1750, data!$A$1:$A$1750, 'Heron Fields'!$A34, data!$D$1:$D$1750, 'Heron Fields'!$A$2, data!$E$1:$E$1750, 'Heron Fields'!W$5)</f>
        <v>1875009.77</v>
      </c>
      <c r="X34" s="2">
        <f>W34+SUMIFS(data!$H$1:$H$1750, data!$A$1:$A$1750, 'Heron Fields'!$A34, data!$D$1:$D$1750, 'Heron Fields'!$A$2, data!$E$1:$E$1750, 'Heron Fields'!X$5)</f>
        <v>2048665.3900000001</v>
      </c>
      <c r="Y34" s="2">
        <f>X34+SUMIFS(data!$H$1:$H$1750, data!$A$1:$A$1750, 'Heron Fields'!$A34, data!$D$1:$D$1750, 'Heron Fields'!$A$2, data!$E$1:$E$1750, 'Heron Fields'!Y$5)</f>
        <v>2119718.73</v>
      </c>
      <c r="Z34" s="2">
        <f>Y34+SUMIFS(data!$H$1:$H$1750, data!$A$1:$A$1750, 'Heron Fields'!$A34, data!$D$1:$D$1750, 'Heron Fields'!$A$2, data!$E$1:$E$1750, 'Heron Fields'!Z$5)</f>
        <v>2190772.0699999998</v>
      </c>
      <c r="AA34" s="2">
        <f>Z34+SUMIFS(data!$H$1:$H$1750, data!$A$1:$A$1750, 'Heron Fields'!$A34, data!$D$1:$D$1750, 'Heron Fields'!$A$2, data!$E$1:$E$1750, 'Heron Fields'!AA$5)</f>
        <v>2261825.4099999997</v>
      </c>
      <c r="AB34" s="2">
        <f>AA34+SUMIFS(data!$H$1:$H$1750, data!$A$1:$A$1750, 'Heron Fields'!$A34, data!$D$1:$D$1750, 'Heron Fields'!$A$2, data!$E$1:$E$1750, 'Heron Fields'!AB$5)</f>
        <v>2332878.7499999995</v>
      </c>
      <c r="AC34" s="2">
        <f>AB34+SUMIFS(data!$H$1:$H$1750, data!$A$1:$A$1750, 'Heron Fields'!$A34, data!$D$1:$D$1750, 'Heron Fields'!$A$2, data!$E$1:$E$1750, 'Heron Fields'!AC$5)</f>
        <v>2403932.0899999994</v>
      </c>
      <c r="AD34" s="2">
        <f>AC34+SUMIFS(data!$H$1:$H$1750, data!$A$1:$A$1750, 'Heron Fields'!$A34, data!$D$1:$D$1750, 'Heron Fields'!$A$2, data!$E$1:$E$1750, 'Heron Fields'!AD$5)</f>
        <v>2403932.0899999994</v>
      </c>
      <c r="AE34" s="2">
        <v>1961703.1739130432</v>
      </c>
      <c r="AF34" s="2">
        <f>AE34-AD34</f>
        <v>-442228.91608695616</v>
      </c>
    </row>
    <row r="35" spans="1:32" x14ac:dyDescent="0.2">
      <c r="A35" t="s">
        <v>29</v>
      </c>
      <c r="C35" s="2">
        <f>SUMIFS(data!$H$1:$H$1750, data!$A$1:$A$1750, 'Heron Fields'!$A35, data!$D$1:$D$1750, 'Heron Fields'!$A$2, data!$E$1:$E$1750, 'Heron Fields'!C$5)</f>
        <v>0</v>
      </c>
      <c r="D35" s="2">
        <f>C35+SUMIFS(data!$H$1:$H$1750, data!$A$1:$A$1750, 'Heron Fields'!$A35, data!$D$1:$D$1750, 'Heron Fields'!$A$2, data!$E$1:$E$1750, 'Heron Fields'!D$5)</f>
        <v>0</v>
      </c>
      <c r="E35" s="2">
        <f>D35+SUMIFS(data!$H$1:$H$1750, data!$A$1:$A$1750, 'Heron Fields'!$A35, data!$D$1:$D$1750, 'Heron Fields'!$A$2, data!$E$1:$E$1750, 'Heron Fields'!E$5)</f>
        <v>0</v>
      </c>
      <c r="F35" s="2">
        <f>E35+SUMIFS(data!$H$1:$H$1750, data!$A$1:$A$1750, 'Heron Fields'!$A35, data!$D$1:$D$1750, 'Heron Fields'!$A$2, data!$E$1:$E$1750, 'Heron Fields'!F$5)</f>
        <v>0</v>
      </c>
      <c r="G35" s="2">
        <f>F35+SUMIFS(data!$H$1:$H$1750, data!$A$1:$A$1750, 'Heron Fields'!$A35, data!$D$1:$D$1750, 'Heron Fields'!$A$2, data!$E$1:$E$1750, 'Heron Fields'!G$5)</f>
        <v>0</v>
      </c>
      <c r="H35" s="2">
        <f>G35+SUMIFS(data!$H$1:$H$1750, data!$A$1:$A$1750, 'Heron Fields'!$A35, data!$D$1:$D$1750, 'Heron Fields'!$A$2, data!$E$1:$E$1750, 'Heron Fields'!H$5)</f>
        <v>0</v>
      </c>
      <c r="I35" s="2">
        <f>H35+SUMIFS(data!$H$1:$H$1750, data!$A$1:$A$1750, 'Heron Fields'!$A35, data!$D$1:$D$1750, 'Heron Fields'!$A$2, data!$E$1:$E$1750, 'Heron Fields'!I$5)</f>
        <v>0</v>
      </c>
      <c r="J35" s="2">
        <f>I35+SUMIFS(data!$H$1:$H$1750, data!$A$1:$A$1750, 'Heron Fields'!$A35, data!$D$1:$D$1750, 'Heron Fields'!$A$2, data!$E$1:$E$1750, 'Heron Fields'!J$5)</f>
        <v>0</v>
      </c>
      <c r="K35" s="2">
        <f>J35+SUMIFS(data!$H$1:$H$1750, data!$A$1:$A$1750, 'Heron Fields'!$A35, data!$D$1:$D$1750, 'Heron Fields'!$A$2, data!$E$1:$E$1750, 'Heron Fields'!K$5)</f>
        <v>0</v>
      </c>
      <c r="L35" s="2">
        <f>K35+SUMIFS(data!$H$1:$H$1750, data!$A$1:$A$1750, 'Heron Fields'!$A35, data!$D$1:$D$1750, 'Heron Fields'!$A$2, data!$E$1:$E$1750, 'Heron Fields'!L$5)</f>
        <v>0</v>
      </c>
      <c r="M35" s="2">
        <f>L35+SUMIFS(data!$H$1:$H$1750, data!$A$1:$A$1750, 'Heron Fields'!$A35, data!$D$1:$D$1750, 'Heron Fields'!$A$2, data!$E$1:$E$1750, 'Heron Fields'!M$5)</f>
        <v>0</v>
      </c>
      <c r="N35" s="2">
        <f>M35+SUMIFS(data!$H$1:$H$1750, data!$A$1:$A$1750, 'Heron Fields'!$A35, data!$D$1:$D$1750, 'Heron Fields'!$A$2, data!$E$1:$E$1750, 'Heron Fields'!N$5)</f>
        <v>15988</v>
      </c>
      <c r="O35" s="2">
        <f>N35+SUMIFS(data!$H$1:$H$1750, data!$A$1:$A$1750, 'Heron Fields'!$A35, data!$D$1:$D$1750, 'Heron Fields'!$A$2, data!$E$1:$E$1750, 'Heron Fields'!O$5)</f>
        <v>15988</v>
      </c>
      <c r="P35" s="2">
        <f>O35+SUMIFS(data!$H$1:$H$1750, data!$A$1:$A$1750, 'Heron Fields'!$A35, data!$D$1:$D$1750, 'Heron Fields'!$A$2, data!$E$1:$E$1750, 'Heron Fields'!P$5)</f>
        <v>15988</v>
      </c>
      <c r="Q35" s="2">
        <f>P35+SUMIFS(data!$H$1:$H$1750, data!$A$1:$A$1750, 'Heron Fields'!$A35, data!$D$1:$D$1750, 'Heron Fields'!$A$2, data!$E$1:$E$1750, 'Heron Fields'!Q$5)</f>
        <v>15988</v>
      </c>
      <c r="R35" s="2">
        <f>Q35+SUMIFS(data!$H$1:$H$1750, data!$A$1:$A$1750, 'Heron Fields'!$A35, data!$D$1:$D$1750, 'Heron Fields'!$A$2, data!$E$1:$E$1750, 'Heron Fields'!R$5)</f>
        <v>15988</v>
      </c>
      <c r="S35" s="2">
        <f>R35+SUMIFS(data!$H$1:$H$1750, data!$A$1:$A$1750, 'Heron Fields'!$A35, data!$D$1:$D$1750, 'Heron Fields'!$A$2, data!$E$1:$E$1750, 'Heron Fields'!S$5)</f>
        <v>15988</v>
      </c>
      <c r="T35" s="2">
        <f>S35+SUMIFS(data!$H$1:$H$1750, data!$A$1:$A$1750, 'Heron Fields'!$A35, data!$D$1:$D$1750, 'Heron Fields'!$A$2, data!$E$1:$E$1750, 'Heron Fields'!T$5)</f>
        <v>15988</v>
      </c>
      <c r="U35" s="2">
        <f>T35+SUMIFS(data!$H$1:$H$1750, data!$A$1:$A$1750, 'Heron Fields'!$A35, data!$D$1:$D$1750, 'Heron Fields'!$A$2, data!$E$1:$E$1750, 'Heron Fields'!U$5)</f>
        <v>15988</v>
      </c>
      <c r="V35" s="2">
        <f>U35+SUMIFS(data!$H$1:$H$1750, data!$A$1:$A$1750, 'Heron Fields'!$A35, data!$D$1:$D$1750, 'Heron Fields'!$A$2, data!$E$1:$E$1750, 'Heron Fields'!V$5)</f>
        <v>15988</v>
      </c>
      <c r="W35" s="2">
        <f>V35+SUMIFS(data!$H$1:$H$1750, data!$A$1:$A$1750, 'Heron Fields'!$A35, data!$D$1:$D$1750, 'Heron Fields'!$A$2, data!$E$1:$E$1750, 'Heron Fields'!W$5)</f>
        <v>26528</v>
      </c>
      <c r="X35" s="2">
        <f>W35+SUMIFS(data!$H$1:$H$1750, data!$A$1:$A$1750, 'Heron Fields'!$A35, data!$D$1:$D$1750, 'Heron Fields'!$A$2, data!$E$1:$E$1750, 'Heron Fields'!X$5)</f>
        <v>26528</v>
      </c>
      <c r="Y35" s="2">
        <f>X35+SUMIFS(data!$H$1:$H$1750, data!$A$1:$A$1750, 'Heron Fields'!$A35, data!$D$1:$D$1750, 'Heron Fields'!$A$2, data!$E$1:$E$1750, 'Heron Fields'!Y$5)</f>
        <v>26528</v>
      </c>
      <c r="Z35" s="2">
        <f>Y35+SUMIFS(data!$H$1:$H$1750, data!$A$1:$A$1750, 'Heron Fields'!$A35, data!$D$1:$D$1750, 'Heron Fields'!$A$2, data!$E$1:$E$1750, 'Heron Fields'!Z$5)</f>
        <v>26528</v>
      </c>
      <c r="AA35" s="2">
        <f>Z35+SUMIFS(data!$H$1:$H$1750, data!$A$1:$A$1750, 'Heron Fields'!$A35, data!$D$1:$D$1750, 'Heron Fields'!$A$2, data!$E$1:$E$1750, 'Heron Fields'!AA$5)</f>
        <v>26528</v>
      </c>
      <c r="AB35" s="2">
        <f>AA35+SUMIFS(data!$H$1:$H$1750, data!$A$1:$A$1750, 'Heron Fields'!$A35, data!$D$1:$D$1750, 'Heron Fields'!$A$2, data!$E$1:$E$1750, 'Heron Fields'!AB$5)</f>
        <v>26528</v>
      </c>
      <c r="AC35" s="2">
        <f>AB35+SUMIFS(data!$H$1:$H$1750, data!$A$1:$A$1750, 'Heron Fields'!$A35, data!$D$1:$D$1750, 'Heron Fields'!$A$2, data!$E$1:$E$1750, 'Heron Fields'!AC$5)</f>
        <v>26528</v>
      </c>
      <c r="AD35" s="2">
        <f>AC35+SUMIFS(data!$H$1:$H$1750, data!$A$1:$A$1750, 'Heron Fields'!$A35, data!$D$1:$D$1750, 'Heron Fields'!$A$2, data!$E$1:$E$1750, 'Heron Fields'!AD$5)</f>
        <v>26528</v>
      </c>
    </row>
    <row r="36" spans="1:32" x14ac:dyDescent="0.2">
      <c r="A36" t="s">
        <v>30</v>
      </c>
      <c r="C36" s="2">
        <f>SUMIFS(data!$H$1:$H$1750, data!$A$1:$A$1750, 'Heron Fields'!$A36, data!$D$1:$D$1750, 'Heron Fields'!$A$2, data!$E$1:$E$1750, 'Heron Fields'!C$5)</f>
        <v>0</v>
      </c>
      <c r="D36" s="2">
        <f>C36+SUMIFS(data!$H$1:$H$1750, data!$A$1:$A$1750, 'Heron Fields'!$A36, data!$D$1:$D$1750, 'Heron Fields'!$A$2, data!$E$1:$E$1750, 'Heron Fields'!D$5)</f>
        <v>0</v>
      </c>
      <c r="E36" s="2">
        <f>D36+SUMIFS(data!$H$1:$H$1750, data!$A$1:$A$1750, 'Heron Fields'!$A36, data!$D$1:$D$1750, 'Heron Fields'!$A$2, data!$E$1:$E$1750, 'Heron Fields'!E$5)</f>
        <v>0</v>
      </c>
      <c r="F36" s="2">
        <f>E36+SUMIFS(data!$H$1:$H$1750, data!$A$1:$A$1750, 'Heron Fields'!$A36, data!$D$1:$D$1750, 'Heron Fields'!$A$2, data!$E$1:$E$1750, 'Heron Fields'!F$5)</f>
        <v>0</v>
      </c>
      <c r="G36" s="2">
        <f>F36+SUMIFS(data!$H$1:$H$1750, data!$A$1:$A$1750, 'Heron Fields'!$A36, data!$D$1:$D$1750, 'Heron Fields'!$A$2, data!$E$1:$E$1750, 'Heron Fields'!G$5)</f>
        <v>0</v>
      </c>
      <c r="H36" s="2">
        <f>G36+SUMIFS(data!$H$1:$H$1750, data!$A$1:$A$1750, 'Heron Fields'!$A36, data!$D$1:$D$1750, 'Heron Fields'!$A$2, data!$E$1:$E$1750, 'Heron Fields'!H$5)</f>
        <v>0</v>
      </c>
      <c r="I36" s="2">
        <f>H36+SUMIFS(data!$H$1:$H$1750, data!$A$1:$A$1750, 'Heron Fields'!$A36, data!$D$1:$D$1750, 'Heron Fields'!$A$2, data!$E$1:$E$1750, 'Heron Fields'!I$5)</f>
        <v>0</v>
      </c>
      <c r="J36" s="2">
        <f>I36+SUMIFS(data!$H$1:$H$1750, data!$A$1:$A$1750, 'Heron Fields'!$A36, data!$D$1:$D$1750, 'Heron Fields'!$A$2, data!$E$1:$E$1750, 'Heron Fields'!J$5)</f>
        <v>0</v>
      </c>
      <c r="K36" s="2">
        <f>J36+SUMIFS(data!$H$1:$H$1750, data!$A$1:$A$1750, 'Heron Fields'!$A36, data!$D$1:$D$1750, 'Heron Fields'!$A$2, data!$E$1:$E$1750, 'Heron Fields'!K$5)</f>
        <v>27473.64</v>
      </c>
      <c r="L36" s="2">
        <f>K36+SUMIFS(data!$H$1:$H$1750, data!$A$1:$A$1750, 'Heron Fields'!$A36, data!$D$1:$D$1750, 'Heron Fields'!$A$2, data!$E$1:$E$1750, 'Heron Fields'!L$5)</f>
        <v>202650.47999999998</v>
      </c>
      <c r="M36" s="2">
        <f>L36+SUMIFS(data!$H$1:$H$1750, data!$A$1:$A$1750, 'Heron Fields'!$A36, data!$D$1:$D$1750, 'Heron Fields'!$A$2, data!$E$1:$E$1750, 'Heron Fields'!M$5)</f>
        <v>217104.12</v>
      </c>
      <c r="N36" s="2">
        <f>M36+SUMIFS(data!$H$1:$H$1750, data!$A$1:$A$1750, 'Heron Fields'!$A36, data!$D$1:$D$1750, 'Heron Fields'!$A$2, data!$E$1:$E$1750, 'Heron Fields'!N$5)</f>
        <v>280478.40000000002</v>
      </c>
      <c r="O36" s="2">
        <f>N36+SUMIFS(data!$H$1:$H$1750, data!$A$1:$A$1750, 'Heron Fields'!$A36, data!$D$1:$D$1750, 'Heron Fields'!$A$2, data!$E$1:$E$1750, 'Heron Fields'!O$5)</f>
        <v>280478.40000000002</v>
      </c>
      <c r="P36" s="2">
        <f>O36+SUMIFS(data!$H$1:$H$1750, data!$A$1:$A$1750, 'Heron Fields'!$A36, data!$D$1:$D$1750, 'Heron Fields'!$A$2, data!$E$1:$E$1750, 'Heron Fields'!P$5)</f>
        <v>280478.40000000002</v>
      </c>
      <c r="Q36" s="2">
        <f>P36+SUMIFS(data!$H$1:$H$1750, data!$A$1:$A$1750, 'Heron Fields'!$A36, data!$D$1:$D$1750, 'Heron Fields'!$A$2, data!$E$1:$E$1750, 'Heron Fields'!Q$5)</f>
        <v>451656.84</v>
      </c>
      <c r="R36" s="2">
        <f>Q36+SUMIFS(data!$H$1:$H$1750, data!$A$1:$A$1750, 'Heron Fields'!$A36, data!$D$1:$D$1750, 'Heron Fields'!$A$2, data!$E$1:$E$1750, 'Heron Fields'!R$5)</f>
        <v>622835.28</v>
      </c>
      <c r="S36" s="2">
        <f>R36+SUMIFS(data!$H$1:$H$1750, data!$A$1:$A$1750, 'Heron Fields'!$A36, data!$D$1:$D$1750, 'Heron Fields'!$A$2, data!$E$1:$E$1750, 'Heron Fields'!S$5)</f>
        <v>622835.28</v>
      </c>
      <c r="T36" s="2">
        <f>S36+SUMIFS(data!$H$1:$H$1750, data!$A$1:$A$1750, 'Heron Fields'!$A36, data!$D$1:$D$1750, 'Heron Fields'!$A$2, data!$E$1:$E$1750, 'Heron Fields'!T$5)</f>
        <v>622835.28</v>
      </c>
      <c r="U36" s="2">
        <f>T36+SUMIFS(data!$H$1:$H$1750, data!$A$1:$A$1750, 'Heron Fields'!$A36, data!$D$1:$D$1750, 'Heron Fields'!$A$2, data!$E$1:$E$1750, 'Heron Fields'!U$5)</f>
        <v>832726.32000000007</v>
      </c>
      <c r="V36" s="2">
        <f>U36+SUMIFS(data!$H$1:$H$1750, data!$A$1:$A$1750, 'Heron Fields'!$A36, data!$D$1:$D$1750, 'Heron Fields'!$A$2, data!$E$1:$E$1750, 'Heron Fields'!V$5)</f>
        <v>1042617.3600000001</v>
      </c>
      <c r="W36" s="2">
        <f>V36+SUMIFS(data!$H$1:$H$1750, data!$A$1:$A$1750, 'Heron Fields'!$A36, data!$D$1:$D$1750, 'Heron Fields'!$A$2, data!$E$1:$E$1750, 'Heron Fields'!W$5)</f>
        <v>1042617.3600000001</v>
      </c>
      <c r="X36" s="2">
        <f>W36+SUMIFS(data!$H$1:$H$1750, data!$A$1:$A$1750, 'Heron Fields'!$A36, data!$D$1:$D$1750, 'Heron Fields'!$A$2, data!$E$1:$E$1750, 'Heron Fields'!X$5)</f>
        <v>1042617.3600000001</v>
      </c>
      <c r="Y36" s="2">
        <f>X36+SUMIFS(data!$H$1:$H$1750, data!$A$1:$A$1750, 'Heron Fields'!$A36, data!$D$1:$D$1750, 'Heron Fields'!$A$2, data!$E$1:$E$1750, 'Heron Fields'!Y$5)</f>
        <v>1042617.3600000001</v>
      </c>
      <c r="Z36" s="2">
        <f>Y36+SUMIFS(data!$H$1:$H$1750, data!$A$1:$A$1750, 'Heron Fields'!$A36, data!$D$1:$D$1750, 'Heron Fields'!$A$2, data!$E$1:$E$1750, 'Heron Fields'!Z$5)</f>
        <v>1042617.3600000001</v>
      </c>
      <c r="AA36" s="2">
        <f>Z36+SUMIFS(data!$H$1:$H$1750, data!$A$1:$A$1750, 'Heron Fields'!$A36, data!$D$1:$D$1750, 'Heron Fields'!$A$2, data!$E$1:$E$1750, 'Heron Fields'!AA$5)</f>
        <v>1042617.3600000001</v>
      </c>
      <c r="AB36" s="2">
        <f>AA36+SUMIFS(data!$H$1:$H$1750, data!$A$1:$A$1750, 'Heron Fields'!$A36, data!$D$1:$D$1750, 'Heron Fields'!$A$2, data!$E$1:$E$1750, 'Heron Fields'!AB$5)</f>
        <v>1042617.3600000001</v>
      </c>
      <c r="AC36" s="2">
        <f>AB36+SUMIFS(data!$H$1:$H$1750, data!$A$1:$A$1750, 'Heron Fields'!$A36, data!$D$1:$D$1750, 'Heron Fields'!$A$2, data!$E$1:$E$1750, 'Heron Fields'!AC$5)</f>
        <v>1042617.3600000001</v>
      </c>
      <c r="AD36" s="2">
        <f>AC36+SUMIFS(data!$H$1:$H$1750, data!$A$1:$A$1750, 'Heron Fields'!$A36, data!$D$1:$D$1750, 'Heron Fields'!$A$2, data!$E$1:$E$1750, 'Heron Fields'!AD$5)</f>
        <v>3114200.51</v>
      </c>
    </row>
    <row r="37" spans="1:32" x14ac:dyDescent="0.2">
      <c r="A37" t="s">
        <v>31</v>
      </c>
      <c r="C37" s="2">
        <f>SUMIFS(data!$H$1:$H$1750, data!$A$1:$A$1750, 'Heron Fields'!$A37, data!$D$1:$D$1750, 'Heron Fields'!$A$2, data!$E$1:$E$1750, 'Heron Fields'!C$5)</f>
        <v>0</v>
      </c>
      <c r="D37" s="2">
        <f>C37+SUMIFS(data!$H$1:$H$1750, data!$A$1:$A$1750, 'Heron Fields'!$A37, data!$D$1:$D$1750, 'Heron Fields'!$A$2, data!$E$1:$E$1750, 'Heron Fields'!D$5)</f>
        <v>0</v>
      </c>
      <c r="E37" s="2">
        <f>D37+SUMIFS(data!$H$1:$H$1750, data!$A$1:$A$1750, 'Heron Fields'!$A37, data!$D$1:$D$1750, 'Heron Fields'!$A$2, data!$E$1:$E$1750, 'Heron Fields'!E$5)</f>
        <v>0</v>
      </c>
      <c r="F37" s="2">
        <f>E37+SUMIFS(data!$H$1:$H$1750, data!$A$1:$A$1750, 'Heron Fields'!$A37, data!$D$1:$D$1750, 'Heron Fields'!$A$2, data!$E$1:$E$1750, 'Heron Fields'!F$5)</f>
        <v>0</v>
      </c>
      <c r="G37" s="2">
        <f>F37+SUMIFS(data!$H$1:$H$1750, data!$A$1:$A$1750, 'Heron Fields'!$A37, data!$D$1:$D$1750, 'Heron Fields'!$A$2, data!$E$1:$E$1750, 'Heron Fields'!G$5)</f>
        <v>0</v>
      </c>
      <c r="H37" s="2">
        <f>G37+SUMIFS(data!$H$1:$H$1750, data!$A$1:$A$1750, 'Heron Fields'!$A37, data!$D$1:$D$1750, 'Heron Fields'!$A$2, data!$E$1:$E$1750, 'Heron Fields'!H$5)</f>
        <v>0</v>
      </c>
      <c r="I37" s="2">
        <f>H37+SUMIFS(data!$H$1:$H$1750, data!$A$1:$A$1750, 'Heron Fields'!$A37, data!$D$1:$D$1750, 'Heron Fields'!$A$2, data!$E$1:$E$1750, 'Heron Fields'!I$5)</f>
        <v>9738.91</v>
      </c>
      <c r="J37" s="2">
        <f>I37+SUMIFS(data!$H$1:$H$1750, data!$A$1:$A$1750, 'Heron Fields'!$A37, data!$D$1:$D$1750, 'Heron Fields'!$A$2, data!$E$1:$E$1750, 'Heron Fields'!J$5)</f>
        <v>9738.91</v>
      </c>
      <c r="K37" s="2">
        <f>J37+SUMIFS(data!$H$1:$H$1750, data!$A$1:$A$1750, 'Heron Fields'!$A37, data!$D$1:$D$1750, 'Heron Fields'!$A$2, data!$E$1:$E$1750, 'Heron Fields'!K$5)</f>
        <v>9738.91</v>
      </c>
      <c r="L37" s="2">
        <f>K37+SUMIFS(data!$H$1:$H$1750, data!$A$1:$A$1750, 'Heron Fields'!$A37, data!$D$1:$D$1750, 'Heron Fields'!$A$2, data!$E$1:$E$1750, 'Heron Fields'!L$5)</f>
        <v>9738.91</v>
      </c>
      <c r="M37" s="2">
        <f>L37+SUMIFS(data!$H$1:$H$1750, data!$A$1:$A$1750, 'Heron Fields'!$A37, data!$D$1:$D$1750, 'Heron Fields'!$A$2, data!$E$1:$E$1750, 'Heron Fields'!M$5)</f>
        <v>9738.91</v>
      </c>
      <c r="N37" s="2">
        <f>M37+SUMIFS(data!$H$1:$H$1750, data!$A$1:$A$1750, 'Heron Fields'!$A37, data!$D$1:$D$1750, 'Heron Fields'!$A$2, data!$E$1:$E$1750, 'Heron Fields'!N$5)</f>
        <v>9738.91</v>
      </c>
      <c r="O37" s="2">
        <f>N37+SUMIFS(data!$H$1:$H$1750, data!$A$1:$A$1750, 'Heron Fields'!$A37, data!$D$1:$D$1750, 'Heron Fields'!$A$2, data!$E$1:$E$1750, 'Heron Fields'!O$5)</f>
        <v>9738.91</v>
      </c>
      <c r="P37" s="2">
        <f>O37+SUMIFS(data!$H$1:$H$1750, data!$A$1:$A$1750, 'Heron Fields'!$A37, data!$D$1:$D$1750, 'Heron Fields'!$A$2, data!$E$1:$E$1750, 'Heron Fields'!P$5)</f>
        <v>21267.84</v>
      </c>
      <c r="Q37" s="2">
        <f>P37+SUMIFS(data!$H$1:$H$1750, data!$A$1:$A$1750, 'Heron Fields'!$A37, data!$D$1:$D$1750, 'Heron Fields'!$A$2, data!$E$1:$E$1750, 'Heron Fields'!Q$5)</f>
        <v>32796.770000000004</v>
      </c>
      <c r="R37" s="2">
        <f>Q37+SUMIFS(data!$H$1:$H$1750, data!$A$1:$A$1750, 'Heron Fields'!$A37, data!$D$1:$D$1750, 'Heron Fields'!$A$2, data!$E$1:$E$1750, 'Heron Fields'!R$5)</f>
        <v>39428.76</v>
      </c>
      <c r="S37" s="2">
        <f>R37+SUMIFS(data!$H$1:$H$1750, data!$A$1:$A$1750, 'Heron Fields'!$A37, data!$D$1:$D$1750, 'Heron Fields'!$A$2, data!$E$1:$E$1750, 'Heron Fields'!S$5)</f>
        <v>43304.61</v>
      </c>
      <c r="T37" s="2">
        <f>S37+SUMIFS(data!$H$1:$H$1750, data!$A$1:$A$1750, 'Heron Fields'!$A37, data!$D$1:$D$1750, 'Heron Fields'!$A$2, data!$E$1:$E$1750, 'Heron Fields'!T$5)</f>
        <v>47180.46</v>
      </c>
      <c r="U37" s="2">
        <f>T37+SUMIFS(data!$H$1:$H$1750, data!$A$1:$A$1750, 'Heron Fields'!$A37, data!$D$1:$D$1750, 'Heron Fields'!$A$2, data!$E$1:$E$1750, 'Heron Fields'!U$5)</f>
        <v>50488.81</v>
      </c>
      <c r="V37" s="2">
        <f>U37+SUMIFS(data!$H$1:$H$1750, data!$A$1:$A$1750, 'Heron Fields'!$A37, data!$D$1:$D$1750, 'Heron Fields'!$A$2, data!$E$1:$E$1750, 'Heron Fields'!V$5)</f>
        <v>50488.81</v>
      </c>
      <c r="W37" s="2">
        <f>V37+SUMIFS(data!$H$1:$H$1750, data!$A$1:$A$1750, 'Heron Fields'!$A37, data!$D$1:$D$1750, 'Heron Fields'!$A$2, data!$E$1:$E$1750, 'Heron Fields'!W$5)</f>
        <v>70008.28</v>
      </c>
      <c r="X37" s="2">
        <f>W37+SUMIFS(data!$H$1:$H$1750, data!$A$1:$A$1750, 'Heron Fields'!$A37, data!$D$1:$D$1750, 'Heron Fields'!$A$2, data!$E$1:$E$1750, 'Heron Fields'!X$5)</f>
        <v>70008.28</v>
      </c>
      <c r="Y37" s="2">
        <f>X37+SUMIFS(data!$H$1:$H$1750, data!$A$1:$A$1750, 'Heron Fields'!$A37, data!$D$1:$D$1750, 'Heron Fields'!$A$2, data!$E$1:$E$1750, 'Heron Fields'!Y$5)</f>
        <v>70008.28</v>
      </c>
      <c r="Z37" s="2">
        <f>Y37+SUMIFS(data!$H$1:$H$1750, data!$A$1:$A$1750, 'Heron Fields'!$A37, data!$D$1:$D$1750, 'Heron Fields'!$A$2, data!$E$1:$E$1750, 'Heron Fields'!Z$5)</f>
        <v>70008.28</v>
      </c>
      <c r="AA37" s="2">
        <f>Z37+SUMIFS(data!$H$1:$H$1750, data!$A$1:$A$1750, 'Heron Fields'!$A37, data!$D$1:$D$1750, 'Heron Fields'!$A$2, data!$E$1:$E$1750, 'Heron Fields'!AA$5)</f>
        <v>70008.28</v>
      </c>
      <c r="AB37" s="2">
        <f>AA37+SUMIFS(data!$H$1:$H$1750, data!$A$1:$A$1750, 'Heron Fields'!$A37, data!$D$1:$D$1750, 'Heron Fields'!$A$2, data!$E$1:$E$1750, 'Heron Fields'!AB$5)</f>
        <v>70008.28</v>
      </c>
      <c r="AC37" s="2">
        <f>AB37+SUMIFS(data!$H$1:$H$1750, data!$A$1:$A$1750, 'Heron Fields'!$A37, data!$D$1:$D$1750, 'Heron Fields'!$A$2, data!$E$1:$E$1750, 'Heron Fields'!AC$5)</f>
        <v>70008.28</v>
      </c>
      <c r="AD37" s="2">
        <f>AC37+SUMIFS(data!$H$1:$H$1750, data!$A$1:$A$1750, 'Heron Fields'!$A37, data!$D$1:$D$1750, 'Heron Fields'!$A$2, data!$E$1:$E$1750, 'Heron Fields'!AD$5)</f>
        <v>70008.28</v>
      </c>
    </row>
    <row r="38" spans="1:32" x14ac:dyDescent="0.2">
      <c r="A38" t="s">
        <v>32</v>
      </c>
      <c r="C38" s="2">
        <f>SUMIFS(data!$H$1:$H$1750, data!$A$1:$A$1750, 'Heron Fields'!$A38, data!$D$1:$D$1750, 'Heron Fields'!$A$2, data!$E$1:$E$1750, 'Heron Fields'!C$5)</f>
        <v>0</v>
      </c>
      <c r="D38" s="2">
        <f>C38+SUMIFS(data!$H$1:$H$1750, data!$A$1:$A$1750, 'Heron Fields'!$A38, data!$D$1:$D$1750, 'Heron Fields'!$A$2, data!$E$1:$E$1750, 'Heron Fields'!D$5)</f>
        <v>0</v>
      </c>
      <c r="E38" s="2">
        <f>D38+SUMIFS(data!$H$1:$H$1750, data!$A$1:$A$1750, 'Heron Fields'!$A38, data!$D$1:$D$1750, 'Heron Fields'!$A$2, data!$E$1:$E$1750, 'Heron Fields'!E$5)</f>
        <v>0</v>
      </c>
      <c r="F38" s="2">
        <f>E38+SUMIFS(data!$H$1:$H$1750, data!$A$1:$A$1750, 'Heron Fields'!$A38, data!$D$1:$D$1750, 'Heron Fields'!$A$2, data!$E$1:$E$1750, 'Heron Fields'!F$5)</f>
        <v>0</v>
      </c>
      <c r="G38" s="2">
        <f>F38+SUMIFS(data!$H$1:$H$1750, data!$A$1:$A$1750, 'Heron Fields'!$A38, data!$D$1:$D$1750, 'Heron Fields'!$A$2, data!$E$1:$E$1750, 'Heron Fields'!G$5)</f>
        <v>0</v>
      </c>
      <c r="H38" s="2">
        <f>G38+SUMIFS(data!$H$1:$H$1750, data!$A$1:$A$1750, 'Heron Fields'!$A38, data!$D$1:$D$1750, 'Heron Fields'!$A$2, data!$E$1:$E$1750, 'Heron Fields'!H$5)</f>
        <v>0</v>
      </c>
      <c r="I38" s="2">
        <f>H38+SUMIFS(data!$H$1:$H$1750, data!$A$1:$A$1750, 'Heron Fields'!$A38, data!$D$1:$D$1750, 'Heron Fields'!$A$2, data!$E$1:$E$1750, 'Heron Fields'!I$5)</f>
        <v>0</v>
      </c>
      <c r="J38" s="2">
        <f>I38+SUMIFS(data!$H$1:$H$1750, data!$A$1:$A$1750, 'Heron Fields'!$A38, data!$D$1:$D$1750, 'Heron Fields'!$A$2, data!$E$1:$E$1750, 'Heron Fields'!J$5)</f>
        <v>0</v>
      </c>
      <c r="K38" s="2">
        <f>J38+SUMIFS(data!$H$1:$H$1750, data!$A$1:$A$1750, 'Heron Fields'!$A38, data!$D$1:$D$1750, 'Heron Fields'!$A$2, data!$E$1:$E$1750, 'Heron Fields'!K$5)</f>
        <v>0</v>
      </c>
      <c r="L38" s="2">
        <f>K38+SUMIFS(data!$H$1:$H$1750, data!$A$1:$A$1750, 'Heron Fields'!$A38, data!$D$1:$D$1750, 'Heron Fields'!$A$2, data!$E$1:$E$1750, 'Heron Fields'!L$5)</f>
        <v>0</v>
      </c>
      <c r="M38" s="2">
        <f>L38+SUMIFS(data!$H$1:$H$1750, data!$A$1:$A$1750, 'Heron Fields'!$A38, data!$D$1:$D$1750, 'Heron Fields'!$A$2, data!$E$1:$E$1750, 'Heron Fields'!M$5)</f>
        <v>0</v>
      </c>
      <c r="N38" s="2">
        <f>M38+SUMIFS(data!$H$1:$H$1750, data!$A$1:$A$1750, 'Heron Fields'!$A38, data!$D$1:$D$1750, 'Heron Fields'!$A$2, data!$E$1:$E$1750, 'Heron Fields'!N$5)</f>
        <v>28465.91</v>
      </c>
      <c r="O38" s="2">
        <f>N38+SUMIFS(data!$H$1:$H$1750, data!$A$1:$A$1750, 'Heron Fields'!$A38, data!$D$1:$D$1750, 'Heron Fields'!$A$2, data!$E$1:$E$1750, 'Heron Fields'!O$5)</f>
        <v>28465.91</v>
      </c>
      <c r="P38" s="2">
        <f>O38+SUMIFS(data!$H$1:$H$1750, data!$A$1:$A$1750, 'Heron Fields'!$A38, data!$D$1:$D$1750, 'Heron Fields'!$A$2, data!$E$1:$E$1750, 'Heron Fields'!P$5)</f>
        <v>28465.91</v>
      </c>
      <c r="Q38" s="2">
        <f>P38+SUMIFS(data!$H$1:$H$1750, data!$A$1:$A$1750, 'Heron Fields'!$A38, data!$D$1:$D$1750, 'Heron Fields'!$A$2, data!$E$1:$E$1750, 'Heron Fields'!Q$5)</f>
        <v>28465.91</v>
      </c>
      <c r="R38" s="2">
        <f>Q38+SUMIFS(data!$H$1:$H$1750, data!$A$1:$A$1750, 'Heron Fields'!$A38, data!$D$1:$D$1750, 'Heron Fields'!$A$2, data!$E$1:$E$1750, 'Heron Fields'!R$5)</f>
        <v>28465.91</v>
      </c>
      <c r="S38" s="2">
        <f>R38+SUMIFS(data!$H$1:$H$1750, data!$A$1:$A$1750, 'Heron Fields'!$A38, data!$D$1:$D$1750, 'Heron Fields'!$A$2, data!$E$1:$E$1750, 'Heron Fields'!S$5)</f>
        <v>28465.91</v>
      </c>
      <c r="T38" s="2">
        <f>S38+SUMIFS(data!$H$1:$H$1750, data!$A$1:$A$1750, 'Heron Fields'!$A38, data!$D$1:$D$1750, 'Heron Fields'!$A$2, data!$E$1:$E$1750, 'Heron Fields'!T$5)</f>
        <v>29471.38</v>
      </c>
      <c r="U38" s="2">
        <f>T38+SUMIFS(data!$H$1:$H$1750, data!$A$1:$A$1750, 'Heron Fields'!$A38, data!$D$1:$D$1750, 'Heron Fields'!$A$2, data!$E$1:$E$1750, 'Heron Fields'!U$5)</f>
        <v>30476.850000000002</v>
      </c>
      <c r="V38" s="2">
        <f>U38+SUMIFS(data!$H$1:$H$1750, data!$A$1:$A$1750, 'Heron Fields'!$A38, data!$D$1:$D$1750, 'Heron Fields'!$A$2, data!$E$1:$E$1750, 'Heron Fields'!V$5)</f>
        <v>30476.850000000002</v>
      </c>
      <c r="W38" s="2">
        <f>V38+SUMIFS(data!$H$1:$H$1750, data!$A$1:$A$1750, 'Heron Fields'!$A38, data!$D$1:$D$1750, 'Heron Fields'!$A$2, data!$E$1:$E$1750, 'Heron Fields'!W$5)</f>
        <v>30476.850000000002</v>
      </c>
      <c r="X38" s="2">
        <f>W38+SUMIFS(data!$H$1:$H$1750, data!$A$1:$A$1750, 'Heron Fields'!$A38, data!$D$1:$D$1750, 'Heron Fields'!$A$2, data!$E$1:$E$1750, 'Heron Fields'!X$5)</f>
        <v>30476.850000000002</v>
      </c>
      <c r="Y38" s="2">
        <f>X38+SUMIFS(data!$H$1:$H$1750, data!$A$1:$A$1750, 'Heron Fields'!$A38, data!$D$1:$D$1750, 'Heron Fields'!$A$2, data!$E$1:$E$1750, 'Heron Fields'!Y$5)</f>
        <v>30476.850000000002</v>
      </c>
      <c r="Z38" s="2">
        <f>Y38+SUMIFS(data!$H$1:$H$1750, data!$A$1:$A$1750, 'Heron Fields'!$A38, data!$D$1:$D$1750, 'Heron Fields'!$A$2, data!$E$1:$E$1750, 'Heron Fields'!Z$5)</f>
        <v>30476.850000000002</v>
      </c>
      <c r="AA38" s="2">
        <f>Z38+SUMIFS(data!$H$1:$H$1750, data!$A$1:$A$1750, 'Heron Fields'!$A38, data!$D$1:$D$1750, 'Heron Fields'!$A$2, data!$E$1:$E$1750, 'Heron Fields'!AA$5)</f>
        <v>30476.850000000002</v>
      </c>
      <c r="AB38" s="2">
        <f>AA38+SUMIFS(data!$H$1:$H$1750, data!$A$1:$A$1750, 'Heron Fields'!$A38, data!$D$1:$D$1750, 'Heron Fields'!$A$2, data!$E$1:$E$1750, 'Heron Fields'!AB$5)</f>
        <v>30476.850000000002</v>
      </c>
      <c r="AC38" s="2">
        <f>AB38+SUMIFS(data!$H$1:$H$1750, data!$A$1:$A$1750, 'Heron Fields'!$A38, data!$D$1:$D$1750, 'Heron Fields'!$A$2, data!$E$1:$E$1750, 'Heron Fields'!AC$5)</f>
        <v>30476.850000000002</v>
      </c>
      <c r="AD38" s="2">
        <f>AC38+SUMIFS(data!$H$1:$H$1750, data!$A$1:$A$1750, 'Heron Fields'!$A38, data!$D$1:$D$1750, 'Heron Fields'!$A$2, data!$E$1:$E$1750, 'Heron Fields'!AD$5)</f>
        <v>30476.850000000002</v>
      </c>
    </row>
    <row r="39" spans="1:32" x14ac:dyDescent="0.2">
      <c r="A39" t="s">
        <v>119</v>
      </c>
      <c r="C39" s="2">
        <f>SUMIFS(data!$H$1:$H$1750, data!$A$1:$A$1750, 'Heron Fields'!$A39, data!$D$1:$D$1750, 'Heron Fields'!$A$2, data!$E$1:$E$1750, 'Heron Fields'!C$5)</f>
        <v>0</v>
      </c>
      <c r="D39" s="2">
        <f>C39+SUMIFS(data!$H$1:$H$1750, data!$A$1:$A$1750, 'Heron Fields'!$A39, data!$D$1:$D$1750, 'Heron Fields'!$A$2, data!$E$1:$E$1750, 'Heron Fields'!D$5)</f>
        <v>0</v>
      </c>
      <c r="E39" s="2">
        <f>D39+SUMIFS(data!$H$1:$H$1750, data!$A$1:$A$1750, 'Heron Fields'!$A39, data!$D$1:$D$1750, 'Heron Fields'!$A$2, data!$E$1:$E$1750, 'Heron Fields'!E$5)</f>
        <v>0</v>
      </c>
      <c r="F39" s="2">
        <f>E39+SUMIFS(data!$H$1:$H$1750, data!$A$1:$A$1750, 'Heron Fields'!$A39, data!$D$1:$D$1750, 'Heron Fields'!$A$2, data!$E$1:$E$1750, 'Heron Fields'!F$5)</f>
        <v>0</v>
      </c>
      <c r="G39" s="2">
        <f>F39+SUMIFS(data!$H$1:$H$1750, data!$A$1:$A$1750, 'Heron Fields'!$A39, data!$D$1:$D$1750, 'Heron Fields'!$A$2, data!$E$1:$E$1750, 'Heron Fields'!G$5)</f>
        <v>0</v>
      </c>
      <c r="H39" s="2">
        <f>G39+SUMIFS(data!$H$1:$H$1750, data!$A$1:$A$1750, 'Heron Fields'!$A39, data!$D$1:$D$1750, 'Heron Fields'!$A$2, data!$E$1:$E$1750, 'Heron Fields'!H$5)</f>
        <v>0</v>
      </c>
      <c r="I39" s="2">
        <f>H39+SUMIFS(data!$H$1:$H$1750, data!$A$1:$A$1750, 'Heron Fields'!$A39, data!$D$1:$D$1750, 'Heron Fields'!$A$2, data!$E$1:$E$1750, 'Heron Fields'!I$5)</f>
        <v>0</v>
      </c>
      <c r="J39" s="2">
        <f>I39+SUMIFS(data!$H$1:$H$1750, data!$A$1:$A$1750, 'Heron Fields'!$A39, data!$D$1:$D$1750, 'Heron Fields'!$A$2, data!$E$1:$E$1750, 'Heron Fields'!J$5)</f>
        <v>0</v>
      </c>
      <c r="K39" s="2">
        <f>J39+SUMIFS(data!$H$1:$H$1750, data!$A$1:$A$1750, 'Heron Fields'!$A39, data!$D$1:$D$1750, 'Heron Fields'!$A$2, data!$E$1:$E$1750, 'Heron Fields'!K$5)</f>
        <v>0</v>
      </c>
      <c r="L39" s="2">
        <f>K39+SUMIFS(data!$H$1:$H$1750, data!$A$1:$A$1750, 'Heron Fields'!$A39, data!$D$1:$D$1750, 'Heron Fields'!$A$2, data!$E$1:$E$1750, 'Heron Fields'!L$5)</f>
        <v>0</v>
      </c>
      <c r="M39" s="2">
        <f>L39+SUMIFS(data!$H$1:$H$1750, data!$A$1:$A$1750, 'Heron Fields'!$A39, data!$D$1:$D$1750, 'Heron Fields'!$A$2, data!$E$1:$E$1750, 'Heron Fields'!M$5)</f>
        <v>0</v>
      </c>
      <c r="N39" s="2">
        <f>M39+SUMIFS(data!$H$1:$H$1750, data!$A$1:$A$1750, 'Heron Fields'!$A39, data!$D$1:$D$1750, 'Heron Fields'!$A$2, data!$E$1:$E$1750, 'Heron Fields'!N$5)</f>
        <v>0</v>
      </c>
      <c r="O39" s="2">
        <f>N39+SUMIFS(data!$H$1:$H$1750, data!$A$1:$A$1750, 'Heron Fields'!$A39, data!$D$1:$D$1750, 'Heron Fields'!$A$2, data!$E$1:$E$1750, 'Heron Fields'!O$5)</f>
        <v>0</v>
      </c>
      <c r="P39" s="2">
        <f>O39+SUMIFS(data!$H$1:$H$1750, data!$A$1:$A$1750, 'Heron Fields'!$A39, data!$D$1:$D$1750, 'Heron Fields'!$A$2, data!$E$1:$E$1750, 'Heron Fields'!P$5)</f>
        <v>0</v>
      </c>
      <c r="Q39" s="2">
        <f>P39+SUMIFS(data!$H$1:$H$1750, data!$A$1:$A$1750, 'Heron Fields'!$A39, data!$D$1:$D$1750, 'Heron Fields'!$A$2, data!$E$1:$E$1750, 'Heron Fields'!Q$5)</f>
        <v>0</v>
      </c>
      <c r="R39" s="2">
        <f>Q39+SUMIFS(data!$H$1:$H$1750, data!$A$1:$A$1750, 'Heron Fields'!$A39, data!$D$1:$D$1750, 'Heron Fields'!$A$2, data!$E$1:$E$1750, 'Heron Fields'!R$5)</f>
        <v>0</v>
      </c>
      <c r="S39" s="2">
        <f>R39+SUMIFS(data!$H$1:$H$1750, data!$A$1:$A$1750, 'Heron Fields'!$A39, data!$D$1:$D$1750, 'Heron Fields'!$A$2, data!$E$1:$E$1750, 'Heron Fields'!S$5)</f>
        <v>0</v>
      </c>
      <c r="T39" s="2">
        <f>S39+SUMIFS(data!$H$1:$H$1750, data!$A$1:$A$1750, 'Heron Fields'!$A39, data!$D$1:$D$1750, 'Heron Fields'!$A$2, data!$E$1:$E$1750, 'Heron Fields'!T$5)</f>
        <v>0</v>
      </c>
      <c r="U39" s="2">
        <f>T39+SUMIFS(data!$H$1:$H$1750, data!$A$1:$A$1750, 'Heron Fields'!$A39, data!$D$1:$D$1750, 'Heron Fields'!$A$2, data!$E$1:$E$1750, 'Heron Fields'!U$5)</f>
        <v>0</v>
      </c>
      <c r="V39" s="2">
        <f>U39+SUMIFS(data!$H$1:$H$1750, data!$A$1:$A$1750, 'Heron Fields'!$A39, data!$D$1:$D$1750, 'Heron Fields'!$A$2, data!$E$1:$E$1750, 'Heron Fields'!V$5)</f>
        <v>11741246.42</v>
      </c>
      <c r="W39" s="2">
        <f>V39+SUMIFS(data!$H$1:$H$1750, data!$A$1:$A$1750, 'Heron Fields'!$A39, data!$D$1:$D$1750, 'Heron Fields'!$A$2, data!$E$1:$E$1750, 'Heron Fields'!W$5)</f>
        <v>11741246.42</v>
      </c>
      <c r="X39" s="2">
        <f>W39+SUMIFS(data!$H$1:$H$1750, data!$A$1:$A$1750, 'Heron Fields'!$A39, data!$D$1:$D$1750, 'Heron Fields'!$A$2, data!$E$1:$E$1750, 'Heron Fields'!X$5)</f>
        <v>11741246.42</v>
      </c>
      <c r="Y39" s="2">
        <f>X39+SUMIFS(data!$H$1:$H$1750, data!$A$1:$A$1750, 'Heron Fields'!$A39, data!$D$1:$D$1750, 'Heron Fields'!$A$2, data!$E$1:$E$1750, 'Heron Fields'!Y$5)</f>
        <v>11741246.42</v>
      </c>
      <c r="Z39" s="2">
        <f>Y39+SUMIFS(data!$H$1:$H$1750, data!$A$1:$A$1750, 'Heron Fields'!$A39, data!$D$1:$D$1750, 'Heron Fields'!$A$2, data!$E$1:$E$1750, 'Heron Fields'!Z$5)</f>
        <v>11741246.42</v>
      </c>
      <c r="AA39" s="2">
        <f>Z39+SUMIFS(data!$H$1:$H$1750, data!$A$1:$A$1750, 'Heron Fields'!$A39, data!$D$1:$D$1750, 'Heron Fields'!$A$2, data!$E$1:$E$1750, 'Heron Fields'!AA$5)</f>
        <v>11741246.42</v>
      </c>
      <c r="AB39" s="2">
        <f>AA39+SUMIFS(data!$H$1:$H$1750, data!$A$1:$A$1750, 'Heron Fields'!$A39, data!$D$1:$D$1750, 'Heron Fields'!$A$2, data!$E$1:$E$1750, 'Heron Fields'!AB$5)</f>
        <v>11741246.42</v>
      </c>
      <c r="AC39" s="2">
        <f>AB39+SUMIFS(data!$H$1:$H$1750, data!$A$1:$A$1750, 'Heron Fields'!$A39, data!$D$1:$D$1750, 'Heron Fields'!$A$2, data!$E$1:$E$1750, 'Heron Fields'!AC$5)</f>
        <v>11741246.42</v>
      </c>
      <c r="AD39" s="2">
        <f>AC39+SUMIFS(data!$H$1:$H$1750, data!$A$1:$A$1750, 'Heron Fields'!$A39, data!$D$1:$D$1750, 'Heron Fields'!$A$2, data!$E$1:$E$1750, 'Heron Fields'!AD$5)</f>
        <v>11741246.42</v>
      </c>
    </row>
    <row r="40" spans="1:32" x14ac:dyDescent="0.2">
      <c r="A40" t="s">
        <v>120</v>
      </c>
      <c r="C40" s="2">
        <f>SUMIFS(data!$H$1:$H$1750, data!$A$1:$A$1750, 'Heron Fields'!$A40, data!$D$1:$D$1750, 'Heron Fields'!$A$2, data!$E$1:$E$1750, 'Heron Fields'!C$5)</f>
        <v>0</v>
      </c>
      <c r="D40" s="2">
        <f>C40+SUMIFS(data!$H$1:$H$1750, data!$A$1:$A$1750, 'Heron Fields'!$A40, data!$D$1:$D$1750, 'Heron Fields'!$A$2, data!$E$1:$E$1750, 'Heron Fields'!D$5)</f>
        <v>0</v>
      </c>
      <c r="E40" s="2">
        <f>D40+SUMIFS(data!$H$1:$H$1750, data!$A$1:$A$1750, 'Heron Fields'!$A40, data!$D$1:$D$1750, 'Heron Fields'!$A$2, data!$E$1:$E$1750, 'Heron Fields'!E$5)</f>
        <v>0</v>
      </c>
      <c r="F40" s="2">
        <f>E40+SUMIFS(data!$H$1:$H$1750, data!$A$1:$A$1750, 'Heron Fields'!$A40, data!$D$1:$D$1750, 'Heron Fields'!$A$2, data!$E$1:$E$1750, 'Heron Fields'!F$5)</f>
        <v>0</v>
      </c>
      <c r="G40" s="2">
        <f>F40+SUMIFS(data!$H$1:$H$1750, data!$A$1:$A$1750, 'Heron Fields'!$A40, data!$D$1:$D$1750, 'Heron Fields'!$A$2, data!$E$1:$E$1750, 'Heron Fields'!G$5)</f>
        <v>0</v>
      </c>
      <c r="H40" s="2">
        <f>G40+SUMIFS(data!$H$1:$H$1750, data!$A$1:$A$1750, 'Heron Fields'!$A40, data!$D$1:$D$1750, 'Heron Fields'!$A$2, data!$E$1:$E$1750, 'Heron Fields'!H$5)</f>
        <v>0</v>
      </c>
      <c r="I40" s="2">
        <f>H40+SUMIFS(data!$H$1:$H$1750, data!$A$1:$A$1750, 'Heron Fields'!$A40, data!$D$1:$D$1750, 'Heron Fields'!$A$2, data!$E$1:$E$1750, 'Heron Fields'!I$5)</f>
        <v>0</v>
      </c>
      <c r="J40" s="2">
        <f>I40+SUMIFS(data!$H$1:$H$1750, data!$A$1:$A$1750, 'Heron Fields'!$A40, data!$D$1:$D$1750, 'Heron Fields'!$A$2, data!$E$1:$E$1750, 'Heron Fields'!J$5)</f>
        <v>0</v>
      </c>
      <c r="K40" s="2">
        <f>J40+SUMIFS(data!$H$1:$H$1750, data!$A$1:$A$1750, 'Heron Fields'!$A40, data!$D$1:$D$1750, 'Heron Fields'!$A$2, data!$E$1:$E$1750, 'Heron Fields'!K$5)</f>
        <v>0</v>
      </c>
      <c r="L40" s="2">
        <f>K40+SUMIFS(data!$H$1:$H$1750, data!$A$1:$A$1750, 'Heron Fields'!$A40, data!$D$1:$D$1750, 'Heron Fields'!$A$2, data!$E$1:$E$1750, 'Heron Fields'!L$5)</f>
        <v>0</v>
      </c>
      <c r="M40" s="2">
        <f>L40+SUMIFS(data!$H$1:$H$1750, data!$A$1:$A$1750, 'Heron Fields'!$A40, data!$D$1:$D$1750, 'Heron Fields'!$A$2, data!$E$1:$E$1750, 'Heron Fields'!M$5)</f>
        <v>0</v>
      </c>
      <c r="N40" s="2">
        <f>M40+SUMIFS(data!$H$1:$H$1750, data!$A$1:$A$1750, 'Heron Fields'!$A40, data!$D$1:$D$1750, 'Heron Fields'!$A$2, data!$E$1:$E$1750, 'Heron Fields'!N$5)</f>
        <v>0</v>
      </c>
      <c r="O40" s="2">
        <f>N40+SUMIFS(data!$H$1:$H$1750, data!$A$1:$A$1750, 'Heron Fields'!$A40, data!$D$1:$D$1750, 'Heron Fields'!$A$2, data!$E$1:$E$1750, 'Heron Fields'!O$5)</f>
        <v>0</v>
      </c>
      <c r="P40" s="2">
        <f>O40+SUMIFS(data!$H$1:$H$1750, data!$A$1:$A$1750, 'Heron Fields'!$A40, data!$D$1:$D$1750, 'Heron Fields'!$A$2, data!$E$1:$E$1750, 'Heron Fields'!P$5)</f>
        <v>0</v>
      </c>
      <c r="Q40" s="2">
        <f>P40+SUMIFS(data!$H$1:$H$1750, data!$A$1:$A$1750, 'Heron Fields'!$A40, data!$D$1:$D$1750, 'Heron Fields'!$A$2, data!$E$1:$E$1750, 'Heron Fields'!Q$5)</f>
        <v>0</v>
      </c>
      <c r="R40" s="2">
        <f>Q40+SUMIFS(data!$H$1:$H$1750, data!$A$1:$A$1750, 'Heron Fields'!$A40, data!$D$1:$D$1750, 'Heron Fields'!$A$2, data!$E$1:$E$1750, 'Heron Fields'!R$5)</f>
        <v>0</v>
      </c>
      <c r="S40" s="2">
        <f>R40+SUMIFS(data!$H$1:$H$1750, data!$A$1:$A$1750, 'Heron Fields'!$A40, data!$D$1:$D$1750, 'Heron Fields'!$A$2, data!$E$1:$E$1750, 'Heron Fields'!S$5)</f>
        <v>0</v>
      </c>
      <c r="T40" s="2">
        <f>S40+SUMIFS(data!$H$1:$H$1750, data!$A$1:$A$1750, 'Heron Fields'!$A40, data!$D$1:$D$1750, 'Heron Fields'!$A$2, data!$E$1:$E$1750, 'Heron Fields'!T$5)</f>
        <v>0</v>
      </c>
      <c r="U40" s="2">
        <f>T40+SUMIFS(data!$H$1:$H$1750, data!$A$1:$A$1750, 'Heron Fields'!$A40, data!$D$1:$D$1750, 'Heron Fields'!$A$2, data!$E$1:$E$1750, 'Heron Fields'!U$5)</f>
        <v>0</v>
      </c>
      <c r="V40" s="2">
        <f>U40+SUMIFS(data!$H$1:$H$1750, data!$A$1:$A$1750, 'Heron Fields'!$A40, data!$D$1:$D$1750, 'Heron Fields'!$A$2, data!$E$1:$E$1750, 'Heron Fields'!V$5)</f>
        <v>26200000</v>
      </c>
      <c r="W40" s="2">
        <f>V40+SUMIFS(data!$H$1:$H$1750, data!$A$1:$A$1750, 'Heron Fields'!$A40, data!$D$1:$D$1750, 'Heron Fields'!$A$2, data!$E$1:$E$1750, 'Heron Fields'!W$5)</f>
        <v>26200000</v>
      </c>
      <c r="X40" s="2">
        <f>W40+SUMIFS(data!$H$1:$H$1750, data!$A$1:$A$1750, 'Heron Fields'!$A40, data!$D$1:$D$1750, 'Heron Fields'!$A$2, data!$E$1:$E$1750, 'Heron Fields'!X$5)</f>
        <v>26200000</v>
      </c>
      <c r="Y40" s="2">
        <f>X40+SUMIFS(data!$H$1:$H$1750, data!$A$1:$A$1750, 'Heron Fields'!$A40, data!$D$1:$D$1750, 'Heron Fields'!$A$2, data!$E$1:$E$1750, 'Heron Fields'!Y$5)</f>
        <v>26200000</v>
      </c>
      <c r="Z40" s="2">
        <f>Y40+SUMIFS(data!$H$1:$H$1750, data!$A$1:$A$1750, 'Heron Fields'!$A40, data!$D$1:$D$1750, 'Heron Fields'!$A$2, data!$E$1:$E$1750, 'Heron Fields'!Z$5)</f>
        <v>26200000</v>
      </c>
      <c r="AA40" s="2">
        <f>Z40+SUMIFS(data!$H$1:$H$1750, data!$A$1:$A$1750, 'Heron Fields'!$A40, data!$D$1:$D$1750, 'Heron Fields'!$A$2, data!$E$1:$E$1750, 'Heron Fields'!AA$5)</f>
        <v>26200000</v>
      </c>
      <c r="AB40" s="2">
        <f>AA40+SUMIFS(data!$H$1:$H$1750, data!$A$1:$A$1750, 'Heron Fields'!$A40, data!$D$1:$D$1750, 'Heron Fields'!$A$2, data!$E$1:$E$1750, 'Heron Fields'!AB$5)</f>
        <v>26200000</v>
      </c>
      <c r="AC40" s="2">
        <f>AB40+SUMIFS(data!$H$1:$H$1750, data!$A$1:$A$1750, 'Heron Fields'!$A40, data!$D$1:$D$1750, 'Heron Fields'!$A$2, data!$E$1:$E$1750, 'Heron Fields'!AC$5)</f>
        <v>26200000</v>
      </c>
      <c r="AD40" s="2">
        <f>AC40+SUMIFS(data!$H$1:$H$1750, data!$A$1:$A$1750, 'Heron Fields'!$A40, data!$D$1:$D$1750, 'Heron Fields'!$A$2, data!$E$1:$E$1750, 'Heron Fields'!AD$5)</f>
        <v>26200000</v>
      </c>
    </row>
    <row r="41" spans="1:32" x14ac:dyDescent="0.2">
      <c r="A41" t="s">
        <v>121</v>
      </c>
      <c r="C41" s="2">
        <f>SUMIFS(data!$H$1:$H$1750, data!$A$1:$A$1750, 'Heron Fields'!$A41, data!$D$1:$D$1750, 'Heron Fields'!$A$2, data!$E$1:$E$1750, 'Heron Fields'!C$5)</f>
        <v>0</v>
      </c>
      <c r="D41" s="2">
        <f>C41+SUMIFS(data!$H$1:$H$1750, data!$A$1:$A$1750, 'Heron Fields'!$A41, data!$D$1:$D$1750, 'Heron Fields'!$A$2, data!$E$1:$E$1750, 'Heron Fields'!D$5)</f>
        <v>0</v>
      </c>
      <c r="E41" s="2">
        <f>D41+SUMIFS(data!$H$1:$H$1750, data!$A$1:$A$1750, 'Heron Fields'!$A41, data!$D$1:$D$1750, 'Heron Fields'!$A$2, data!$E$1:$E$1750, 'Heron Fields'!E$5)</f>
        <v>0</v>
      </c>
      <c r="F41" s="2">
        <f>E41+SUMIFS(data!$H$1:$H$1750, data!$A$1:$A$1750, 'Heron Fields'!$A41, data!$D$1:$D$1750, 'Heron Fields'!$A$2, data!$E$1:$E$1750, 'Heron Fields'!F$5)</f>
        <v>0</v>
      </c>
      <c r="G41" s="2">
        <f>F41+SUMIFS(data!$H$1:$H$1750, data!$A$1:$A$1750, 'Heron Fields'!$A41, data!$D$1:$D$1750, 'Heron Fields'!$A$2, data!$E$1:$E$1750, 'Heron Fields'!G$5)</f>
        <v>0</v>
      </c>
      <c r="H41" s="2">
        <f>G41+SUMIFS(data!$H$1:$H$1750, data!$A$1:$A$1750, 'Heron Fields'!$A41, data!$D$1:$D$1750, 'Heron Fields'!$A$2, data!$E$1:$E$1750, 'Heron Fields'!H$5)</f>
        <v>0</v>
      </c>
      <c r="I41" s="2">
        <f>H41+SUMIFS(data!$H$1:$H$1750, data!$A$1:$A$1750, 'Heron Fields'!$A41, data!$D$1:$D$1750, 'Heron Fields'!$A$2, data!$E$1:$E$1750, 'Heron Fields'!I$5)</f>
        <v>0</v>
      </c>
      <c r="J41" s="2">
        <f>I41+SUMIFS(data!$H$1:$H$1750, data!$A$1:$A$1750, 'Heron Fields'!$A41, data!$D$1:$D$1750, 'Heron Fields'!$A$2, data!$E$1:$E$1750, 'Heron Fields'!J$5)</f>
        <v>0</v>
      </c>
      <c r="K41" s="2">
        <f>J41+SUMIFS(data!$H$1:$H$1750, data!$A$1:$A$1750, 'Heron Fields'!$A41, data!$D$1:$D$1750, 'Heron Fields'!$A$2, data!$E$1:$E$1750, 'Heron Fields'!K$5)</f>
        <v>0</v>
      </c>
      <c r="L41" s="2">
        <f>K41+SUMIFS(data!$H$1:$H$1750, data!$A$1:$A$1750, 'Heron Fields'!$A41, data!$D$1:$D$1750, 'Heron Fields'!$A$2, data!$E$1:$E$1750, 'Heron Fields'!L$5)</f>
        <v>0</v>
      </c>
      <c r="M41" s="2">
        <f>L41+SUMIFS(data!$H$1:$H$1750, data!$A$1:$A$1750, 'Heron Fields'!$A41, data!$D$1:$D$1750, 'Heron Fields'!$A$2, data!$E$1:$E$1750, 'Heron Fields'!M$5)</f>
        <v>0</v>
      </c>
      <c r="N41" s="2">
        <f>M41+SUMIFS(data!$H$1:$H$1750, data!$A$1:$A$1750, 'Heron Fields'!$A41, data!$D$1:$D$1750, 'Heron Fields'!$A$2, data!$E$1:$E$1750, 'Heron Fields'!N$5)</f>
        <v>0</v>
      </c>
      <c r="O41" s="2">
        <f>N41+SUMIFS(data!$H$1:$H$1750, data!$A$1:$A$1750, 'Heron Fields'!$A41, data!$D$1:$D$1750, 'Heron Fields'!$A$2, data!$E$1:$E$1750, 'Heron Fields'!O$5)</f>
        <v>0</v>
      </c>
      <c r="P41" s="2">
        <f>O41+SUMIFS(data!$H$1:$H$1750, data!$A$1:$A$1750, 'Heron Fields'!$A41, data!$D$1:$D$1750, 'Heron Fields'!$A$2, data!$E$1:$E$1750, 'Heron Fields'!P$5)</f>
        <v>0</v>
      </c>
      <c r="Q41" s="2">
        <f>P41+SUMIFS(data!$H$1:$H$1750, data!$A$1:$A$1750, 'Heron Fields'!$A41, data!$D$1:$D$1750, 'Heron Fields'!$A$2, data!$E$1:$E$1750, 'Heron Fields'!Q$5)</f>
        <v>0</v>
      </c>
      <c r="R41" s="2">
        <f>Q41+SUMIFS(data!$H$1:$H$1750, data!$A$1:$A$1750, 'Heron Fields'!$A41, data!$D$1:$D$1750, 'Heron Fields'!$A$2, data!$E$1:$E$1750, 'Heron Fields'!R$5)</f>
        <v>0</v>
      </c>
      <c r="S41" s="2">
        <f>R41+SUMIFS(data!$H$1:$H$1750, data!$A$1:$A$1750, 'Heron Fields'!$A41, data!$D$1:$D$1750, 'Heron Fields'!$A$2, data!$E$1:$E$1750, 'Heron Fields'!S$5)</f>
        <v>0</v>
      </c>
      <c r="T41" s="2">
        <f>S41+SUMIFS(data!$H$1:$H$1750, data!$A$1:$A$1750, 'Heron Fields'!$A41, data!$D$1:$D$1750, 'Heron Fields'!$A$2, data!$E$1:$E$1750, 'Heron Fields'!T$5)</f>
        <v>0</v>
      </c>
      <c r="U41" s="2">
        <f>T41+SUMIFS(data!$H$1:$H$1750, data!$A$1:$A$1750, 'Heron Fields'!$A41, data!$D$1:$D$1750, 'Heron Fields'!$A$2, data!$E$1:$E$1750, 'Heron Fields'!U$5)</f>
        <v>0</v>
      </c>
      <c r="V41" s="2">
        <f>U41+SUMIFS(data!$H$1:$H$1750, data!$A$1:$A$1750, 'Heron Fields'!$A41, data!$D$1:$D$1750, 'Heron Fields'!$A$2, data!$E$1:$E$1750, 'Heron Fields'!V$5)</f>
        <v>5361342.92</v>
      </c>
      <c r="W41" s="2">
        <f>V41+SUMIFS(data!$H$1:$H$1750, data!$A$1:$A$1750, 'Heron Fields'!$A41, data!$D$1:$D$1750, 'Heron Fields'!$A$2, data!$E$1:$E$1750, 'Heron Fields'!W$5)</f>
        <v>5361342.92</v>
      </c>
      <c r="X41" s="2">
        <f>W41+SUMIFS(data!$H$1:$H$1750, data!$A$1:$A$1750, 'Heron Fields'!$A41, data!$D$1:$D$1750, 'Heron Fields'!$A$2, data!$E$1:$E$1750, 'Heron Fields'!X$5)</f>
        <v>5361342.92</v>
      </c>
      <c r="Y41" s="2">
        <f>X41+SUMIFS(data!$H$1:$H$1750, data!$A$1:$A$1750, 'Heron Fields'!$A41, data!$D$1:$D$1750, 'Heron Fields'!$A$2, data!$E$1:$E$1750, 'Heron Fields'!Y$5)</f>
        <v>5361342.92</v>
      </c>
      <c r="Z41" s="2">
        <f>Y41+SUMIFS(data!$H$1:$H$1750, data!$A$1:$A$1750, 'Heron Fields'!$A41, data!$D$1:$D$1750, 'Heron Fields'!$A$2, data!$E$1:$E$1750, 'Heron Fields'!Z$5)</f>
        <v>5361342.92</v>
      </c>
      <c r="AA41" s="2">
        <f>Z41+SUMIFS(data!$H$1:$H$1750, data!$A$1:$A$1750, 'Heron Fields'!$A41, data!$D$1:$D$1750, 'Heron Fields'!$A$2, data!$E$1:$E$1750, 'Heron Fields'!AA$5)</f>
        <v>5361342.92</v>
      </c>
      <c r="AB41" s="2">
        <f>AA41+SUMIFS(data!$H$1:$H$1750, data!$A$1:$A$1750, 'Heron Fields'!$A41, data!$D$1:$D$1750, 'Heron Fields'!$A$2, data!$E$1:$E$1750, 'Heron Fields'!AB$5)</f>
        <v>5361342.92</v>
      </c>
      <c r="AC41" s="2">
        <f>AB41+SUMIFS(data!$H$1:$H$1750, data!$A$1:$A$1750, 'Heron Fields'!$A41, data!$D$1:$D$1750, 'Heron Fields'!$A$2, data!$E$1:$E$1750, 'Heron Fields'!AC$5)</f>
        <v>5361342.92</v>
      </c>
      <c r="AD41" s="2">
        <f>AC41+SUMIFS(data!$H$1:$H$1750, data!$A$1:$A$1750, 'Heron Fields'!$A41, data!$D$1:$D$1750, 'Heron Fields'!$A$2, data!$E$1:$E$1750, 'Heron Fields'!AD$5)</f>
        <v>5361342.92</v>
      </c>
    </row>
    <row r="42" spans="1:32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40086771.649999984</v>
      </c>
      <c r="Q42" s="6">
        <f t="shared" si="2"/>
        <v>41149841.229999997</v>
      </c>
      <c r="R42" s="6">
        <f t="shared" si="2"/>
        <v>42108606.819999985</v>
      </c>
      <c r="S42" s="6">
        <f t="shared" si="2"/>
        <v>42426723.25999999</v>
      </c>
      <c r="T42" s="6">
        <f t="shared" si="2"/>
        <v>42735268.519999996</v>
      </c>
      <c r="U42" s="6">
        <f t="shared" si="2"/>
        <v>43074281.629999988</v>
      </c>
      <c r="V42" s="6">
        <f t="shared" si="2"/>
        <v>91747336.079999998</v>
      </c>
      <c r="W42" s="6">
        <f t="shared" si="2"/>
        <v>91876321.970000014</v>
      </c>
      <c r="X42" s="6">
        <f t="shared" si="2"/>
        <v>92162923.109999999</v>
      </c>
      <c r="Y42" s="6">
        <f t="shared" si="2"/>
        <v>92346921.969999999</v>
      </c>
      <c r="Z42" s="6">
        <f t="shared" si="2"/>
        <v>92530920.829999998</v>
      </c>
      <c r="AA42" s="6">
        <f t="shared" si="2"/>
        <v>91794066.599999994</v>
      </c>
      <c r="AB42" s="6">
        <f t="shared" si="2"/>
        <v>91978065.459999993</v>
      </c>
      <c r="AC42" s="6">
        <f t="shared" si="2"/>
        <v>92315305.309999987</v>
      </c>
      <c r="AD42" s="6">
        <f t="shared" si="2"/>
        <v>94386888.459999993</v>
      </c>
    </row>
    <row r="45" spans="1:32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15773069.550000019</v>
      </c>
      <c r="Q45" s="7">
        <f t="shared" si="3"/>
        <v>25258975.420000002</v>
      </c>
      <c r="R45" s="7">
        <f t="shared" si="3"/>
        <v>29611270.840000011</v>
      </c>
      <c r="S45" s="7">
        <f t="shared" si="3"/>
        <v>30841378.570000008</v>
      </c>
      <c r="T45" s="7">
        <f t="shared" si="3"/>
        <v>32127123.170000017</v>
      </c>
      <c r="U45" s="7">
        <f t="shared" si="3"/>
        <v>32031391.650000028</v>
      </c>
      <c r="V45" s="7">
        <f t="shared" si="3"/>
        <v>-14952841.459999979</v>
      </c>
      <c r="W45" s="7">
        <f t="shared" si="3"/>
        <v>-13514652.170000002</v>
      </c>
      <c r="X45" s="7">
        <f t="shared" si="3"/>
        <v>-12486661.999999985</v>
      </c>
      <c r="Y45" s="7">
        <f t="shared" si="3"/>
        <v>-11356069.549999982</v>
      </c>
      <c r="Z45" s="7">
        <f t="shared" si="3"/>
        <v>-17974733.609999985</v>
      </c>
      <c r="AA45" s="7">
        <f t="shared" si="3"/>
        <v>-15688122.689999983</v>
      </c>
      <c r="AB45" s="7">
        <f t="shared" si="3"/>
        <v>-15309664.049999982</v>
      </c>
      <c r="AC45" s="7">
        <f t="shared" si="3"/>
        <v>-14109787.139999986</v>
      </c>
      <c r="AD45" s="7">
        <f t="shared" si="3"/>
        <v>-15787468.219999984</v>
      </c>
    </row>
    <row r="48" spans="1:32" x14ac:dyDescent="0.2">
      <c r="A48" s="4" t="s">
        <v>9</v>
      </c>
    </row>
    <row r="49" spans="1:32" x14ac:dyDescent="0.2">
      <c r="A49" t="s">
        <v>8</v>
      </c>
      <c r="C49" s="2">
        <f>SUMIFS(data!$H$1:$H$1750, data!$A$1:$A$1750, 'Heron Fields'!$A49, data!$D$1:$D$1750, 'Heron Fields'!$A$2, data!$E$1:$E$1750, 'Heron Fields'!C$5)</f>
        <v>0</v>
      </c>
      <c r="D49" s="2">
        <f>C49+SUMIFS(data!$H$1:$H$1750, data!$A$1:$A$1750, 'Heron Fields'!$A49, data!$D$1:$D$1750, 'Heron Fields'!$A$2, data!$E$1:$E$1750, 'Heron Fields'!D$5)</f>
        <v>0</v>
      </c>
      <c r="E49" s="2">
        <f>D49+SUMIFS(data!$H$1:$H$1750, data!$A$1:$A$1750, 'Heron Fields'!$A49, data!$D$1:$D$1750, 'Heron Fields'!$A$2, data!$E$1:$E$1750, 'Heron Fields'!E$5)</f>
        <v>0</v>
      </c>
      <c r="F49" s="2">
        <f>E49+SUMIFS(data!$H$1:$H$1750, data!$A$1:$A$1750, 'Heron Fields'!$A49, data!$D$1:$D$1750, 'Heron Fields'!$A$2, data!$E$1:$E$1750, 'Heron Fields'!F$5)</f>
        <v>0</v>
      </c>
      <c r="G49" s="2">
        <f>F49+SUMIFS(data!$H$1:$H$1750, data!$A$1:$A$1750, 'Heron Fields'!$A49, data!$D$1:$D$1750, 'Heron Fields'!$A$2, data!$E$1:$E$1750, 'Heron Fields'!G$5)</f>
        <v>0</v>
      </c>
      <c r="H49" s="2">
        <f>G49+SUMIFS(data!$H$1:$H$1750, data!$A$1:$A$1750, 'Heron Fields'!$A49, data!$D$1:$D$1750, 'Heron Fields'!$A$2, data!$E$1:$E$1750, 'Heron Fields'!H$5)</f>
        <v>0</v>
      </c>
      <c r="I49" s="2">
        <f>H49+SUMIFS(data!$H$1:$H$1750, data!$A$1:$A$1750, 'Heron Fields'!$A49, data!$D$1:$D$1750, 'Heron Fields'!$A$2, data!$E$1:$E$1750, 'Heron Fields'!I$5)</f>
        <v>0</v>
      </c>
      <c r="J49" s="2">
        <f>I49+SUMIFS(data!$H$1:$H$1750, data!$A$1:$A$1750, 'Heron Fields'!$A49, data!$D$1:$D$1750, 'Heron Fields'!$A$2, data!$E$1:$E$1750, 'Heron Fields'!J$5)</f>
        <v>150</v>
      </c>
      <c r="K49" s="2">
        <f>J49+SUMIFS(data!$H$1:$H$1750, data!$A$1:$A$1750, 'Heron Fields'!$A49, data!$D$1:$D$1750, 'Heron Fields'!$A$2, data!$E$1:$E$1750, 'Heron Fields'!K$5)</f>
        <v>150</v>
      </c>
      <c r="L49" s="2">
        <f>K49+SUMIFS(data!$H$1:$H$1750, data!$A$1:$A$1750, 'Heron Fields'!$A49, data!$D$1:$D$1750, 'Heron Fields'!$A$2, data!$E$1:$E$1750, 'Heron Fields'!L$5)</f>
        <v>150</v>
      </c>
      <c r="M49" s="2">
        <f>L49+SUMIFS(data!$H$1:$H$1750, data!$A$1:$A$1750, 'Heron Fields'!$A49, data!$D$1:$D$1750, 'Heron Fields'!$A$2, data!$E$1:$E$1750, 'Heron Fields'!M$5)</f>
        <v>150</v>
      </c>
      <c r="N49" s="2">
        <f>M49+SUMIFS(data!$H$1:$H$1750, data!$A$1:$A$1750, 'Heron Fields'!$A49, data!$D$1:$D$1750, 'Heron Fields'!$A$2, data!$E$1:$E$1750, 'Heron Fields'!N$5)</f>
        <v>150</v>
      </c>
      <c r="O49" s="2">
        <f>N49+SUMIFS(data!$H$1:$H$1750, data!$A$1:$A$1750, 'Heron Fields'!$A49, data!$D$1:$D$1750, 'Heron Fields'!$A$2, data!$E$1:$E$1750, 'Heron Fields'!O$5)</f>
        <v>150</v>
      </c>
      <c r="P49" s="2">
        <f>O49+SUMIFS(data!$H$1:$H$1750, data!$A$1:$A$1750, 'Heron Fields'!$A49, data!$D$1:$D$1750, 'Heron Fields'!$A$2, data!$E$1:$E$1750, 'Heron Fields'!P$5)</f>
        <v>150</v>
      </c>
      <c r="Q49" s="2">
        <f>P49+SUMIFS(data!$H$1:$H$1750, data!$A$1:$A$1750, 'Heron Fields'!$A49, data!$D$1:$D$1750, 'Heron Fields'!$A$2, data!$E$1:$E$1750, 'Heron Fields'!Q$5)</f>
        <v>150</v>
      </c>
      <c r="R49" s="2">
        <f>Q49+SUMIFS(data!$H$1:$H$1750, data!$A$1:$A$1750, 'Heron Fields'!$A49, data!$D$1:$D$1750, 'Heron Fields'!$A$2, data!$E$1:$E$1750, 'Heron Fields'!R$5)</f>
        <v>150</v>
      </c>
      <c r="S49" s="2">
        <f>R49+SUMIFS(data!$H$1:$H$1750, data!$A$1:$A$1750, 'Heron Fields'!$A49, data!$D$1:$D$1750, 'Heron Fields'!$A$2, data!$E$1:$E$1750, 'Heron Fields'!S$5)</f>
        <v>3200</v>
      </c>
      <c r="T49" s="2">
        <f>S49+SUMIFS(data!$H$1:$H$1750, data!$A$1:$A$1750, 'Heron Fields'!$A49, data!$D$1:$D$1750, 'Heron Fields'!$A$2, data!$E$1:$E$1750, 'Heron Fields'!T$5)</f>
        <v>6250</v>
      </c>
      <c r="U49" s="2">
        <f>T49+SUMIFS(data!$H$1:$H$1750, data!$A$1:$A$1750, 'Heron Fields'!$A49, data!$D$1:$D$1750, 'Heron Fields'!$A$2, data!$E$1:$E$1750, 'Heron Fields'!U$5)</f>
        <v>6250</v>
      </c>
      <c r="V49" s="2">
        <f>U49+SUMIFS(data!$H$1:$H$1750, data!$A$1:$A$1750, 'Heron Fields'!$A49, data!$D$1:$D$1750, 'Heron Fields'!$A$2, data!$E$1:$E$1750, 'Heron Fields'!V$5)</f>
        <v>3200</v>
      </c>
      <c r="W49" s="2">
        <f>V49+SUMIFS(data!$H$1:$H$1750, data!$A$1:$A$1750, 'Heron Fields'!$A49, data!$D$1:$D$1750, 'Heron Fields'!$A$2, data!$E$1:$E$1750, 'Heron Fields'!W$5)</f>
        <v>3200</v>
      </c>
      <c r="X49" s="2">
        <f>W49+SUMIFS(data!$H$1:$H$1750, data!$A$1:$A$1750, 'Heron Fields'!$A49, data!$D$1:$D$1750, 'Heron Fields'!$A$2, data!$E$1:$E$1750, 'Heron Fields'!X$5)</f>
        <v>3200</v>
      </c>
      <c r="Y49" s="2">
        <f>X49+SUMIFS(data!$H$1:$H$1750, data!$A$1:$A$1750, 'Heron Fields'!$A49, data!$D$1:$D$1750, 'Heron Fields'!$A$2, data!$E$1:$E$1750, 'Heron Fields'!Y$5)</f>
        <v>3200</v>
      </c>
      <c r="Z49" s="2">
        <f>Y49+SUMIFS(data!$H$1:$H$1750, data!$A$1:$A$1750, 'Heron Fields'!$A49, data!$D$1:$D$1750, 'Heron Fields'!$A$2, data!$E$1:$E$1750, 'Heron Fields'!Z$5)</f>
        <v>3200</v>
      </c>
      <c r="AA49" s="2">
        <f>Z49+SUMIFS(data!$H$1:$H$1750, data!$A$1:$A$1750, 'Heron Fields'!$A49, data!$D$1:$D$1750, 'Heron Fields'!$A$2, data!$E$1:$E$1750, 'Heron Fields'!AA$5)</f>
        <v>3200</v>
      </c>
      <c r="AB49" s="2">
        <f>AA49+SUMIFS(data!$H$1:$H$1750, data!$A$1:$A$1750, 'Heron Fields'!$A49, data!$D$1:$D$1750, 'Heron Fields'!$A$2, data!$E$1:$E$1750, 'Heron Fields'!AB$5)</f>
        <v>3200</v>
      </c>
      <c r="AC49" s="2">
        <f>AB49+SUMIFS(data!$H$1:$H$1750, data!$A$1:$A$1750, 'Heron Fields'!$A49, data!$D$1:$D$1750, 'Heron Fields'!$A$2, data!$E$1:$E$1750, 'Heron Fields'!AC$5)</f>
        <v>3200</v>
      </c>
      <c r="AD49" s="2">
        <f>AC49+SUMIFS(data!$H$1:$H$1750, data!$A$1:$A$1750, 'Heron Fields'!$A49, data!$D$1:$D$1750, 'Heron Fields'!$A$2, data!$E$1:$E$1750, 'Heron Fields'!AD$5)</f>
        <v>3200</v>
      </c>
    </row>
    <row r="50" spans="1:32" x14ac:dyDescent="0.2">
      <c r="A50" t="s">
        <v>84</v>
      </c>
      <c r="C50" s="2">
        <f>SUMIFS(data!$H$1:$H$1750, data!$A$1:$A$1750, 'Heron Fields'!$A50, data!$D$1:$D$1750, 'Heron Fields'!$A$2, data!$E$1:$E$1750, 'Heron Fields'!C$5)</f>
        <v>0</v>
      </c>
      <c r="D50" s="2">
        <f>C50+SUMIFS(data!$H$1:$H$1750, data!$A$1:$A$1750, 'Heron Fields'!$A50, data!$D$1:$D$1750, 'Heron Fields'!$A$2, data!$E$1:$E$1750, 'Heron Fields'!D$5)</f>
        <v>0</v>
      </c>
      <c r="E50" s="2">
        <f>D50+SUMIFS(data!$H$1:$H$1750, data!$A$1:$A$1750, 'Heron Fields'!$A50, data!$D$1:$D$1750, 'Heron Fields'!$A$2, data!$E$1:$E$1750, 'Heron Fields'!E$5)</f>
        <v>0</v>
      </c>
      <c r="F50" s="2">
        <f>E50+SUMIFS(data!$H$1:$H$1750, data!$A$1:$A$1750, 'Heron Fields'!$A50, data!$D$1:$D$1750, 'Heron Fields'!$A$2, data!$E$1:$E$1750, 'Heron Fields'!F$5)</f>
        <v>0</v>
      </c>
      <c r="G50" s="2">
        <f>F50+SUMIFS(data!$H$1:$H$1750, data!$A$1:$A$1750, 'Heron Fields'!$A50, data!$D$1:$D$1750, 'Heron Fields'!$A$2, data!$E$1:$E$1750, 'Heron Fields'!G$5)</f>
        <v>0</v>
      </c>
      <c r="H50" s="2">
        <f>G50+SUMIFS(data!$H$1:$H$1750, data!$A$1:$A$1750, 'Heron Fields'!$A50, data!$D$1:$D$1750, 'Heron Fields'!$A$2, data!$E$1:$E$1750, 'Heron Fields'!H$5)</f>
        <v>0</v>
      </c>
      <c r="I50" s="2">
        <f>H50+SUMIFS(data!$H$1:$H$1750, data!$A$1:$A$1750, 'Heron Fields'!$A50, data!$D$1:$D$1750, 'Heron Fields'!$A$2, data!$E$1:$E$1750, 'Heron Fields'!I$5)</f>
        <v>0</v>
      </c>
      <c r="J50" s="2">
        <f>I50+SUMIFS(data!$H$1:$H$1750, data!$A$1:$A$1750, 'Heron Fields'!$A50, data!$D$1:$D$1750, 'Heron Fields'!$A$2, data!$E$1:$E$1750, 'Heron Fields'!J$5)</f>
        <v>0</v>
      </c>
      <c r="K50" s="2">
        <f>J50+SUMIFS(data!$H$1:$H$1750, data!$A$1:$A$1750, 'Heron Fields'!$A50, data!$D$1:$D$1750, 'Heron Fields'!$A$2, data!$E$1:$E$1750, 'Heron Fields'!K$5)</f>
        <v>0</v>
      </c>
      <c r="L50" s="2">
        <f>K50+SUMIFS(data!$H$1:$H$1750, data!$A$1:$A$1750, 'Heron Fields'!$A50, data!$D$1:$D$1750, 'Heron Fields'!$A$2, data!$E$1:$E$1750, 'Heron Fields'!L$5)</f>
        <v>0</v>
      </c>
      <c r="M50" s="2">
        <f>L50+SUMIFS(data!$H$1:$H$1750, data!$A$1:$A$1750, 'Heron Fields'!$A50, data!$D$1:$D$1750, 'Heron Fields'!$A$2, data!$E$1:$E$1750, 'Heron Fields'!M$5)</f>
        <v>0</v>
      </c>
      <c r="N50" s="2">
        <f>M50+SUMIFS(data!$H$1:$H$1750, data!$A$1:$A$1750, 'Heron Fields'!$A50, data!$D$1:$D$1750, 'Heron Fields'!$A$2, data!$E$1:$E$1750, 'Heron Fields'!N$5)</f>
        <v>0</v>
      </c>
      <c r="O50" s="2">
        <f>N50+SUMIFS(data!$H$1:$H$1750, data!$A$1:$A$1750, 'Heron Fields'!$A50, data!$D$1:$D$1750, 'Heron Fields'!$A$2, data!$E$1:$E$1750, 'Heron Fields'!O$5)</f>
        <v>0</v>
      </c>
      <c r="P50" s="2">
        <f>O50+SUMIFS(data!$H$1:$H$1750, data!$A$1:$A$1750, 'Heron Fields'!$A50, data!$D$1:$D$1750, 'Heron Fields'!$A$2, data!$E$1:$E$1750, 'Heron Fields'!P$5)</f>
        <v>0</v>
      </c>
      <c r="Q50" s="2">
        <f>P50+SUMIFS(data!$H$1:$H$1750, data!$A$1:$A$1750, 'Heron Fields'!$A50, data!$D$1:$D$1750, 'Heron Fields'!$A$2, data!$E$1:$E$1750, 'Heron Fields'!Q$5)</f>
        <v>0</v>
      </c>
      <c r="R50" s="2">
        <f>Q50+SUMIFS(data!$H$1:$H$1750, data!$A$1:$A$1750, 'Heron Fields'!$A50, data!$D$1:$D$1750, 'Heron Fields'!$A$2, data!$E$1:$E$1750, 'Heron Fields'!R$5)</f>
        <v>0</v>
      </c>
      <c r="S50" s="2">
        <f>R50+SUMIFS(data!$H$1:$H$1750, data!$A$1:$A$1750, 'Heron Fields'!$A50, data!$D$1:$D$1750, 'Heron Fields'!$A$2, data!$E$1:$E$1750, 'Heron Fields'!S$5)</f>
        <v>13404.96</v>
      </c>
      <c r="T50" s="2">
        <f>S50+SUMIFS(data!$H$1:$H$1750, data!$A$1:$A$1750, 'Heron Fields'!$A50, data!$D$1:$D$1750, 'Heron Fields'!$A$2, data!$E$1:$E$1750, 'Heron Fields'!T$5)</f>
        <v>26809.919999999998</v>
      </c>
      <c r="U50" s="2">
        <f>T50+SUMIFS(data!$H$1:$H$1750, data!$A$1:$A$1750, 'Heron Fields'!$A50, data!$D$1:$D$1750, 'Heron Fields'!$A$2, data!$E$1:$E$1750, 'Heron Fields'!U$5)</f>
        <v>28429.919999999998</v>
      </c>
      <c r="V50" s="2">
        <f>U50+SUMIFS(data!$H$1:$H$1750, data!$A$1:$A$1750, 'Heron Fields'!$A50, data!$D$1:$D$1750, 'Heron Fields'!$A$2, data!$E$1:$E$1750, 'Heron Fields'!V$5)</f>
        <v>28429.919999999998</v>
      </c>
      <c r="W50" s="2">
        <f>V50+SUMIFS(data!$H$1:$H$1750, data!$A$1:$A$1750, 'Heron Fields'!$A50, data!$D$1:$D$1750, 'Heron Fields'!$A$2, data!$E$1:$E$1750, 'Heron Fields'!W$5)</f>
        <v>28429.919999999998</v>
      </c>
      <c r="X50" s="2">
        <f>W50+SUMIFS(data!$H$1:$H$1750, data!$A$1:$A$1750, 'Heron Fields'!$A50, data!$D$1:$D$1750, 'Heron Fields'!$A$2, data!$E$1:$E$1750, 'Heron Fields'!X$5)</f>
        <v>28429.919999999998</v>
      </c>
      <c r="Y50" s="2">
        <f>X50+SUMIFS(data!$H$1:$H$1750, data!$A$1:$A$1750, 'Heron Fields'!$A50, data!$D$1:$D$1750, 'Heron Fields'!$A$2, data!$E$1:$E$1750, 'Heron Fields'!Y$5)</f>
        <v>28429.919999999998</v>
      </c>
      <c r="Z50" s="2">
        <f>Y50+SUMIFS(data!$H$1:$H$1750, data!$A$1:$A$1750, 'Heron Fields'!$A50, data!$D$1:$D$1750, 'Heron Fields'!$A$2, data!$E$1:$E$1750, 'Heron Fields'!Z$5)</f>
        <v>28429.919999999998</v>
      </c>
      <c r="AA50" s="2">
        <f>Z50+SUMIFS(data!$H$1:$H$1750, data!$A$1:$A$1750, 'Heron Fields'!$A50, data!$D$1:$D$1750, 'Heron Fields'!$A$2, data!$E$1:$E$1750, 'Heron Fields'!AA$5)</f>
        <v>28429.919999999998</v>
      </c>
      <c r="AB50" s="2">
        <f>AA50+SUMIFS(data!$H$1:$H$1750, data!$A$1:$A$1750, 'Heron Fields'!$A50, data!$D$1:$D$1750, 'Heron Fields'!$A$2, data!$E$1:$E$1750, 'Heron Fields'!AB$5)</f>
        <v>28429.919999999998</v>
      </c>
      <c r="AC50" s="2">
        <f>AB50+SUMIFS(data!$H$1:$H$1750, data!$A$1:$A$1750, 'Heron Fields'!$A50, data!$D$1:$D$1750, 'Heron Fields'!$A$2, data!$E$1:$E$1750, 'Heron Fields'!AC$5)</f>
        <v>28429.919999999998</v>
      </c>
      <c r="AD50" s="2">
        <f>AC50+SUMIFS(data!$H$1:$H$1750, data!$A$1:$A$1750, 'Heron Fields'!$A50, data!$D$1:$D$1750, 'Heron Fields'!$A$2, data!$E$1:$E$1750, 'Heron Fields'!AD$5)</f>
        <v>28429.919999999998</v>
      </c>
    </row>
    <row r="51" spans="1:32" x14ac:dyDescent="0.2">
      <c r="A51" t="s">
        <v>12</v>
      </c>
      <c r="C51" s="2">
        <f>SUMIFS(data!$H$1:$H$1750, data!$A$1:$A$1750, 'Heron Fields'!$A51, data!$D$1:$D$1750, 'Heron Fields'!$A$2, data!$E$1:$E$1750, 'Heron Fields'!C$5)</f>
        <v>0</v>
      </c>
      <c r="D51" s="2">
        <f>C51+SUMIFS(data!$H$1:$H$1750, data!$A$1:$A$1750, 'Heron Fields'!$A51, data!$D$1:$D$1750, 'Heron Fields'!$A$2, data!$E$1:$E$1750, 'Heron Fields'!D$5)</f>
        <v>23112</v>
      </c>
      <c r="E51" s="2">
        <f>D51+SUMIFS(data!$H$1:$H$1750, data!$A$1:$A$1750, 'Heron Fields'!$A51, data!$D$1:$D$1750, 'Heron Fields'!$A$2, data!$E$1:$E$1750, 'Heron Fields'!E$5)</f>
        <v>34668</v>
      </c>
      <c r="F51" s="2">
        <f>E51+SUMIFS(data!$H$1:$H$1750, data!$A$1:$A$1750, 'Heron Fields'!$A51, data!$D$1:$D$1750, 'Heron Fields'!$A$2, data!$E$1:$E$1750, 'Heron Fields'!F$5)</f>
        <v>46224</v>
      </c>
      <c r="G51" s="2">
        <f>F51+SUMIFS(data!$H$1:$H$1750, data!$A$1:$A$1750, 'Heron Fields'!$A51, data!$D$1:$D$1750, 'Heron Fields'!$A$2, data!$E$1:$E$1750, 'Heron Fields'!G$5)</f>
        <v>57780</v>
      </c>
      <c r="H51" s="2">
        <f>G51+SUMIFS(data!$H$1:$H$1750, data!$A$1:$A$1750, 'Heron Fields'!$A51, data!$D$1:$D$1750, 'Heron Fields'!$A$2, data!$E$1:$E$1750, 'Heron Fields'!H$5)</f>
        <v>69336</v>
      </c>
      <c r="I51" s="2">
        <f>H51+SUMIFS(data!$H$1:$H$1750, data!$A$1:$A$1750, 'Heron Fields'!$A51, data!$D$1:$D$1750, 'Heron Fields'!$A$2, data!$E$1:$E$1750, 'Heron Fields'!I$5)</f>
        <v>80892</v>
      </c>
      <c r="J51" s="2">
        <f>I51+SUMIFS(data!$H$1:$H$1750, data!$A$1:$A$1750, 'Heron Fields'!$A51, data!$D$1:$D$1750, 'Heron Fields'!$A$2, data!$E$1:$E$1750, 'Heron Fields'!J$5)</f>
        <v>92448</v>
      </c>
      <c r="K51" s="2">
        <f>J51+SUMIFS(data!$H$1:$H$1750, data!$A$1:$A$1750, 'Heron Fields'!$A51, data!$D$1:$D$1750, 'Heron Fields'!$A$2, data!$E$1:$E$1750, 'Heron Fields'!K$5)</f>
        <v>104004</v>
      </c>
      <c r="L51" s="2">
        <f>K51+SUMIFS(data!$H$1:$H$1750, data!$A$1:$A$1750, 'Heron Fields'!$A51, data!$D$1:$D$1750, 'Heron Fields'!$A$2, data!$E$1:$E$1750, 'Heron Fields'!L$5)</f>
        <v>115560</v>
      </c>
      <c r="M51" s="2">
        <f>L51+SUMIFS(data!$H$1:$H$1750, data!$A$1:$A$1750, 'Heron Fields'!$A51, data!$D$1:$D$1750, 'Heron Fields'!$A$2, data!$E$1:$E$1750, 'Heron Fields'!M$5)</f>
        <v>127116</v>
      </c>
      <c r="N51" s="2">
        <f>M51+SUMIFS(data!$H$1:$H$1750, data!$A$1:$A$1750, 'Heron Fields'!$A51, data!$D$1:$D$1750, 'Heron Fields'!$A$2, data!$E$1:$E$1750, 'Heron Fields'!N$5)</f>
        <v>138672</v>
      </c>
      <c r="O51" s="2">
        <f>N51+SUMIFS(data!$H$1:$H$1750, data!$A$1:$A$1750, 'Heron Fields'!$A51, data!$D$1:$D$1750, 'Heron Fields'!$A$2, data!$E$1:$E$1750, 'Heron Fields'!O$5)</f>
        <v>138672</v>
      </c>
      <c r="P51" s="2">
        <f>O51+SUMIFS(data!$H$1:$H$1750, data!$A$1:$A$1750, 'Heron Fields'!$A51, data!$D$1:$D$1750, 'Heron Fields'!$A$2, data!$E$1:$E$1750, 'Heron Fields'!P$5)</f>
        <v>163632</v>
      </c>
      <c r="Q51" s="2">
        <f>P51+SUMIFS(data!$H$1:$H$1750, data!$A$1:$A$1750, 'Heron Fields'!$A51, data!$D$1:$D$1750, 'Heron Fields'!$A$2, data!$E$1:$E$1750, 'Heron Fields'!Q$5)</f>
        <v>188592</v>
      </c>
      <c r="R51" s="2">
        <f>Q51+SUMIFS(data!$H$1:$H$1750, data!$A$1:$A$1750, 'Heron Fields'!$A51, data!$D$1:$D$1750, 'Heron Fields'!$A$2, data!$E$1:$E$1750, 'Heron Fields'!R$5)</f>
        <v>176112</v>
      </c>
      <c r="S51" s="2">
        <f>R51+SUMIFS(data!$H$1:$H$1750, data!$A$1:$A$1750, 'Heron Fields'!$A51, data!$D$1:$D$1750, 'Heron Fields'!$A$2, data!$E$1:$E$1750, 'Heron Fields'!S$5)</f>
        <v>176112</v>
      </c>
      <c r="T51" s="2">
        <f>S51+SUMIFS(data!$H$1:$H$1750, data!$A$1:$A$1750, 'Heron Fields'!$A51, data!$D$1:$D$1750, 'Heron Fields'!$A$2, data!$E$1:$E$1750, 'Heron Fields'!T$5)</f>
        <v>176112</v>
      </c>
      <c r="U51" s="2">
        <f>T51+SUMIFS(data!$H$1:$H$1750, data!$A$1:$A$1750, 'Heron Fields'!$A51, data!$D$1:$D$1750, 'Heron Fields'!$A$2, data!$E$1:$E$1750, 'Heron Fields'!U$5)</f>
        <v>176112</v>
      </c>
      <c r="V51" s="2">
        <f>U51+SUMIFS(data!$H$1:$H$1750, data!$A$1:$A$1750, 'Heron Fields'!$A51, data!$D$1:$D$1750, 'Heron Fields'!$A$2, data!$E$1:$E$1750, 'Heron Fields'!V$5)</f>
        <v>176112</v>
      </c>
      <c r="W51" s="2">
        <f>V51+SUMIFS(data!$H$1:$H$1750, data!$A$1:$A$1750, 'Heron Fields'!$A51, data!$D$1:$D$1750, 'Heron Fields'!$A$2, data!$E$1:$E$1750, 'Heron Fields'!W$5)</f>
        <v>176112</v>
      </c>
      <c r="X51" s="2">
        <f>W51+SUMIFS(data!$H$1:$H$1750, data!$A$1:$A$1750, 'Heron Fields'!$A51, data!$D$1:$D$1750, 'Heron Fields'!$A$2, data!$E$1:$E$1750, 'Heron Fields'!X$5)</f>
        <v>176112</v>
      </c>
      <c r="Y51" s="2">
        <f>X51+SUMIFS(data!$H$1:$H$1750, data!$A$1:$A$1750, 'Heron Fields'!$A51, data!$D$1:$D$1750, 'Heron Fields'!$A$2, data!$E$1:$E$1750, 'Heron Fields'!Y$5)</f>
        <v>176112</v>
      </c>
      <c r="Z51" s="2">
        <f>Y51+SUMIFS(data!$H$1:$H$1750, data!$A$1:$A$1750, 'Heron Fields'!$A51, data!$D$1:$D$1750, 'Heron Fields'!$A$2, data!$E$1:$E$1750, 'Heron Fields'!Z$5)</f>
        <v>176112</v>
      </c>
      <c r="AA51" s="2">
        <f>Z51+SUMIFS(data!$H$1:$H$1750, data!$A$1:$A$1750, 'Heron Fields'!$A51, data!$D$1:$D$1750, 'Heron Fields'!$A$2, data!$E$1:$E$1750, 'Heron Fields'!AA$5)</f>
        <v>176112</v>
      </c>
      <c r="AB51" s="2">
        <f>AA51+SUMIFS(data!$H$1:$H$1750, data!$A$1:$A$1750, 'Heron Fields'!$A51, data!$D$1:$D$1750, 'Heron Fields'!$A$2, data!$E$1:$E$1750, 'Heron Fields'!AB$5)</f>
        <v>201072</v>
      </c>
      <c r="AC51" s="2">
        <f>AB51+SUMIFS(data!$H$1:$H$1750, data!$A$1:$A$1750, 'Heron Fields'!$A51, data!$D$1:$D$1750, 'Heron Fields'!$A$2, data!$E$1:$E$1750, 'Heron Fields'!AC$5)</f>
        <v>163632</v>
      </c>
      <c r="AD51" s="2">
        <f>AC51+SUMIFS(data!$H$1:$H$1750, data!$A$1:$A$1750, 'Heron Fields'!$A51, data!$D$1:$D$1750, 'Heron Fields'!$A$2, data!$E$1:$E$1750, 'Heron Fields'!AD$5)</f>
        <v>163632</v>
      </c>
    </row>
    <row r="52" spans="1:32" x14ac:dyDescent="0.2">
      <c r="A52" t="s">
        <v>85</v>
      </c>
      <c r="C52" s="2">
        <f>SUMIFS(data!$H$1:$H$1750, data!$A$1:$A$1750, 'Heron Fields'!$A52, data!$D$1:$D$1750, 'Heron Fields'!$A$2, data!$E$1:$E$1750, 'Heron Fields'!C$5)</f>
        <v>0</v>
      </c>
      <c r="D52" s="2">
        <f>C52+SUMIFS(data!$H$1:$H$1750, data!$A$1:$A$1750, 'Heron Fields'!$A52, data!$D$1:$D$1750, 'Heron Fields'!$A$2, data!$E$1:$E$1750, 'Heron Fields'!D$5)</f>
        <v>0</v>
      </c>
      <c r="E52" s="2">
        <f>D52+SUMIFS(data!$H$1:$H$1750, data!$A$1:$A$1750, 'Heron Fields'!$A52, data!$D$1:$D$1750, 'Heron Fields'!$A$2, data!$E$1:$E$1750, 'Heron Fields'!E$5)</f>
        <v>0</v>
      </c>
      <c r="F52" s="2">
        <f>E52+SUMIFS(data!$H$1:$H$1750, data!$A$1:$A$1750, 'Heron Fields'!$A52, data!$D$1:$D$1750, 'Heron Fields'!$A$2, data!$E$1:$E$1750, 'Heron Fields'!F$5)</f>
        <v>0</v>
      </c>
      <c r="G52" s="2">
        <f>F52+SUMIFS(data!$H$1:$H$1750, data!$A$1:$A$1750, 'Heron Fields'!$A52, data!$D$1:$D$1750, 'Heron Fields'!$A$2, data!$E$1:$E$1750, 'Heron Fields'!G$5)</f>
        <v>0</v>
      </c>
      <c r="H52" s="2">
        <f>G52+SUMIFS(data!$H$1:$H$1750, data!$A$1:$A$1750, 'Heron Fields'!$A52, data!$D$1:$D$1750, 'Heron Fields'!$A$2, data!$E$1:$E$1750, 'Heron Fields'!H$5)</f>
        <v>0</v>
      </c>
      <c r="I52" s="2">
        <f>H52+SUMIFS(data!$H$1:$H$1750, data!$A$1:$A$1750, 'Heron Fields'!$A52, data!$D$1:$D$1750, 'Heron Fields'!$A$2, data!$E$1:$E$1750, 'Heron Fields'!I$5)</f>
        <v>0</v>
      </c>
      <c r="J52" s="2">
        <f>I52+SUMIFS(data!$H$1:$H$1750, data!$A$1:$A$1750, 'Heron Fields'!$A52, data!$D$1:$D$1750, 'Heron Fields'!$A$2, data!$E$1:$E$1750, 'Heron Fields'!J$5)</f>
        <v>0</v>
      </c>
      <c r="K52" s="2">
        <f>J52+SUMIFS(data!$H$1:$H$1750, data!$A$1:$A$1750, 'Heron Fields'!$A52, data!$D$1:$D$1750, 'Heron Fields'!$A$2, data!$E$1:$E$1750, 'Heron Fields'!K$5)</f>
        <v>0</v>
      </c>
      <c r="L52" s="2">
        <f>K52+SUMIFS(data!$H$1:$H$1750, data!$A$1:$A$1750, 'Heron Fields'!$A52, data!$D$1:$D$1750, 'Heron Fields'!$A$2, data!$E$1:$E$1750, 'Heron Fields'!L$5)</f>
        <v>0</v>
      </c>
      <c r="M52" s="2">
        <f>L52+SUMIFS(data!$H$1:$H$1750, data!$A$1:$A$1750, 'Heron Fields'!$A52, data!$D$1:$D$1750, 'Heron Fields'!$A$2, data!$E$1:$E$1750, 'Heron Fields'!M$5)</f>
        <v>0</v>
      </c>
      <c r="N52" s="2">
        <f>M52+SUMIFS(data!$H$1:$H$1750, data!$A$1:$A$1750, 'Heron Fields'!$A52, data!$D$1:$D$1750, 'Heron Fields'!$A$2, data!$E$1:$E$1750, 'Heron Fields'!N$5)</f>
        <v>0</v>
      </c>
      <c r="O52" s="2">
        <f>N52+SUMIFS(data!$H$1:$H$1750, data!$A$1:$A$1750, 'Heron Fields'!$A52, data!$D$1:$D$1750, 'Heron Fields'!$A$2, data!$E$1:$E$1750, 'Heron Fields'!O$5)</f>
        <v>0</v>
      </c>
      <c r="P52" s="2">
        <f>O52+SUMIFS(data!$H$1:$H$1750, data!$A$1:$A$1750, 'Heron Fields'!$A52, data!$D$1:$D$1750, 'Heron Fields'!$A$2, data!$E$1:$E$1750, 'Heron Fields'!P$5)</f>
        <v>0</v>
      </c>
      <c r="Q52" s="2">
        <f>P52+SUMIFS(data!$H$1:$H$1750, data!$A$1:$A$1750, 'Heron Fields'!$A52, data!$D$1:$D$1750, 'Heron Fields'!$A$2, data!$E$1:$E$1750, 'Heron Fields'!Q$5)</f>
        <v>0</v>
      </c>
      <c r="R52" s="2">
        <f>Q52+SUMIFS(data!$H$1:$H$1750, data!$A$1:$A$1750, 'Heron Fields'!$A52, data!$D$1:$D$1750, 'Heron Fields'!$A$2, data!$E$1:$E$1750, 'Heron Fields'!R$5)</f>
        <v>0</v>
      </c>
      <c r="S52" s="2">
        <f>R52+SUMIFS(data!$H$1:$H$1750, data!$A$1:$A$1750, 'Heron Fields'!$A52, data!$D$1:$D$1750, 'Heron Fields'!$A$2, data!$E$1:$E$1750, 'Heron Fields'!S$5)</f>
        <v>0</v>
      </c>
      <c r="T52" s="2">
        <f>S52+SUMIFS(data!$H$1:$H$1750, data!$A$1:$A$1750, 'Heron Fields'!$A52, data!$D$1:$D$1750, 'Heron Fields'!$A$2, data!$E$1:$E$1750, 'Heron Fields'!T$5)</f>
        <v>10250</v>
      </c>
      <c r="U52" s="2">
        <f>T52+SUMIFS(data!$H$1:$H$1750, data!$A$1:$A$1750, 'Heron Fields'!$A52, data!$D$1:$D$1750, 'Heron Fields'!$A$2, data!$E$1:$E$1750, 'Heron Fields'!U$5)</f>
        <v>20500</v>
      </c>
      <c r="V52" s="2">
        <f>U52+SUMIFS(data!$H$1:$H$1750, data!$A$1:$A$1750, 'Heron Fields'!$A52, data!$D$1:$D$1750, 'Heron Fields'!$A$2, data!$E$1:$E$1750, 'Heron Fields'!V$5)</f>
        <v>-8250</v>
      </c>
      <c r="W52" s="2">
        <f>V52+SUMIFS(data!$H$1:$H$1750, data!$A$1:$A$1750, 'Heron Fields'!$A52, data!$D$1:$D$1750, 'Heron Fields'!$A$2, data!$E$1:$E$1750, 'Heron Fields'!W$5)</f>
        <v>-8250</v>
      </c>
      <c r="X52" s="2">
        <f>W52+SUMIFS(data!$H$1:$H$1750, data!$A$1:$A$1750, 'Heron Fields'!$A52, data!$D$1:$D$1750, 'Heron Fields'!$A$2, data!$E$1:$E$1750, 'Heron Fields'!X$5)</f>
        <v>-8250</v>
      </c>
      <c r="Y52" s="2">
        <f>X52+SUMIFS(data!$H$1:$H$1750, data!$A$1:$A$1750, 'Heron Fields'!$A52, data!$D$1:$D$1750, 'Heron Fields'!$A$2, data!$E$1:$E$1750, 'Heron Fields'!Y$5)</f>
        <v>-8250</v>
      </c>
      <c r="Z52" s="2">
        <f>Y52+SUMIFS(data!$H$1:$H$1750, data!$A$1:$A$1750, 'Heron Fields'!$A52, data!$D$1:$D$1750, 'Heron Fields'!$A$2, data!$E$1:$E$1750, 'Heron Fields'!Z$5)</f>
        <v>-8250</v>
      </c>
      <c r="AA52" s="2">
        <f>Z52+SUMIFS(data!$H$1:$H$1750, data!$A$1:$A$1750, 'Heron Fields'!$A52, data!$D$1:$D$1750, 'Heron Fields'!$A$2, data!$E$1:$E$1750, 'Heron Fields'!AA$5)</f>
        <v>-8250</v>
      </c>
      <c r="AB52" s="2">
        <f>AA52+SUMIFS(data!$H$1:$H$1750, data!$A$1:$A$1750, 'Heron Fields'!$A52, data!$D$1:$D$1750, 'Heron Fields'!$A$2, data!$E$1:$E$1750, 'Heron Fields'!AB$5)</f>
        <v>-8250</v>
      </c>
      <c r="AC52" s="2">
        <f>AB52+SUMIFS(data!$H$1:$H$1750, data!$A$1:$A$1750, 'Heron Fields'!$A52, data!$D$1:$D$1750, 'Heron Fields'!$A$2, data!$E$1:$E$1750, 'Heron Fields'!AC$5)</f>
        <v>-8250</v>
      </c>
      <c r="AD52" s="2">
        <f>AC52+SUMIFS(data!$H$1:$H$1750, data!$A$1:$A$1750, 'Heron Fields'!$A52, data!$D$1:$D$1750, 'Heron Fields'!$A$2, data!$E$1:$E$1750, 'Heron Fields'!AD$5)</f>
        <v>-8250</v>
      </c>
    </row>
    <row r="53" spans="1:32" x14ac:dyDescent="0.2">
      <c r="A53" t="s">
        <v>13</v>
      </c>
      <c r="C53" s="2">
        <f>SUMIFS(data!$H$1:$H$1750, data!$A$1:$A$1750, 'Heron Fields'!$A53, data!$D$1:$D$1750, 'Heron Fields'!$A$2, data!$E$1:$E$1750, 'Heron Fields'!C$5)</f>
        <v>550</v>
      </c>
      <c r="D53" s="2">
        <f>C53+SUMIFS(data!$H$1:$H$1750, data!$A$1:$A$1750, 'Heron Fields'!$A53, data!$D$1:$D$1750, 'Heron Fields'!$A$2, data!$E$1:$E$1750, 'Heron Fields'!D$5)</f>
        <v>55787.86</v>
      </c>
      <c r="E53" s="2">
        <f>D53+SUMIFS(data!$H$1:$H$1750, data!$A$1:$A$1750, 'Heron Fields'!$A53, data!$D$1:$D$1750, 'Heron Fields'!$A$2, data!$E$1:$E$1750, 'Heron Fields'!E$5)</f>
        <v>63407.86</v>
      </c>
      <c r="F53" s="2">
        <f>E53+SUMIFS(data!$H$1:$H$1750, data!$A$1:$A$1750, 'Heron Fields'!$A53, data!$D$1:$D$1750, 'Heron Fields'!$A$2, data!$E$1:$E$1750, 'Heron Fields'!F$5)</f>
        <v>63407.86</v>
      </c>
      <c r="G53" s="2">
        <f>F53+SUMIFS(data!$H$1:$H$1750, data!$A$1:$A$1750, 'Heron Fields'!$A53, data!$D$1:$D$1750, 'Heron Fields'!$A$2, data!$E$1:$E$1750, 'Heron Fields'!G$5)</f>
        <v>63407.86</v>
      </c>
      <c r="H53" s="2">
        <f>G53+SUMIFS(data!$H$1:$H$1750, data!$A$1:$A$1750, 'Heron Fields'!$A53, data!$D$1:$D$1750, 'Heron Fields'!$A$2, data!$E$1:$E$1750, 'Heron Fields'!H$5)</f>
        <v>94957.86</v>
      </c>
      <c r="I53" s="2">
        <f>H53+SUMIFS(data!$H$1:$H$1750, data!$A$1:$A$1750, 'Heron Fields'!$A53, data!$D$1:$D$1750, 'Heron Fields'!$A$2, data!$E$1:$E$1750, 'Heron Fields'!I$5)</f>
        <v>99703.86</v>
      </c>
      <c r="J53" s="2">
        <f>I53+SUMIFS(data!$H$1:$H$1750, data!$A$1:$A$1750, 'Heron Fields'!$A53, data!$D$1:$D$1750, 'Heron Fields'!$A$2, data!$E$1:$E$1750, 'Heron Fields'!J$5)</f>
        <v>100078.86</v>
      </c>
      <c r="K53" s="2">
        <f>J53+SUMIFS(data!$H$1:$H$1750, data!$A$1:$A$1750, 'Heron Fields'!$A53, data!$D$1:$D$1750, 'Heron Fields'!$A$2, data!$E$1:$E$1750, 'Heron Fields'!K$5)</f>
        <v>106783.86</v>
      </c>
      <c r="L53" s="2">
        <f>K53+SUMIFS(data!$H$1:$H$1750, data!$A$1:$A$1750, 'Heron Fields'!$A53, data!$D$1:$D$1750, 'Heron Fields'!$A$2, data!$E$1:$E$1750, 'Heron Fields'!L$5)</f>
        <v>107333.86</v>
      </c>
      <c r="M53" s="2">
        <f>L53+SUMIFS(data!$H$1:$H$1750, data!$A$1:$A$1750, 'Heron Fields'!$A53, data!$D$1:$D$1750, 'Heron Fields'!$A$2, data!$E$1:$E$1750, 'Heron Fields'!M$5)</f>
        <v>107333.86</v>
      </c>
      <c r="N53" s="2">
        <f>M53+SUMIFS(data!$H$1:$H$1750, data!$A$1:$A$1750, 'Heron Fields'!$A53, data!$D$1:$D$1750, 'Heron Fields'!$A$2, data!$E$1:$E$1750, 'Heron Fields'!N$5)</f>
        <v>114416.12</v>
      </c>
      <c r="O53" s="2">
        <f>N53+SUMIFS(data!$H$1:$H$1750, data!$A$1:$A$1750, 'Heron Fields'!$A53, data!$D$1:$D$1750, 'Heron Fields'!$A$2, data!$E$1:$E$1750, 'Heron Fields'!O$5)</f>
        <v>136970.88</v>
      </c>
      <c r="P53" s="2">
        <f>O53+SUMIFS(data!$H$1:$H$1750, data!$A$1:$A$1750, 'Heron Fields'!$A53, data!$D$1:$D$1750, 'Heron Fields'!$A$2, data!$E$1:$E$1750, 'Heron Fields'!P$5)</f>
        <v>160270.88</v>
      </c>
      <c r="Q53" s="2">
        <f>P53+SUMIFS(data!$H$1:$H$1750, data!$A$1:$A$1750, 'Heron Fields'!$A53, data!$D$1:$D$1750, 'Heron Fields'!$A$2, data!$E$1:$E$1750, 'Heron Fields'!Q$5)</f>
        <v>212502.91</v>
      </c>
      <c r="R53" s="2">
        <f>Q53+SUMIFS(data!$H$1:$H$1750, data!$A$1:$A$1750, 'Heron Fields'!$A53, data!$D$1:$D$1750, 'Heron Fields'!$A$2, data!$E$1:$E$1750, 'Heron Fields'!R$5)</f>
        <v>252092.04</v>
      </c>
      <c r="S53" s="2">
        <f>R53+SUMIFS(data!$H$1:$H$1750, data!$A$1:$A$1750, 'Heron Fields'!$A53, data!$D$1:$D$1750, 'Heron Fields'!$A$2, data!$E$1:$E$1750, 'Heron Fields'!S$5)</f>
        <v>278318.61</v>
      </c>
      <c r="T53" s="2">
        <f>S53+SUMIFS(data!$H$1:$H$1750, data!$A$1:$A$1750, 'Heron Fields'!$A53, data!$D$1:$D$1750, 'Heron Fields'!$A$2, data!$E$1:$E$1750, 'Heron Fields'!T$5)</f>
        <v>283758.17</v>
      </c>
      <c r="U53" s="2">
        <f>T53+SUMIFS(data!$H$1:$H$1750, data!$A$1:$A$1750, 'Heron Fields'!$A53, data!$D$1:$D$1750, 'Heron Fields'!$A$2, data!$E$1:$E$1750, 'Heron Fields'!U$5)</f>
        <v>284258.17</v>
      </c>
      <c r="V53" s="2">
        <f>U53+SUMIFS(data!$H$1:$H$1750, data!$A$1:$A$1750, 'Heron Fields'!$A53, data!$D$1:$D$1750, 'Heron Fields'!$A$2, data!$E$1:$E$1750, 'Heron Fields'!V$5)</f>
        <v>284758.17</v>
      </c>
      <c r="W53" s="2">
        <f>V53+SUMIFS(data!$H$1:$H$1750, data!$A$1:$A$1750, 'Heron Fields'!$A53, data!$D$1:$D$1750, 'Heron Fields'!$A$2, data!$E$1:$E$1750, 'Heron Fields'!W$5)</f>
        <v>292399.20999999996</v>
      </c>
      <c r="X53" s="2">
        <f>W53+SUMIFS(data!$H$1:$H$1750, data!$A$1:$A$1750, 'Heron Fields'!$A53, data!$D$1:$D$1750, 'Heron Fields'!$A$2, data!$E$1:$E$1750, 'Heron Fields'!X$5)</f>
        <v>292399.20999999996</v>
      </c>
      <c r="Y53" s="2">
        <f>X53+SUMIFS(data!$H$1:$H$1750, data!$A$1:$A$1750, 'Heron Fields'!$A53, data!$D$1:$D$1750, 'Heron Fields'!$A$2, data!$E$1:$E$1750, 'Heron Fields'!Y$5)</f>
        <v>292399.20999999996</v>
      </c>
      <c r="Z53" s="2">
        <f>Y53+SUMIFS(data!$H$1:$H$1750, data!$A$1:$A$1750, 'Heron Fields'!$A53, data!$D$1:$D$1750, 'Heron Fields'!$A$2, data!$E$1:$E$1750, 'Heron Fields'!Z$5)</f>
        <v>292399.20999999996</v>
      </c>
      <c r="AA53" s="2">
        <f>Z53+SUMIFS(data!$H$1:$H$1750, data!$A$1:$A$1750, 'Heron Fields'!$A53, data!$D$1:$D$1750, 'Heron Fields'!$A$2, data!$E$1:$E$1750, 'Heron Fields'!AA$5)</f>
        <v>339928.97</v>
      </c>
      <c r="AB53" s="2">
        <f>AA53+SUMIFS(data!$H$1:$H$1750, data!$A$1:$A$1750, 'Heron Fields'!$A53, data!$D$1:$D$1750, 'Heron Fields'!$A$2, data!$E$1:$E$1750, 'Heron Fields'!AB$5)</f>
        <v>363228.97</v>
      </c>
      <c r="AC53" s="2">
        <f>AB53+SUMIFS(data!$H$1:$H$1750, data!$A$1:$A$1750, 'Heron Fields'!$A53, data!$D$1:$D$1750, 'Heron Fields'!$A$2, data!$E$1:$E$1750, 'Heron Fields'!AC$5)</f>
        <v>358181.24</v>
      </c>
      <c r="AD53" s="2">
        <f>AC53+SUMIFS(data!$H$1:$H$1750, data!$A$1:$A$1750, 'Heron Fields'!$A53, data!$D$1:$D$1750, 'Heron Fields'!$A$2, data!$E$1:$E$1750, 'Heron Fields'!AD$5)</f>
        <v>397770.37</v>
      </c>
    </row>
    <row r="54" spans="1:32" x14ac:dyDescent="0.2">
      <c r="A54" t="s">
        <v>14</v>
      </c>
      <c r="C54" s="2">
        <f>SUMIFS(data!$H$1:$H$1750, data!$A$1:$A$1750, 'Heron Fields'!$A54, data!$D$1:$D$1750, 'Heron Fields'!$A$2, data!$E$1:$E$1750, 'Heron Fields'!C$5)</f>
        <v>653.70000000000005</v>
      </c>
      <c r="D54" s="2">
        <f>C54+SUMIFS(data!$H$1:$H$1750, data!$A$1:$A$1750, 'Heron Fields'!$A54, data!$D$1:$D$1750, 'Heron Fields'!$A$2, data!$E$1:$E$1750, 'Heron Fields'!D$5)</f>
        <v>1367.8600000000001</v>
      </c>
      <c r="E54" s="2">
        <f>D54+SUMIFS(data!$H$1:$H$1750, data!$A$1:$A$1750, 'Heron Fields'!$A54, data!$D$1:$D$1750, 'Heron Fields'!$A$2, data!$E$1:$E$1750, 'Heron Fields'!E$5)</f>
        <v>2066.4</v>
      </c>
      <c r="F54" s="2">
        <f>E54+SUMIFS(data!$H$1:$H$1750, data!$A$1:$A$1750, 'Heron Fields'!$A54, data!$D$1:$D$1750, 'Heron Fields'!$A$2, data!$E$1:$E$1750, 'Heron Fields'!F$5)</f>
        <v>2699.67</v>
      </c>
      <c r="G54" s="2">
        <f>F54+SUMIFS(data!$H$1:$H$1750, data!$A$1:$A$1750, 'Heron Fields'!$A54, data!$D$1:$D$1750, 'Heron Fields'!$A$2, data!$E$1:$E$1750, 'Heron Fields'!G$5)</f>
        <v>3917.75</v>
      </c>
      <c r="H54" s="2">
        <f>G54+SUMIFS(data!$H$1:$H$1750, data!$A$1:$A$1750, 'Heron Fields'!$A54, data!$D$1:$D$1750, 'Heron Fields'!$A$2, data!$E$1:$E$1750, 'Heron Fields'!H$5)</f>
        <v>4750.18</v>
      </c>
      <c r="I54" s="2">
        <f>H54+SUMIFS(data!$H$1:$H$1750, data!$A$1:$A$1750, 'Heron Fields'!$A54, data!$D$1:$D$1750, 'Heron Fields'!$A$2, data!$E$1:$E$1750, 'Heron Fields'!I$5)</f>
        <v>5477.08</v>
      </c>
      <c r="J54" s="2">
        <f>I54+SUMIFS(data!$H$1:$H$1750, data!$A$1:$A$1750, 'Heron Fields'!$A54, data!$D$1:$D$1750, 'Heron Fields'!$A$2, data!$E$1:$E$1750, 'Heron Fields'!J$5)</f>
        <v>5738.57</v>
      </c>
      <c r="K54" s="2">
        <f>J54+SUMIFS(data!$H$1:$H$1750, data!$A$1:$A$1750, 'Heron Fields'!$A54, data!$D$1:$D$1750, 'Heron Fields'!$A$2, data!$E$1:$E$1750, 'Heron Fields'!K$5)</f>
        <v>6029.3499999999995</v>
      </c>
      <c r="L54" s="2">
        <f>K54+SUMIFS(data!$H$1:$H$1750, data!$A$1:$A$1750, 'Heron Fields'!$A54, data!$D$1:$D$1750, 'Heron Fields'!$A$2, data!$E$1:$E$1750, 'Heron Fields'!L$5)</f>
        <v>6271.73</v>
      </c>
      <c r="M54" s="2">
        <f>L54+SUMIFS(data!$H$1:$H$1750, data!$A$1:$A$1750, 'Heron Fields'!$A54, data!$D$1:$D$1750, 'Heron Fields'!$A$2, data!$E$1:$E$1750, 'Heron Fields'!M$5)</f>
        <v>6678.2099999999991</v>
      </c>
      <c r="N54" s="2">
        <f>M54+SUMIFS(data!$H$1:$H$1750, data!$A$1:$A$1750, 'Heron Fields'!$A54, data!$D$1:$D$1750, 'Heron Fields'!$A$2, data!$E$1:$E$1750, 'Heron Fields'!N$5)</f>
        <v>7598.7399999999989</v>
      </c>
      <c r="O54" s="2">
        <f>N54+SUMIFS(data!$H$1:$H$1750, data!$A$1:$A$1750, 'Heron Fields'!$A54, data!$D$1:$D$1750, 'Heron Fields'!$A$2, data!$E$1:$E$1750, 'Heron Fields'!O$5)</f>
        <v>8181.7199999999993</v>
      </c>
      <c r="P54" s="2">
        <f>O54+SUMIFS(data!$H$1:$H$1750, data!$A$1:$A$1750, 'Heron Fields'!$A54, data!$D$1:$D$1750, 'Heron Fields'!$A$2, data!$E$1:$E$1750, 'Heron Fields'!P$5)</f>
        <v>8555.92</v>
      </c>
      <c r="Q54" s="2">
        <f>P54+SUMIFS(data!$H$1:$H$1750, data!$A$1:$A$1750, 'Heron Fields'!$A54, data!$D$1:$D$1750, 'Heron Fields'!$A$2, data!$E$1:$E$1750, 'Heron Fields'!Q$5)</f>
        <v>9005.2999999999993</v>
      </c>
      <c r="R54" s="2">
        <f>Q54+SUMIFS(data!$H$1:$H$1750, data!$A$1:$A$1750, 'Heron Fields'!$A54, data!$D$1:$D$1750, 'Heron Fields'!$A$2, data!$E$1:$E$1750, 'Heron Fields'!R$5)</f>
        <v>9522.25</v>
      </c>
      <c r="S54" s="2">
        <f>R54+SUMIFS(data!$H$1:$H$1750, data!$A$1:$A$1750, 'Heron Fields'!$A54, data!$D$1:$D$1750, 'Heron Fields'!$A$2, data!$E$1:$E$1750, 'Heron Fields'!S$5)</f>
        <v>10166.42</v>
      </c>
      <c r="T54" s="2">
        <f>S54+SUMIFS(data!$H$1:$H$1750, data!$A$1:$A$1750, 'Heron Fields'!$A54, data!$D$1:$D$1750, 'Heron Fields'!$A$2, data!$E$1:$E$1750, 'Heron Fields'!T$5)</f>
        <v>10556.53</v>
      </c>
      <c r="U54" s="2">
        <f>T54+SUMIFS(data!$H$1:$H$1750, data!$A$1:$A$1750, 'Heron Fields'!$A54, data!$D$1:$D$1750, 'Heron Fields'!$A$2, data!$E$1:$E$1750, 'Heron Fields'!U$5)</f>
        <v>10813.08</v>
      </c>
      <c r="V54" s="2">
        <f>U54+SUMIFS(data!$H$1:$H$1750, data!$A$1:$A$1750, 'Heron Fields'!$A54, data!$D$1:$D$1750, 'Heron Fields'!$A$2, data!$E$1:$E$1750, 'Heron Fields'!V$5)</f>
        <v>11182.23</v>
      </c>
      <c r="W54" s="2">
        <f>V54+SUMIFS(data!$H$1:$H$1750, data!$A$1:$A$1750, 'Heron Fields'!$A54, data!$D$1:$D$1750, 'Heron Fields'!$A$2, data!$E$1:$E$1750, 'Heron Fields'!W$5)</f>
        <v>11580.43</v>
      </c>
      <c r="X54" s="2">
        <f>W54+SUMIFS(data!$H$1:$H$1750, data!$A$1:$A$1750, 'Heron Fields'!$A54, data!$D$1:$D$1750, 'Heron Fields'!$A$2, data!$E$1:$E$1750, 'Heron Fields'!X$5)</f>
        <v>11580.43</v>
      </c>
      <c r="Y54" s="2">
        <f>X54+SUMIFS(data!$H$1:$H$1750, data!$A$1:$A$1750, 'Heron Fields'!$A54, data!$D$1:$D$1750, 'Heron Fields'!$A$2, data!$E$1:$E$1750, 'Heron Fields'!Y$5)</f>
        <v>11580.43</v>
      </c>
      <c r="Z54" s="2">
        <f>Y54+SUMIFS(data!$H$1:$H$1750, data!$A$1:$A$1750, 'Heron Fields'!$A54, data!$D$1:$D$1750, 'Heron Fields'!$A$2, data!$E$1:$E$1750, 'Heron Fields'!Z$5)</f>
        <v>11580.43</v>
      </c>
      <c r="AA54" s="2">
        <f>Z54+SUMIFS(data!$H$1:$H$1750, data!$A$1:$A$1750, 'Heron Fields'!$A54, data!$D$1:$D$1750, 'Heron Fields'!$A$2, data!$E$1:$E$1750, 'Heron Fields'!AA$5)</f>
        <v>12163.41</v>
      </c>
      <c r="AB54" s="2">
        <f>AA54+SUMIFS(data!$H$1:$H$1750, data!$A$1:$A$1750, 'Heron Fields'!$A54, data!$D$1:$D$1750, 'Heron Fields'!$A$2, data!$E$1:$E$1750, 'Heron Fields'!AB$5)</f>
        <v>12537.61</v>
      </c>
      <c r="AC54" s="2">
        <f>AB54+SUMIFS(data!$H$1:$H$1750, data!$A$1:$A$1750, 'Heron Fields'!$A54, data!$D$1:$D$1750, 'Heron Fields'!$A$2, data!$E$1:$E$1750, 'Heron Fields'!AC$5)</f>
        <v>12986.99</v>
      </c>
      <c r="AD54" s="2">
        <f>AC54+SUMIFS(data!$H$1:$H$1750, data!$A$1:$A$1750, 'Heron Fields'!$A54, data!$D$1:$D$1750, 'Heron Fields'!$A$2, data!$E$1:$E$1750, 'Heron Fields'!AD$5)</f>
        <v>13503.94</v>
      </c>
    </row>
    <row r="55" spans="1:32" x14ac:dyDescent="0.2">
      <c r="A55" t="s">
        <v>33</v>
      </c>
      <c r="C55" s="2">
        <f>SUMIFS(data!$H$1:$H$1750, data!$A$1:$A$1750, 'Heron Fields'!$A55, data!$D$1:$D$1750, 'Heron Fields'!$A$2, data!$E$1:$E$1750, 'Heron Fields'!C$5)</f>
        <v>2215.9</v>
      </c>
      <c r="D55" s="2">
        <f>C55+SUMIFS(data!$H$1:$H$1750, data!$A$1:$A$1750, 'Heron Fields'!$A55, data!$D$1:$D$1750, 'Heron Fields'!$A$2, data!$E$1:$E$1750, 'Heron Fields'!D$5)</f>
        <v>2215.9</v>
      </c>
      <c r="E55" s="2">
        <f>D55+SUMIFS(data!$H$1:$H$1750, data!$A$1:$A$1750, 'Heron Fields'!$A55, data!$D$1:$D$1750, 'Heron Fields'!$A$2, data!$E$1:$E$1750, 'Heron Fields'!E$5)</f>
        <v>7102.6299999999992</v>
      </c>
      <c r="F55" s="2">
        <f>E55+SUMIFS(data!$H$1:$H$1750, data!$A$1:$A$1750, 'Heron Fields'!$A55, data!$D$1:$D$1750, 'Heron Fields'!$A$2, data!$E$1:$E$1750, 'Heron Fields'!F$5)</f>
        <v>9722.25</v>
      </c>
      <c r="G55" s="2">
        <f>F55+SUMIFS(data!$H$1:$H$1750, data!$A$1:$A$1750, 'Heron Fields'!$A55, data!$D$1:$D$1750, 'Heron Fields'!$A$2, data!$E$1:$E$1750, 'Heron Fields'!G$5)</f>
        <v>13256.94</v>
      </c>
      <c r="H55" s="2">
        <f>G55+SUMIFS(data!$H$1:$H$1750, data!$A$1:$A$1750, 'Heron Fields'!$A55, data!$D$1:$D$1750, 'Heron Fields'!$A$2, data!$E$1:$E$1750, 'Heron Fields'!H$5)</f>
        <v>17376.900000000001</v>
      </c>
      <c r="I55" s="2">
        <f>H55+SUMIFS(data!$H$1:$H$1750, data!$A$1:$A$1750, 'Heron Fields'!$A55, data!$D$1:$D$1750, 'Heron Fields'!$A$2, data!$E$1:$E$1750, 'Heron Fields'!I$5)</f>
        <v>20614.580000000002</v>
      </c>
      <c r="J55" s="2">
        <f>I55+SUMIFS(data!$H$1:$H$1750, data!$A$1:$A$1750, 'Heron Fields'!$A55, data!$D$1:$D$1750, 'Heron Fields'!$A$2, data!$E$1:$E$1750, 'Heron Fields'!J$5)</f>
        <v>23636.97</v>
      </c>
      <c r="K55" s="2">
        <f>J55+SUMIFS(data!$H$1:$H$1750, data!$A$1:$A$1750, 'Heron Fields'!$A55, data!$D$1:$D$1750, 'Heron Fields'!$A$2, data!$E$1:$E$1750, 'Heron Fields'!K$5)</f>
        <v>26707.66</v>
      </c>
      <c r="L55" s="2">
        <f>K55+SUMIFS(data!$H$1:$H$1750, data!$A$1:$A$1750, 'Heron Fields'!$A55, data!$D$1:$D$1750, 'Heron Fields'!$A$2, data!$E$1:$E$1750, 'Heron Fields'!L$5)</f>
        <v>26707.66</v>
      </c>
      <c r="M55" s="2">
        <f>L55+SUMIFS(data!$H$1:$H$1750, data!$A$1:$A$1750, 'Heron Fields'!$A55, data!$D$1:$D$1750, 'Heron Fields'!$A$2, data!$E$1:$E$1750, 'Heron Fields'!M$5)</f>
        <v>31830.7</v>
      </c>
      <c r="N55" s="2">
        <f>M55+SUMIFS(data!$H$1:$H$1750, data!$A$1:$A$1750, 'Heron Fields'!$A55, data!$D$1:$D$1750, 'Heron Fields'!$A$2, data!$E$1:$E$1750, 'Heron Fields'!N$5)</f>
        <v>31830.7</v>
      </c>
      <c r="O55" s="2">
        <f>N55+SUMIFS(data!$H$1:$H$1750, data!$A$1:$A$1750, 'Heron Fields'!$A55, data!$D$1:$D$1750, 'Heron Fields'!$A$2, data!$E$1:$E$1750, 'Heron Fields'!O$5)</f>
        <v>43046.83</v>
      </c>
      <c r="P55" s="2">
        <f>O55+SUMIFS(data!$H$1:$H$1750, data!$A$1:$A$1750, 'Heron Fields'!$A55, data!$D$1:$D$1750, 'Heron Fields'!$A$2, data!$E$1:$E$1750, 'Heron Fields'!P$5)</f>
        <v>40569.32</v>
      </c>
      <c r="Q55" s="2">
        <f>P55+SUMIFS(data!$H$1:$H$1750, data!$A$1:$A$1750, 'Heron Fields'!$A55, data!$D$1:$D$1750, 'Heron Fields'!$A$2, data!$E$1:$E$1750, 'Heron Fields'!Q$5)</f>
        <v>43094.16</v>
      </c>
      <c r="R55" s="2">
        <f>Q55+SUMIFS(data!$H$1:$H$1750, data!$A$1:$A$1750, 'Heron Fields'!$A55, data!$D$1:$D$1750, 'Heron Fields'!$A$2, data!$E$1:$E$1750, 'Heron Fields'!R$5)</f>
        <v>43094.16</v>
      </c>
      <c r="S55" s="2">
        <f>R55+SUMIFS(data!$H$1:$H$1750, data!$A$1:$A$1750, 'Heron Fields'!$A55, data!$D$1:$D$1750, 'Heron Fields'!$A$2, data!$E$1:$E$1750, 'Heron Fields'!S$5)</f>
        <v>43094.16</v>
      </c>
      <c r="T55" s="2">
        <f>S55+SUMIFS(data!$H$1:$H$1750, data!$A$1:$A$1750, 'Heron Fields'!$A55, data!$D$1:$D$1750, 'Heron Fields'!$A$2, data!$E$1:$E$1750, 'Heron Fields'!T$5)</f>
        <v>43094.16</v>
      </c>
      <c r="U55" s="2">
        <f>T55+SUMIFS(data!$H$1:$H$1750, data!$A$1:$A$1750, 'Heron Fields'!$A55, data!$D$1:$D$1750, 'Heron Fields'!$A$2, data!$E$1:$E$1750, 'Heron Fields'!U$5)</f>
        <v>43928</v>
      </c>
      <c r="V55" s="2">
        <f>U55+SUMIFS(data!$H$1:$H$1750, data!$A$1:$A$1750, 'Heron Fields'!$A55, data!$D$1:$D$1750, 'Heron Fields'!$A$2, data!$E$1:$E$1750, 'Heron Fields'!V$5)</f>
        <v>56280.28</v>
      </c>
      <c r="W55" s="2">
        <f>V55+SUMIFS(data!$H$1:$H$1750, data!$A$1:$A$1750, 'Heron Fields'!$A55, data!$D$1:$D$1750, 'Heron Fields'!$A$2, data!$E$1:$E$1750, 'Heron Fields'!W$5)</f>
        <v>56778.97</v>
      </c>
      <c r="X55" s="2">
        <f>W55+SUMIFS(data!$H$1:$H$1750, data!$A$1:$A$1750, 'Heron Fields'!$A55, data!$D$1:$D$1750, 'Heron Fields'!$A$2, data!$E$1:$E$1750, 'Heron Fields'!X$5)</f>
        <v>56778.97</v>
      </c>
      <c r="Y55" s="2">
        <f>X55+SUMIFS(data!$H$1:$H$1750, data!$A$1:$A$1750, 'Heron Fields'!$A55, data!$D$1:$D$1750, 'Heron Fields'!$A$2, data!$E$1:$E$1750, 'Heron Fields'!Y$5)</f>
        <v>56778.97</v>
      </c>
      <c r="Z55" s="2">
        <f>Y55+SUMIFS(data!$H$1:$H$1750, data!$A$1:$A$1750, 'Heron Fields'!$A55, data!$D$1:$D$1750, 'Heron Fields'!$A$2, data!$E$1:$E$1750, 'Heron Fields'!Z$5)</f>
        <v>56778.97</v>
      </c>
      <c r="AA55" s="2">
        <f>Z55+SUMIFS(data!$H$1:$H$1750, data!$A$1:$A$1750, 'Heron Fields'!$A55, data!$D$1:$D$1750, 'Heron Fields'!$A$2, data!$E$1:$E$1750, 'Heron Fields'!AA$5)</f>
        <v>67995.100000000006</v>
      </c>
      <c r="AB55" s="2">
        <f>AA55+SUMIFS(data!$H$1:$H$1750, data!$A$1:$A$1750, 'Heron Fields'!$A55, data!$D$1:$D$1750, 'Heron Fields'!$A$2, data!$E$1:$E$1750, 'Heron Fields'!AB$5)</f>
        <v>65517.590000000004</v>
      </c>
      <c r="AC55" s="2">
        <f>AB55+SUMIFS(data!$H$1:$H$1750, data!$A$1:$A$1750, 'Heron Fields'!$A55, data!$D$1:$D$1750, 'Heron Fields'!$A$2, data!$E$1:$E$1750, 'Heron Fields'!AC$5)</f>
        <v>68042.430000000008</v>
      </c>
      <c r="AD55" s="2">
        <f>AC55+SUMIFS(data!$H$1:$H$1750, data!$A$1:$A$1750, 'Heron Fields'!$A55, data!$D$1:$D$1750, 'Heron Fields'!$A$2, data!$E$1:$E$1750, 'Heron Fields'!AD$5)</f>
        <v>68042.430000000008</v>
      </c>
    </row>
    <row r="56" spans="1:32" x14ac:dyDescent="0.2">
      <c r="A56" t="s">
        <v>34</v>
      </c>
      <c r="C56" s="2">
        <f>SUMIFS(data!$H$1:$H$1750, data!$A$1:$A$1750, 'Heron Fields'!$A56, data!$D$1:$D$1750, 'Heron Fields'!$A$2, data!$E$1:$E$1750, 'Heron Fields'!C$5)</f>
        <v>0</v>
      </c>
      <c r="D56" s="2">
        <f>C56+SUMIFS(data!$H$1:$H$1750, data!$A$1:$A$1750, 'Heron Fields'!$A56, data!$D$1:$D$1750, 'Heron Fields'!$A$2, data!$E$1:$E$1750, 'Heron Fields'!D$5)</f>
        <v>0</v>
      </c>
      <c r="E56" s="2">
        <f>D56+SUMIFS(data!$H$1:$H$1750, data!$A$1:$A$1750, 'Heron Fields'!$A56, data!$D$1:$D$1750, 'Heron Fields'!$A$2, data!$E$1:$E$1750, 'Heron Fields'!E$5)</f>
        <v>0</v>
      </c>
      <c r="F56" s="2">
        <f>E56+SUMIFS(data!$H$1:$H$1750, data!$A$1:$A$1750, 'Heron Fields'!$A56, data!$D$1:$D$1750, 'Heron Fields'!$A$2, data!$E$1:$E$1750, 'Heron Fields'!F$5)</f>
        <v>0</v>
      </c>
      <c r="G56" s="2">
        <f>F56+SUMIFS(data!$H$1:$H$1750, data!$A$1:$A$1750, 'Heron Fields'!$A56, data!$D$1:$D$1750, 'Heron Fields'!$A$2, data!$E$1:$E$1750, 'Heron Fields'!G$5)</f>
        <v>0</v>
      </c>
      <c r="H56" s="2">
        <f>G56+SUMIFS(data!$H$1:$H$1750, data!$A$1:$A$1750, 'Heron Fields'!$A56, data!$D$1:$D$1750, 'Heron Fields'!$A$2, data!$E$1:$E$1750, 'Heron Fields'!H$5)</f>
        <v>0</v>
      </c>
      <c r="I56" s="2">
        <f>H56+SUMIFS(data!$H$1:$H$1750, data!$A$1:$A$1750, 'Heron Fields'!$A56, data!$D$1:$D$1750, 'Heron Fields'!$A$2, data!$E$1:$E$1750, 'Heron Fields'!I$5)</f>
        <v>0</v>
      </c>
      <c r="J56" s="2">
        <f>I56+SUMIFS(data!$H$1:$H$1750, data!$A$1:$A$1750, 'Heron Fields'!$A56, data!$D$1:$D$1750, 'Heron Fields'!$A$2, data!$E$1:$E$1750, 'Heron Fields'!J$5)</f>
        <v>0</v>
      </c>
      <c r="K56" s="2">
        <f>J56+SUMIFS(data!$H$1:$H$1750, data!$A$1:$A$1750, 'Heron Fields'!$A56, data!$D$1:$D$1750, 'Heron Fields'!$A$2, data!$E$1:$E$1750, 'Heron Fields'!K$5)</f>
        <v>3563.4</v>
      </c>
      <c r="L56" s="2">
        <f>K56+SUMIFS(data!$H$1:$H$1750, data!$A$1:$A$1750, 'Heron Fields'!$A56, data!$D$1:$D$1750, 'Heron Fields'!$A$2, data!$E$1:$E$1750, 'Heron Fields'!L$5)</f>
        <v>3563.4</v>
      </c>
      <c r="M56" s="2">
        <f>L56+SUMIFS(data!$H$1:$H$1750, data!$A$1:$A$1750, 'Heron Fields'!$A56, data!$D$1:$D$1750, 'Heron Fields'!$A$2, data!$E$1:$E$1750, 'Heron Fields'!M$5)</f>
        <v>10690.2</v>
      </c>
      <c r="N56" s="2">
        <f>M56+SUMIFS(data!$H$1:$H$1750, data!$A$1:$A$1750, 'Heron Fields'!$A56, data!$D$1:$D$1750, 'Heron Fields'!$A$2, data!$E$1:$E$1750, 'Heron Fields'!N$5)</f>
        <v>10690.2</v>
      </c>
      <c r="O56" s="2">
        <f>N56+SUMIFS(data!$H$1:$H$1750, data!$A$1:$A$1750, 'Heron Fields'!$A56, data!$D$1:$D$1750, 'Heron Fields'!$A$2, data!$E$1:$E$1750, 'Heron Fields'!O$5)</f>
        <v>21380.400000000001</v>
      </c>
      <c r="P56" s="2">
        <f>O56+SUMIFS(data!$H$1:$H$1750, data!$A$1:$A$1750, 'Heron Fields'!$A56, data!$D$1:$D$1750, 'Heron Fields'!$A$2, data!$E$1:$E$1750, 'Heron Fields'!P$5)</f>
        <v>32070.600000000002</v>
      </c>
      <c r="Q56" s="2">
        <f>P56+SUMIFS(data!$H$1:$H$1750, data!$A$1:$A$1750, 'Heron Fields'!$A56, data!$D$1:$D$1750, 'Heron Fields'!$A$2, data!$E$1:$E$1750, 'Heron Fields'!Q$5)</f>
        <v>32070.600000000002</v>
      </c>
      <c r="R56" s="2">
        <f>Q56+SUMIFS(data!$H$1:$H$1750, data!$A$1:$A$1750, 'Heron Fields'!$A56, data!$D$1:$D$1750, 'Heron Fields'!$A$2, data!$E$1:$E$1750, 'Heron Fields'!R$5)</f>
        <v>32070.600000000002</v>
      </c>
      <c r="S56" s="2">
        <f>R56+SUMIFS(data!$H$1:$H$1750, data!$A$1:$A$1750, 'Heron Fields'!$A56, data!$D$1:$D$1750, 'Heron Fields'!$A$2, data!$E$1:$E$1750, 'Heron Fields'!S$5)</f>
        <v>32070.600000000002</v>
      </c>
      <c r="T56" s="2">
        <f>S56+SUMIFS(data!$H$1:$H$1750, data!$A$1:$A$1750, 'Heron Fields'!$A56, data!$D$1:$D$1750, 'Heron Fields'!$A$2, data!$E$1:$E$1750, 'Heron Fields'!T$5)</f>
        <v>32070.600000000002</v>
      </c>
      <c r="U56" s="2">
        <f>T56+SUMIFS(data!$H$1:$H$1750, data!$A$1:$A$1750, 'Heron Fields'!$A56, data!$D$1:$D$1750, 'Heron Fields'!$A$2, data!$E$1:$E$1750, 'Heron Fields'!U$5)</f>
        <v>32070.600000000002</v>
      </c>
      <c r="V56" s="2">
        <f>U56+SUMIFS(data!$H$1:$H$1750, data!$A$1:$A$1750, 'Heron Fields'!$A56, data!$D$1:$D$1750, 'Heron Fields'!$A$2, data!$E$1:$E$1750, 'Heron Fields'!V$5)</f>
        <v>32070.600000000002</v>
      </c>
      <c r="W56" s="2">
        <f>V56+SUMIFS(data!$H$1:$H$1750, data!$A$1:$A$1750, 'Heron Fields'!$A56, data!$D$1:$D$1750, 'Heron Fields'!$A$2, data!$E$1:$E$1750, 'Heron Fields'!W$5)</f>
        <v>68358.77</v>
      </c>
      <c r="X56" s="2">
        <f>W56+SUMIFS(data!$H$1:$H$1750, data!$A$1:$A$1750, 'Heron Fields'!$A56, data!$D$1:$D$1750, 'Heron Fields'!$A$2, data!$E$1:$E$1750, 'Heron Fields'!X$5)</f>
        <v>68358.77</v>
      </c>
      <c r="Y56" s="2">
        <f>X56+SUMIFS(data!$H$1:$H$1750, data!$A$1:$A$1750, 'Heron Fields'!$A56, data!$D$1:$D$1750, 'Heron Fields'!$A$2, data!$E$1:$E$1750, 'Heron Fields'!Y$5)</f>
        <v>68358.77</v>
      </c>
      <c r="Z56" s="2">
        <f>Y56+SUMIFS(data!$H$1:$H$1750, data!$A$1:$A$1750, 'Heron Fields'!$A56, data!$D$1:$D$1750, 'Heron Fields'!$A$2, data!$E$1:$E$1750, 'Heron Fields'!Z$5)</f>
        <v>68358.77</v>
      </c>
      <c r="AA56" s="2">
        <f>Z56+SUMIFS(data!$H$1:$H$1750, data!$A$1:$A$1750, 'Heron Fields'!$A56, data!$D$1:$D$1750, 'Heron Fields'!$A$2, data!$E$1:$E$1750, 'Heron Fields'!AA$5)</f>
        <v>79048.97</v>
      </c>
      <c r="AB56" s="2">
        <f>AA56+SUMIFS(data!$H$1:$H$1750, data!$A$1:$A$1750, 'Heron Fields'!$A56, data!$D$1:$D$1750, 'Heron Fields'!$A$2, data!$E$1:$E$1750, 'Heron Fields'!AB$5)</f>
        <v>79048.97</v>
      </c>
      <c r="AC56" s="2">
        <f>AB56+SUMIFS(data!$H$1:$H$1750, data!$A$1:$A$1750, 'Heron Fields'!$A56, data!$D$1:$D$1750, 'Heron Fields'!$A$2, data!$E$1:$E$1750, 'Heron Fields'!AC$5)</f>
        <v>79048.97</v>
      </c>
      <c r="AD56" s="2">
        <f>AC56+SUMIFS(data!$H$1:$H$1750, data!$A$1:$A$1750, 'Heron Fields'!$A56, data!$D$1:$D$1750, 'Heron Fields'!$A$2, data!$E$1:$E$1750, 'Heron Fields'!AD$5)</f>
        <v>79048.97</v>
      </c>
    </row>
    <row r="57" spans="1:32" x14ac:dyDescent="0.2">
      <c r="A57" t="s">
        <v>35</v>
      </c>
      <c r="C57" s="2">
        <f>SUMIFS(data!$H$1:$H$1750, data!$A$1:$A$1750, 'Heron Fields'!$A57, data!$D$1:$D$1750, 'Heron Fields'!$A$2, data!$E$1:$E$1750, 'Heron Fields'!C$5)</f>
        <v>10580.4</v>
      </c>
      <c r="D57" s="2">
        <f>C57+SUMIFS(data!$H$1:$H$1750, data!$A$1:$A$1750, 'Heron Fields'!$A57, data!$D$1:$D$1750, 'Heron Fields'!$A$2, data!$E$1:$E$1750, 'Heron Fields'!D$5)</f>
        <v>10580.4</v>
      </c>
      <c r="E57" s="2">
        <f>D57+SUMIFS(data!$H$1:$H$1750, data!$A$1:$A$1750, 'Heron Fields'!$A57, data!$D$1:$D$1750, 'Heron Fields'!$A$2, data!$E$1:$E$1750, 'Heron Fields'!E$5)</f>
        <v>19787.8</v>
      </c>
      <c r="F57" s="2">
        <f>E57+SUMIFS(data!$H$1:$H$1750, data!$A$1:$A$1750, 'Heron Fields'!$A57, data!$D$1:$D$1750, 'Heron Fields'!$A$2, data!$E$1:$E$1750, 'Heron Fields'!F$5)</f>
        <v>24127.37</v>
      </c>
      <c r="G57" s="2">
        <f>F57+SUMIFS(data!$H$1:$H$1750, data!$A$1:$A$1750, 'Heron Fields'!$A57, data!$D$1:$D$1750, 'Heron Fields'!$A$2, data!$E$1:$E$1750, 'Heron Fields'!G$5)</f>
        <v>28508.16</v>
      </c>
      <c r="H57" s="2">
        <f>G57+SUMIFS(data!$H$1:$H$1750, data!$A$1:$A$1750, 'Heron Fields'!$A57, data!$D$1:$D$1750, 'Heron Fields'!$A$2, data!$E$1:$E$1750, 'Heron Fields'!H$5)</f>
        <v>33283.22</v>
      </c>
      <c r="I57" s="2">
        <f>H57+SUMIFS(data!$H$1:$H$1750, data!$A$1:$A$1750, 'Heron Fields'!$A57, data!$D$1:$D$1750, 'Heron Fields'!$A$2, data!$E$1:$E$1750, 'Heron Fields'!I$5)</f>
        <v>38281.72</v>
      </c>
      <c r="J57" s="2">
        <f>I57+SUMIFS(data!$H$1:$H$1750, data!$A$1:$A$1750, 'Heron Fields'!$A57, data!$D$1:$D$1750, 'Heron Fields'!$A$2, data!$E$1:$E$1750, 'Heron Fields'!J$5)</f>
        <v>43254.35</v>
      </c>
      <c r="K57" s="2">
        <f>J57+SUMIFS(data!$H$1:$H$1750, data!$A$1:$A$1750, 'Heron Fields'!$A57, data!$D$1:$D$1750, 'Heron Fields'!$A$2, data!$E$1:$E$1750, 'Heron Fields'!K$5)</f>
        <v>51881.47</v>
      </c>
      <c r="L57" s="2">
        <f>K57+SUMIFS(data!$H$1:$H$1750, data!$A$1:$A$1750, 'Heron Fields'!$A57, data!$D$1:$D$1750, 'Heron Fields'!$A$2, data!$E$1:$E$1750, 'Heron Fields'!L$5)</f>
        <v>51881.47</v>
      </c>
      <c r="M57" s="2">
        <f>L57+SUMIFS(data!$H$1:$H$1750, data!$A$1:$A$1750, 'Heron Fields'!$A57, data!$D$1:$D$1750, 'Heron Fields'!$A$2, data!$E$1:$E$1750, 'Heron Fields'!M$5)</f>
        <v>77630.740000000005</v>
      </c>
      <c r="N57" s="2">
        <f>M57+SUMIFS(data!$H$1:$H$1750, data!$A$1:$A$1750, 'Heron Fields'!$A57, data!$D$1:$D$1750, 'Heron Fields'!$A$2, data!$E$1:$E$1750, 'Heron Fields'!N$5)</f>
        <v>77630.740000000005</v>
      </c>
      <c r="O57" s="2">
        <f>N57+SUMIFS(data!$H$1:$H$1750, data!$A$1:$A$1750, 'Heron Fields'!$A57, data!$D$1:$D$1750, 'Heron Fields'!$A$2, data!$E$1:$E$1750, 'Heron Fields'!O$5)</f>
        <v>116979.77</v>
      </c>
      <c r="P57" s="2">
        <f>O57+SUMIFS(data!$H$1:$H$1750, data!$A$1:$A$1750, 'Heron Fields'!$A57, data!$D$1:$D$1750, 'Heron Fields'!$A$2, data!$E$1:$E$1750, 'Heron Fields'!P$5)</f>
        <v>112677.93000000001</v>
      </c>
      <c r="Q57" s="2">
        <f>P57+SUMIFS(data!$H$1:$H$1750, data!$A$1:$A$1750, 'Heron Fields'!$A57, data!$D$1:$D$1750, 'Heron Fields'!$A$2, data!$E$1:$E$1750, 'Heron Fields'!Q$5)</f>
        <v>121510.17000000001</v>
      </c>
      <c r="R57" s="2">
        <f>Q57+SUMIFS(data!$H$1:$H$1750, data!$A$1:$A$1750, 'Heron Fields'!$A57, data!$D$1:$D$1750, 'Heron Fields'!$A$2, data!$E$1:$E$1750, 'Heron Fields'!R$5)</f>
        <v>121510.17000000001</v>
      </c>
      <c r="S57" s="2">
        <f>R57+SUMIFS(data!$H$1:$H$1750, data!$A$1:$A$1750, 'Heron Fields'!$A57, data!$D$1:$D$1750, 'Heron Fields'!$A$2, data!$E$1:$E$1750, 'Heron Fields'!S$5)</f>
        <v>121510.17000000001</v>
      </c>
      <c r="T57" s="2">
        <f>S57+SUMIFS(data!$H$1:$H$1750, data!$A$1:$A$1750, 'Heron Fields'!$A57, data!$D$1:$D$1750, 'Heron Fields'!$A$2, data!$E$1:$E$1750, 'Heron Fields'!T$5)</f>
        <v>121510.17000000001</v>
      </c>
      <c r="U57" s="2">
        <f>T57+SUMIFS(data!$H$1:$H$1750, data!$A$1:$A$1750, 'Heron Fields'!$A57, data!$D$1:$D$1750, 'Heron Fields'!$A$2, data!$E$1:$E$1750, 'Heron Fields'!U$5)</f>
        <v>122604.35</v>
      </c>
      <c r="V57" s="2">
        <f>U57+SUMIFS(data!$H$1:$H$1750, data!$A$1:$A$1750, 'Heron Fields'!$A57, data!$D$1:$D$1750, 'Heron Fields'!$A$2, data!$E$1:$E$1750, 'Heron Fields'!V$5)</f>
        <v>169761.13</v>
      </c>
      <c r="W57" s="2">
        <f>V57+SUMIFS(data!$H$1:$H$1750, data!$A$1:$A$1750, 'Heron Fields'!$A57, data!$D$1:$D$1750, 'Heron Fields'!$A$2, data!$E$1:$E$1750, 'Heron Fields'!W$5)</f>
        <v>170239.71</v>
      </c>
      <c r="X57" s="2">
        <f>W57+SUMIFS(data!$H$1:$H$1750, data!$A$1:$A$1750, 'Heron Fields'!$A57, data!$D$1:$D$1750, 'Heron Fields'!$A$2, data!$E$1:$E$1750, 'Heron Fields'!X$5)</f>
        <v>170239.71</v>
      </c>
      <c r="Y57" s="2">
        <f>X57+SUMIFS(data!$H$1:$H$1750, data!$A$1:$A$1750, 'Heron Fields'!$A57, data!$D$1:$D$1750, 'Heron Fields'!$A$2, data!$E$1:$E$1750, 'Heron Fields'!Y$5)</f>
        <v>170239.71</v>
      </c>
      <c r="Z57" s="2">
        <f>Y57+SUMIFS(data!$H$1:$H$1750, data!$A$1:$A$1750, 'Heron Fields'!$A57, data!$D$1:$D$1750, 'Heron Fields'!$A$2, data!$E$1:$E$1750, 'Heron Fields'!Z$5)</f>
        <v>170239.71</v>
      </c>
      <c r="AA57" s="2">
        <f>Z57+SUMIFS(data!$H$1:$H$1750, data!$A$1:$A$1750, 'Heron Fields'!$A57, data!$D$1:$D$1750, 'Heron Fields'!$A$2, data!$E$1:$E$1750, 'Heron Fields'!AA$5)</f>
        <v>209588.74</v>
      </c>
      <c r="AB57" s="2">
        <f>AA57+SUMIFS(data!$H$1:$H$1750, data!$A$1:$A$1750, 'Heron Fields'!$A57, data!$D$1:$D$1750, 'Heron Fields'!$A$2, data!$E$1:$E$1750, 'Heron Fields'!AB$5)</f>
        <v>205286.9</v>
      </c>
      <c r="AC57" s="2">
        <f>AB57+SUMIFS(data!$H$1:$H$1750, data!$A$1:$A$1750, 'Heron Fields'!$A57, data!$D$1:$D$1750, 'Heron Fields'!$A$2, data!$E$1:$E$1750, 'Heron Fields'!AC$5)</f>
        <v>214119.13999999998</v>
      </c>
      <c r="AD57" s="2">
        <f>AC57+SUMIFS(data!$H$1:$H$1750, data!$A$1:$A$1750, 'Heron Fields'!$A57, data!$D$1:$D$1750, 'Heron Fields'!$A$2, data!$E$1:$E$1750, 'Heron Fields'!AD$5)</f>
        <v>214119.13999999998</v>
      </c>
    </row>
    <row r="58" spans="1:32" x14ac:dyDescent="0.2">
      <c r="A58" t="s">
        <v>38</v>
      </c>
      <c r="C58" s="2">
        <f>SUMIFS(data!$H$1:$H$1750, data!$A$1:$A$1750, 'Heron Fields'!$A58, data!$D$1:$D$1750, 'Heron Fields'!$A$2, data!$E$1:$E$1750, 'Heron Fields'!C$5)</f>
        <v>4000</v>
      </c>
      <c r="D58" s="2">
        <f>C58+SUMIFS(data!$H$1:$H$1750, data!$A$1:$A$1750, 'Heron Fields'!$A58, data!$D$1:$D$1750, 'Heron Fields'!$A$2, data!$E$1:$E$1750, 'Heron Fields'!D$5)</f>
        <v>4000</v>
      </c>
      <c r="E58" s="2">
        <f>D58+SUMIFS(data!$H$1:$H$1750, data!$A$1:$A$1750, 'Heron Fields'!$A58, data!$D$1:$D$1750, 'Heron Fields'!$A$2, data!$E$1:$E$1750, 'Heron Fields'!E$5)</f>
        <v>28000</v>
      </c>
      <c r="F58" s="2">
        <f>E58+SUMIFS(data!$H$1:$H$1750, data!$A$1:$A$1750, 'Heron Fields'!$A58, data!$D$1:$D$1750, 'Heron Fields'!$A$2, data!$E$1:$E$1750, 'Heron Fields'!F$5)</f>
        <v>32000</v>
      </c>
      <c r="G58" s="2">
        <f>F58+SUMIFS(data!$H$1:$H$1750, data!$A$1:$A$1750, 'Heron Fields'!$A58, data!$D$1:$D$1750, 'Heron Fields'!$A$2, data!$E$1:$E$1750, 'Heron Fields'!G$5)</f>
        <v>36000</v>
      </c>
      <c r="H58" s="2">
        <f>G58+SUMIFS(data!$H$1:$H$1750, data!$A$1:$A$1750, 'Heron Fields'!$A58, data!$D$1:$D$1750, 'Heron Fields'!$A$2, data!$E$1:$E$1750, 'Heron Fields'!H$5)</f>
        <v>40000</v>
      </c>
      <c r="I58" s="2">
        <f>H58+SUMIFS(data!$H$1:$H$1750, data!$A$1:$A$1750, 'Heron Fields'!$A58, data!$D$1:$D$1750, 'Heron Fields'!$A$2, data!$E$1:$E$1750, 'Heron Fields'!I$5)</f>
        <v>48000</v>
      </c>
      <c r="J58" s="2">
        <f>I58+SUMIFS(data!$H$1:$H$1750, data!$A$1:$A$1750, 'Heron Fields'!$A58, data!$D$1:$D$1750, 'Heron Fields'!$A$2, data!$E$1:$E$1750, 'Heron Fields'!J$5)</f>
        <v>52000</v>
      </c>
      <c r="K58" s="2">
        <f>J58+SUMIFS(data!$H$1:$H$1750, data!$A$1:$A$1750, 'Heron Fields'!$A58, data!$D$1:$D$1750, 'Heron Fields'!$A$2, data!$E$1:$E$1750, 'Heron Fields'!K$5)</f>
        <v>56000</v>
      </c>
      <c r="L58" s="2">
        <f>K58+SUMIFS(data!$H$1:$H$1750, data!$A$1:$A$1750, 'Heron Fields'!$A58, data!$D$1:$D$1750, 'Heron Fields'!$A$2, data!$E$1:$E$1750, 'Heron Fields'!L$5)</f>
        <v>60000</v>
      </c>
      <c r="M58" s="2">
        <f>L58+SUMIFS(data!$H$1:$H$1750, data!$A$1:$A$1750, 'Heron Fields'!$A58, data!$D$1:$D$1750, 'Heron Fields'!$A$2, data!$E$1:$E$1750, 'Heron Fields'!M$5)</f>
        <v>60000</v>
      </c>
      <c r="N58" s="2">
        <f>M58+SUMIFS(data!$H$1:$H$1750, data!$A$1:$A$1750, 'Heron Fields'!$A58, data!$D$1:$D$1750, 'Heron Fields'!$A$2, data!$E$1:$E$1750, 'Heron Fields'!N$5)</f>
        <v>76000</v>
      </c>
      <c r="O58" s="2">
        <f>N58+SUMIFS(data!$H$1:$H$1750, data!$A$1:$A$1750, 'Heron Fields'!$A58, data!$D$1:$D$1750, 'Heron Fields'!$A$2, data!$E$1:$E$1750, 'Heron Fields'!O$5)</f>
        <v>76000</v>
      </c>
      <c r="P58" s="2">
        <f>O58+SUMIFS(data!$H$1:$H$1750, data!$A$1:$A$1750, 'Heron Fields'!$A58, data!$D$1:$D$1750, 'Heron Fields'!$A$2, data!$E$1:$E$1750, 'Heron Fields'!P$5)</f>
        <v>80000</v>
      </c>
      <c r="Q58" s="2">
        <f>P58+SUMIFS(data!$H$1:$H$1750, data!$A$1:$A$1750, 'Heron Fields'!$A58, data!$D$1:$D$1750, 'Heron Fields'!$A$2, data!$E$1:$E$1750, 'Heron Fields'!Q$5)</f>
        <v>84000</v>
      </c>
      <c r="R58" s="2">
        <f>Q58+SUMIFS(data!$H$1:$H$1750, data!$A$1:$A$1750, 'Heron Fields'!$A58, data!$D$1:$D$1750, 'Heron Fields'!$A$2, data!$E$1:$E$1750, 'Heron Fields'!R$5)</f>
        <v>88200</v>
      </c>
      <c r="S58" s="2">
        <f>R58+SUMIFS(data!$H$1:$H$1750, data!$A$1:$A$1750, 'Heron Fields'!$A58, data!$D$1:$D$1750, 'Heron Fields'!$A$2, data!$E$1:$E$1750, 'Heron Fields'!S$5)</f>
        <v>88200</v>
      </c>
      <c r="T58" s="2">
        <f>S58+SUMIFS(data!$H$1:$H$1750, data!$A$1:$A$1750, 'Heron Fields'!$A58, data!$D$1:$D$1750, 'Heron Fields'!$A$2, data!$E$1:$E$1750, 'Heron Fields'!T$5)</f>
        <v>88200</v>
      </c>
      <c r="U58" s="2">
        <f>T58+SUMIFS(data!$H$1:$H$1750, data!$A$1:$A$1750, 'Heron Fields'!$A58, data!$D$1:$D$1750, 'Heron Fields'!$A$2, data!$E$1:$E$1750, 'Heron Fields'!U$5)</f>
        <v>92400</v>
      </c>
      <c r="V58" s="2">
        <f>U58+SUMIFS(data!$H$1:$H$1750, data!$A$1:$A$1750, 'Heron Fields'!$A58, data!$D$1:$D$1750, 'Heron Fields'!$A$2, data!$E$1:$E$1750, 'Heron Fields'!V$5)</f>
        <v>98100</v>
      </c>
      <c r="W58" s="2">
        <f>V58+SUMIFS(data!$H$1:$H$1750, data!$A$1:$A$1750, 'Heron Fields'!$A58, data!$D$1:$D$1750, 'Heron Fields'!$A$2, data!$E$1:$E$1750, 'Heron Fields'!W$5)</f>
        <v>102300</v>
      </c>
      <c r="X58" s="2">
        <f>W58+SUMIFS(data!$H$1:$H$1750, data!$A$1:$A$1750, 'Heron Fields'!$A58, data!$D$1:$D$1750, 'Heron Fields'!$A$2, data!$E$1:$E$1750, 'Heron Fields'!X$5)</f>
        <v>102300</v>
      </c>
      <c r="Y58" s="2">
        <f>X58+SUMIFS(data!$H$1:$H$1750, data!$A$1:$A$1750, 'Heron Fields'!$A58, data!$D$1:$D$1750, 'Heron Fields'!$A$2, data!$E$1:$E$1750, 'Heron Fields'!Y$5)</f>
        <v>102300</v>
      </c>
      <c r="Z58" s="2">
        <f>Y58+SUMIFS(data!$H$1:$H$1750, data!$A$1:$A$1750, 'Heron Fields'!$A58, data!$D$1:$D$1750, 'Heron Fields'!$A$2, data!$E$1:$E$1750, 'Heron Fields'!Z$5)</f>
        <v>102300</v>
      </c>
      <c r="AA58" s="2">
        <f>Z58+SUMIFS(data!$H$1:$H$1750, data!$A$1:$A$1750, 'Heron Fields'!$A58, data!$D$1:$D$1750, 'Heron Fields'!$A$2, data!$E$1:$E$1750, 'Heron Fields'!AA$5)</f>
        <v>102300</v>
      </c>
      <c r="AB58" s="2">
        <f>AA58+SUMIFS(data!$H$1:$H$1750, data!$A$1:$A$1750, 'Heron Fields'!$A58, data!$D$1:$D$1750, 'Heron Fields'!$A$2, data!$E$1:$E$1750, 'Heron Fields'!AB$5)</f>
        <v>106300</v>
      </c>
      <c r="AC58" s="2">
        <f>AB58+SUMIFS(data!$H$1:$H$1750, data!$A$1:$A$1750, 'Heron Fields'!$A58, data!$D$1:$D$1750, 'Heron Fields'!$A$2, data!$E$1:$E$1750, 'Heron Fields'!AC$5)</f>
        <v>110300</v>
      </c>
      <c r="AD58" s="2">
        <f>AC58+SUMIFS(data!$H$1:$H$1750, data!$A$1:$A$1750, 'Heron Fields'!$A58, data!$D$1:$D$1750, 'Heron Fields'!$A$2, data!$E$1:$E$1750, 'Heron Fields'!AD$5)</f>
        <v>114500</v>
      </c>
    </row>
    <row r="59" spans="1:32" x14ac:dyDescent="0.2">
      <c r="A59" t="s">
        <v>90</v>
      </c>
      <c r="C59" s="2">
        <f>SUMIFS(data!$H$1:$H$1750, data!$A$1:$A$1750, 'Heron Fields'!$A59, data!$D$1:$D$1750, 'Heron Fields'!$A$2, data!$E$1:$E$1750, 'Heron Fields'!C$5)</f>
        <v>0</v>
      </c>
      <c r="D59" s="2">
        <f>C59+SUMIFS(data!$H$1:$H$1750, data!$A$1:$A$1750, 'Heron Fields'!$A59, data!$D$1:$D$1750, 'Heron Fields'!$A$2, data!$E$1:$E$1750, 'Heron Fields'!D$5)</f>
        <v>0</v>
      </c>
      <c r="E59" s="2">
        <f>D59+SUMIFS(data!$H$1:$H$1750, data!$A$1:$A$1750, 'Heron Fields'!$A59, data!$D$1:$D$1750, 'Heron Fields'!$A$2, data!$E$1:$E$1750, 'Heron Fields'!E$5)</f>
        <v>0</v>
      </c>
      <c r="F59" s="2">
        <f>E59+SUMIFS(data!$H$1:$H$1750, data!$A$1:$A$1750, 'Heron Fields'!$A59, data!$D$1:$D$1750, 'Heron Fields'!$A$2, data!$E$1:$E$1750, 'Heron Fields'!F$5)</f>
        <v>0</v>
      </c>
      <c r="G59" s="2">
        <f>F59+SUMIFS(data!$H$1:$H$1750, data!$A$1:$A$1750, 'Heron Fields'!$A59, data!$D$1:$D$1750, 'Heron Fields'!$A$2, data!$E$1:$E$1750, 'Heron Fields'!G$5)</f>
        <v>0</v>
      </c>
      <c r="H59" s="2">
        <f>G59+SUMIFS(data!$H$1:$H$1750, data!$A$1:$A$1750, 'Heron Fields'!$A59, data!$D$1:$D$1750, 'Heron Fields'!$A$2, data!$E$1:$E$1750, 'Heron Fields'!H$5)</f>
        <v>0</v>
      </c>
      <c r="I59" s="2">
        <f>H59+SUMIFS(data!$H$1:$H$1750, data!$A$1:$A$1750, 'Heron Fields'!$A59, data!$D$1:$D$1750, 'Heron Fields'!$A$2, data!$E$1:$E$1750, 'Heron Fields'!I$5)</f>
        <v>0</v>
      </c>
      <c r="J59" s="2">
        <f>I59+SUMIFS(data!$H$1:$H$1750, data!$A$1:$A$1750, 'Heron Fields'!$A59, data!$D$1:$D$1750, 'Heron Fields'!$A$2, data!$E$1:$E$1750, 'Heron Fields'!J$5)</f>
        <v>0</v>
      </c>
      <c r="K59" s="2">
        <f>J59+SUMIFS(data!$H$1:$H$1750, data!$A$1:$A$1750, 'Heron Fields'!$A59, data!$D$1:$D$1750, 'Heron Fields'!$A$2, data!$E$1:$E$1750, 'Heron Fields'!K$5)</f>
        <v>0</v>
      </c>
      <c r="L59" s="2">
        <f>K59+SUMIFS(data!$H$1:$H$1750, data!$A$1:$A$1750, 'Heron Fields'!$A59, data!$D$1:$D$1750, 'Heron Fields'!$A$2, data!$E$1:$E$1750, 'Heron Fields'!L$5)</f>
        <v>0</v>
      </c>
      <c r="M59" s="2">
        <f>L59+SUMIFS(data!$H$1:$H$1750, data!$A$1:$A$1750, 'Heron Fields'!$A59, data!$D$1:$D$1750, 'Heron Fields'!$A$2, data!$E$1:$E$1750, 'Heron Fields'!M$5)</f>
        <v>0</v>
      </c>
      <c r="N59" s="2">
        <f>M59+SUMIFS(data!$H$1:$H$1750, data!$A$1:$A$1750, 'Heron Fields'!$A59, data!$D$1:$D$1750, 'Heron Fields'!$A$2, data!$E$1:$E$1750, 'Heron Fields'!N$5)</f>
        <v>0</v>
      </c>
      <c r="O59" s="2">
        <f>N59+SUMIFS(data!$H$1:$H$1750, data!$A$1:$A$1750, 'Heron Fields'!$A59, data!$D$1:$D$1750, 'Heron Fields'!$A$2, data!$E$1:$E$1750, 'Heron Fields'!O$5)</f>
        <v>0</v>
      </c>
      <c r="P59" s="2">
        <f>O59+SUMIFS(data!$H$1:$H$1750, data!$A$1:$A$1750, 'Heron Fields'!$A59, data!$D$1:$D$1750, 'Heron Fields'!$A$2, data!$E$1:$E$1750, 'Heron Fields'!P$5)</f>
        <v>0</v>
      </c>
      <c r="Q59" s="2">
        <f>P59+SUMIFS(data!$H$1:$H$1750, data!$A$1:$A$1750, 'Heron Fields'!$A59, data!$D$1:$D$1750, 'Heron Fields'!$A$2, data!$E$1:$E$1750, 'Heron Fields'!Q$5)</f>
        <v>0</v>
      </c>
      <c r="R59" s="2">
        <f>Q59+SUMIFS(data!$H$1:$H$1750, data!$A$1:$A$1750, 'Heron Fields'!$A59, data!$D$1:$D$1750, 'Heron Fields'!$A$2, data!$E$1:$E$1750, 'Heron Fields'!R$5)</f>
        <v>71583.149999999994</v>
      </c>
      <c r="S59" s="2">
        <f>R59+SUMIFS(data!$H$1:$H$1750, data!$A$1:$A$1750, 'Heron Fields'!$A59, data!$D$1:$D$1750, 'Heron Fields'!$A$2, data!$E$1:$E$1750, 'Heron Fields'!S$5)</f>
        <v>143166.29999999999</v>
      </c>
      <c r="T59" s="2">
        <f>S59+SUMIFS(data!$H$1:$H$1750, data!$A$1:$A$1750, 'Heron Fields'!$A59, data!$D$1:$D$1750, 'Heron Fields'!$A$2, data!$E$1:$E$1750, 'Heron Fields'!T$5)</f>
        <v>148448.97999999998</v>
      </c>
      <c r="U59" s="2">
        <f>T59+SUMIFS(data!$H$1:$H$1750, data!$A$1:$A$1750, 'Heron Fields'!$A59, data!$D$1:$D$1750, 'Heron Fields'!$A$2, data!$E$1:$E$1750, 'Heron Fields'!U$5)</f>
        <v>148448.97999999998</v>
      </c>
      <c r="V59" s="2">
        <f>U59+SUMIFS(data!$H$1:$H$1750, data!$A$1:$A$1750, 'Heron Fields'!$A59, data!$D$1:$D$1750, 'Heron Fields'!$A$2, data!$E$1:$E$1750, 'Heron Fields'!V$5)</f>
        <v>148448.97999999998</v>
      </c>
      <c r="W59" s="2">
        <f>V59+SUMIFS(data!$H$1:$H$1750, data!$A$1:$A$1750, 'Heron Fields'!$A59, data!$D$1:$D$1750, 'Heron Fields'!$A$2, data!$E$1:$E$1750, 'Heron Fields'!W$5)</f>
        <v>148448.97999999998</v>
      </c>
      <c r="X59" s="2">
        <f>W59+SUMIFS(data!$H$1:$H$1750, data!$A$1:$A$1750, 'Heron Fields'!$A59, data!$D$1:$D$1750, 'Heron Fields'!$A$2, data!$E$1:$E$1750, 'Heron Fields'!X$5)</f>
        <v>148448.97999999998</v>
      </c>
      <c r="Y59" s="2">
        <f>X59+SUMIFS(data!$H$1:$H$1750, data!$A$1:$A$1750, 'Heron Fields'!$A59, data!$D$1:$D$1750, 'Heron Fields'!$A$2, data!$E$1:$E$1750, 'Heron Fields'!Y$5)</f>
        <v>148448.97999999998</v>
      </c>
      <c r="Z59" s="2">
        <f>Y59+SUMIFS(data!$H$1:$H$1750, data!$A$1:$A$1750, 'Heron Fields'!$A59, data!$D$1:$D$1750, 'Heron Fields'!$A$2, data!$E$1:$E$1750, 'Heron Fields'!Z$5)</f>
        <v>148448.97999999998</v>
      </c>
      <c r="AA59" s="2">
        <f>Z59+SUMIFS(data!$H$1:$H$1750, data!$A$1:$A$1750, 'Heron Fields'!$A59, data!$D$1:$D$1750, 'Heron Fields'!$A$2, data!$E$1:$E$1750, 'Heron Fields'!AA$5)</f>
        <v>148448.97999999998</v>
      </c>
      <c r="AB59" s="2">
        <f>AA59+SUMIFS(data!$H$1:$H$1750, data!$A$1:$A$1750, 'Heron Fields'!$A59, data!$D$1:$D$1750, 'Heron Fields'!$A$2, data!$E$1:$E$1750, 'Heron Fields'!AB$5)</f>
        <v>148448.97999999998</v>
      </c>
      <c r="AC59" s="2">
        <f>AB59+SUMIFS(data!$H$1:$H$1750, data!$A$1:$A$1750, 'Heron Fields'!$A59, data!$D$1:$D$1750, 'Heron Fields'!$A$2, data!$E$1:$E$1750, 'Heron Fields'!AC$5)</f>
        <v>148448.97999999998</v>
      </c>
      <c r="AD59" s="2">
        <f>AC59+SUMIFS(data!$H$1:$H$1750, data!$A$1:$A$1750, 'Heron Fields'!$A59, data!$D$1:$D$1750, 'Heron Fields'!$A$2, data!$E$1:$E$1750, 'Heron Fields'!AD$5)</f>
        <v>148448.97999999998</v>
      </c>
    </row>
    <row r="60" spans="1:32" x14ac:dyDescent="0.2">
      <c r="A60" t="s">
        <v>91</v>
      </c>
      <c r="C60" s="2">
        <f>SUMIFS(data!$H$1:$H$1750, data!$A$1:$A$1750, 'Heron Fields'!$A60, data!$D$1:$D$1750, 'Heron Fields'!$A$2, data!$E$1:$E$1750, 'Heron Fields'!C$5)</f>
        <v>0</v>
      </c>
      <c r="D60" s="2">
        <f>C60+SUMIFS(data!$H$1:$H$1750, data!$A$1:$A$1750, 'Heron Fields'!$A60, data!$D$1:$D$1750, 'Heron Fields'!$A$2, data!$E$1:$E$1750, 'Heron Fields'!D$5)</f>
        <v>0</v>
      </c>
      <c r="E60" s="2">
        <f>D60+SUMIFS(data!$H$1:$H$1750, data!$A$1:$A$1750, 'Heron Fields'!$A60, data!$D$1:$D$1750, 'Heron Fields'!$A$2, data!$E$1:$E$1750, 'Heron Fields'!E$5)</f>
        <v>0</v>
      </c>
      <c r="F60" s="2">
        <f>E60+SUMIFS(data!$H$1:$H$1750, data!$A$1:$A$1750, 'Heron Fields'!$A60, data!$D$1:$D$1750, 'Heron Fields'!$A$2, data!$E$1:$E$1750, 'Heron Fields'!F$5)</f>
        <v>0</v>
      </c>
      <c r="G60" s="2">
        <f>F60+SUMIFS(data!$H$1:$H$1750, data!$A$1:$A$1750, 'Heron Fields'!$A60, data!$D$1:$D$1750, 'Heron Fields'!$A$2, data!$E$1:$E$1750, 'Heron Fields'!G$5)</f>
        <v>0</v>
      </c>
      <c r="H60" s="2">
        <f>G60+SUMIFS(data!$H$1:$H$1750, data!$A$1:$A$1750, 'Heron Fields'!$A60, data!$D$1:$D$1750, 'Heron Fields'!$A$2, data!$E$1:$E$1750, 'Heron Fields'!H$5)</f>
        <v>0</v>
      </c>
      <c r="I60" s="2">
        <f>H60+SUMIFS(data!$H$1:$H$1750, data!$A$1:$A$1750, 'Heron Fields'!$A60, data!$D$1:$D$1750, 'Heron Fields'!$A$2, data!$E$1:$E$1750, 'Heron Fields'!I$5)</f>
        <v>0</v>
      </c>
      <c r="J60" s="2">
        <f>I60+SUMIFS(data!$H$1:$H$1750, data!$A$1:$A$1750, 'Heron Fields'!$A60, data!$D$1:$D$1750, 'Heron Fields'!$A$2, data!$E$1:$E$1750, 'Heron Fields'!J$5)</f>
        <v>0</v>
      </c>
      <c r="K60" s="2">
        <f>J60+SUMIFS(data!$H$1:$H$1750, data!$A$1:$A$1750, 'Heron Fields'!$A60, data!$D$1:$D$1750, 'Heron Fields'!$A$2, data!$E$1:$E$1750, 'Heron Fields'!K$5)</f>
        <v>0</v>
      </c>
      <c r="L60" s="2">
        <f>K60+SUMIFS(data!$H$1:$H$1750, data!$A$1:$A$1750, 'Heron Fields'!$A60, data!$D$1:$D$1750, 'Heron Fields'!$A$2, data!$E$1:$E$1750, 'Heron Fields'!L$5)</f>
        <v>0</v>
      </c>
      <c r="M60" s="2">
        <f>L60+SUMIFS(data!$H$1:$H$1750, data!$A$1:$A$1750, 'Heron Fields'!$A60, data!$D$1:$D$1750, 'Heron Fields'!$A$2, data!$E$1:$E$1750, 'Heron Fields'!M$5)</f>
        <v>0</v>
      </c>
      <c r="N60" s="2">
        <f>M60+SUMIFS(data!$H$1:$H$1750, data!$A$1:$A$1750, 'Heron Fields'!$A60, data!$D$1:$D$1750, 'Heron Fields'!$A$2, data!$E$1:$E$1750, 'Heron Fields'!N$5)</f>
        <v>0</v>
      </c>
      <c r="O60" s="2">
        <f>N60+SUMIFS(data!$H$1:$H$1750, data!$A$1:$A$1750, 'Heron Fields'!$A60, data!$D$1:$D$1750, 'Heron Fields'!$A$2, data!$E$1:$E$1750, 'Heron Fields'!O$5)</f>
        <v>0</v>
      </c>
      <c r="P60" s="2">
        <f>O60+SUMIFS(data!$H$1:$H$1750, data!$A$1:$A$1750, 'Heron Fields'!$A60, data!$D$1:$D$1750, 'Heron Fields'!$A$2, data!$E$1:$E$1750, 'Heron Fields'!P$5)</f>
        <v>0</v>
      </c>
      <c r="Q60" s="2">
        <f>P60+SUMIFS(data!$H$1:$H$1750, data!$A$1:$A$1750, 'Heron Fields'!$A60, data!$D$1:$D$1750, 'Heron Fields'!$A$2, data!$E$1:$E$1750, 'Heron Fields'!Q$5)</f>
        <v>39.47</v>
      </c>
      <c r="R60" s="2">
        <f>Q60+SUMIFS(data!$H$1:$H$1750, data!$A$1:$A$1750, 'Heron Fields'!$A60, data!$D$1:$D$1750, 'Heron Fields'!$A$2, data!$E$1:$E$1750, 'Heron Fields'!R$5)</f>
        <v>78.94</v>
      </c>
      <c r="S60" s="2">
        <f>R60+SUMIFS(data!$H$1:$H$1750, data!$A$1:$A$1750, 'Heron Fields'!$A60, data!$D$1:$D$1750, 'Heron Fields'!$A$2, data!$E$1:$E$1750, 'Heron Fields'!S$5)</f>
        <v>78.94</v>
      </c>
      <c r="T60" s="2">
        <f>S60+SUMIFS(data!$H$1:$H$1750, data!$A$1:$A$1750, 'Heron Fields'!$A60, data!$D$1:$D$1750, 'Heron Fields'!$A$2, data!$E$1:$E$1750, 'Heron Fields'!T$5)</f>
        <v>78.94</v>
      </c>
      <c r="U60" s="2">
        <f>T60+SUMIFS(data!$H$1:$H$1750, data!$A$1:$A$1750, 'Heron Fields'!$A60, data!$D$1:$D$1750, 'Heron Fields'!$A$2, data!$E$1:$E$1750, 'Heron Fields'!U$5)</f>
        <v>78.94</v>
      </c>
      <c r="V60" s="2">
        <f>U60+SUMIFS(data!$H$1:$H$1750, data!$A$1:$A$1750, 'Heron Fields'!$A60, data!$D$1:$D$1750, 'Heron Fields'!$A$2, data!$E$1:$E$1750, 'Heron Fields'!V$5)</f>
        <v>78.94</v>
      </c>
      <c r="W60" s="2">
        <f>V60+SUMIFS(data!$H$1:$H$1750, data!$A$1:$A$1750, 'Heron Fields'!$A60, data!$D$1:$D$1750, 'Heron Fields'!$A$2, data!$E$1:$E$1750, 'Heron Fields'!W$5)</f>
        <v>78.94</v>
      </c>
      <c r="X60" s="2">
        <f>W60+SUMIFS(data!$H$1:$H$1750, data!$A$1:$A$1750, 'Heron Fields'!$A60, data!$D$1:$D$1750, 'Heron Fields'!$A$2, data!$E$1:$E$1750, 'Heron Fields'!X$5)</f>
        <v>78.94</v>
      </c>
      <c r="Y60" s="2">
        <f>X60+SUMIFS(data!$H$1:$H$1750, data!$A$1:$A$1750, 'Heron Fields'!$A60, data!$D$1:$D$1750, 'Heron Fields'!$A$2, data!$E$1:$E$1750, 'Heron Fields'!Y$5)</f>
        <v>78.94</v>
      </c>
      <c r="Z60" s="2">
        <f>Y60+SUMIFS(data!$H$1:$H$1750, data!$A$1:$A$1750, 'Heron Fields'!$A60, data!$D$1:$D$1750, 'Heron Fields'!$A$2, data!$E$1:$E$1750, 'Heron Fields'!Z$5)</f>
        <v>78.94</v>
      </c>
      <c r="AA60" s="2">
        <f>Z60+SUMIFS(data!$H$1:$H$1750, data!$A$1:$A$1750, 'Heron Fields'!$A60, data!$D$1:$D$1750, 'Heron Fields'!$A$2, data!$E$1:$E$1750, 'Heron Fields'!AA$5)</f>
        <v>78.94</v>
      </c>
      <c r="AB60" s="2">
        <f>AA60+SUMIFS(data!$H$1:$H$1750, data!$A$1:$A$1750, 'Heron Fields'!$A60, data!$D$1:$D$1750, 'Heron Fields'!$A$2, data!$E$1:$E$1750, 'Heron Fields'!AB$5)</f>
        <v>78.94</v>
      </c>
      <c r="AC60" s="2">
        <f>AB60+SUMIFS(data!$H$1:$H$1750, data!$A$1:$A$1750, 'Heron Fields'!$A60, data!$D$1:$D$1750, 'Heron Fields'!$A$2, data!$E$1:$E$1750, 'Heron Fields'!AC$5)</f>
        <v>78.94</v>
      </c>
      <c r="AD60" s="2">
        <f>AC60+SUMIFS(data!$H$1:$H$1750, data!$A$1:$A$1750, 'Heron Fields'!$A60, data!$D$1:$D$1750, 'Heron Fields'!$A$2, data!$E$1:$E$1750, 'Heron Fields'!AD$5)</f>
        <v>78.94</v>
      </c>
    </row>
    <row r="61" spans="1:32" x14ac:dyDescent="0.2">
      <c r="A61" t="s">
        <v>92</v>
      </c>
      <c r="C61" s="2">
        <f>SUMIFS(data!$H$1:$H$1750, data!$A$1:$A$1750, 'Heron Fields'!$A61, data!$D$1:$D$1750, 'Heron Fields'!$A$2, data!$E$1:$E$1750, 'Heron Fields'!C$5)</f>
        <v>0</v>
      </c>
      <c r="D61" s="2">
        <f>C61+SUMIFS(data!$H$1:$H$1750, data!$A$1:$A$1750, 'Heron Fields'!$A61, data!$D$1:$D$1750, 'Heron Fields'!$A$2, data!$E$1:$E$1750, 'Heron Fields'!D$5)</f>
        <v>0</v>
      </c>
      <c r="E61" s="2">
        <f>D61+SUMIFS(data!$H$1:$H$1750, data!$A$1:$A$1750, 'Heron Fields'!$A61, data!$D$1:$D$1750, 'Heron Fields'!$A$2, data!$E$1:$E$1750, 'Heron Fields'!E$5)</f>
        <v>0</v>
      </c>
      <c r="F61" s="2">
        <f>E61+SUMIFS(data!$H$1:$H$1750, data!$A$1:$A$1750, 'Heron Fields'!$A61, data!$D$1:$D$1750, 'Heron Fields'!$A$2, data!$E$1:$E$1750, 'Heron Fields'!F$5)</f>
        <v>0</v>
      </c>
      <c r="G61" s="2">
        <f>F61+SUMIFS(data!$H$1:$H$1750, data!$A$1:$A$1750, 'Heron Fields'!$A61, data!$D$1:$D$1750, 'Heron Fields'!$A$2, data!$E$1:$E$1750, 'Heron Fields'!G$5)</f>
        <v>0</v>
      </c>
      <c r="H61" s="2">
        <f>G61+SUMIFS(data!$H$1:$H$1750, data!$A$1:$A$1750, 'Heron Fields'!$A61, data!$D$1:$D$1750, 'Heron Fields'!$A$2, data!$E$1:$E$1750, 'Heron Fields'!H$5)</f>
        <v>0</v>
      </c>
      <c r="I61" s="2">
        <f>H61+SUMIFS(data!$H$1:$H$1750, data!$A$1:$A$1750, 'Heron Fields'!$A61, data!$D$1:$D$1750, 'Heron Fields'!$A$2, data!$E$1:$E$1750, 'Heron Fields'!I$5)</f>
        <v>0</v>
      </c>
      <c r="J61" s="2">
        <f>I61+SUMIFS(data!$H$1:$H$1750, data!$A$1:$A$1750, 'Heron Fields'!$A61, data!$D$1:$D$1750, 'Heron Fields'!$A$2, data!$E$1:$E$1750, 'Heron Fields'!J$5)</f>
        <v>0</v>
      </c>
      <c r="K61" s="2">
        <f>J61+SUMIFS(data!$H$1:$H$1750, data!$A$1:$A$1750, 'Heron Fields'!$A61, data!$D$1:$D$1750, 'Heron Fields'!$A$2, data!$E$1:$E$1750, 'Heron Fields'!K$5)</f>
        <v>0</v>
      </c>
      <c r="L61" s="2">
        <f>K61+SUMIFS(data!$H$1:$H$1750, data!$A$1:$A$1750, 'Heron Fields'!$A61, data!$D$1:$D$1750, 'Heron Fields'!$A$2, data!$E$1:$E$1750, 'Heron Fields'!L$5)</f>
        <v>0</v>
      </c>
      <c r="M61" s="2">
        <f>L61+SUMIFS(data!$H$1:$H$1750, data!$A$1:$A$1750, 'Heron Fields'!$A61, data!$D$1:$D$1750, 'Heron Fields'!$A$2, data!$E$1:$E$1750, 'Heron Fields'!M$5)</f>
        <v>0</v>
      </c>
      <c r="N61" s="2">
        <f>M61+SUMIFS(data!$H$1:$H$1750, data!$A$1:$A$1750, 'Heron Fields'!$A61, data!$D$1:$D$1750, 'Heron Fields'!$A$2, data!$E$1:$E$1750, 'Heron Fields'!N$5)</f>
        <v>0</v>
      </c>
      <c r="O61" s="2">
        <f>N61+SUMIFS(data!$H$1:$H$1750, data!$A$1:$A$1750, 'Heron Fields'!$A61, data!$D$1:$D$1750, 'Heron Fields'!$A$2, data!$E$1:$E$1750, 'Heron Fields'!O$5)</f>
        <v>199.99</v>
      </c>
      <c r="P61" s="2">
        <f>O61+SUMIFS(data!$H$1:$H$1750, data!$A$1:$A$1750, 'Heron Fields'!$A61, data!$D$1:$D$1750, 'Heron Fields'!$A$2, data!$E$1:$E$1750, 'Heron Fields'!P$5)</f>
        <v>399.98</v>
      </c>
      <c r="Q61" s="2">
        <f>P61+SUMIFS(data!$H$1:$H$1750, data!$A$1:$A$1750, 'Heron Fields'!$A61, data!$D$1:$D$1750, 'Heron Fields'!$A$2, data!$E$1:$E$1750, 'Heron Fields'!Q$5)</f>
        <v>399.98</v>
      </c>
      <c r="R61" s="2">
        <f>Q61+SUMIFS(data!$H$1:$H$1750, data!$A$1:$A$1750, 'Heron Fields'!$A61, data!$D$1:$D$1750, 'Heron Fields'!$A$2, data!$E$1:$E$1750, 'Heron Fields'!R$5)</f>
        <v>399.98</v>
      </c>
      <c r="S61" s="2">
        <f>R61+SUMIFS(data!$H$1:$H$1750, data!$A$1:$A$1750, 'Heron Fields'!$A61, data!$D$1:$D$1750, 'Heron Fields'!$A$2, data!$E$1:$E$1750, 'Heron Fields'!S$5)</f>
        <v>399.98</v>
      </c>
      <c r="T61" s="2">
        <f>S61+SUMIFS(data!$H$1:$H$1750, data!$A$1:$A$1750, 'Heron Fields'!$A61, data!$D$1:$D$1750, 'Heron Fields'!$A$2, data!$E$1:$E$1750, 'Heron Fields'!T$5)</f>
        <v>399.98</v>
      </c>
      <c r="U61" s="2">
        <f>T61+SUMIFS(data!$H$1:$H$1750, data!$A$1:$A$1750, 'Heron Fields'!$A61, data!$D$1:$D$1750, 'Heron Fields'!$A$2, data!$E$1:$E$1750, 'Heron Fields'!U$5)</f>
        <v>399.98</v>
      </c>
      <c r="V61" s="2">
        <f>U61+SUMIFS(data!$H$1:$H$1750, data!$A$1:$A$1750, 'Heron Fields'!$A61, data!$D$1:$D$1750, 'Heron Fields'!$A$2, data!$E$1:$E$1750, 'Heron Fields'!V$5)</f>
        <v>399.98</v>
      </c>
      <c r="W61" s="2">
        <f>V61+SUMIFS(data!$H$1:$H$1750, data!$A$1:$A$1750, 'Heron Fields'!$A61, data!$D$1:$D$1750, 'Heron Fields'!$A$2, data!$E$1:$E$1750, 'Heron Fields'!W$5)</f>
        <v>399.98</v>
      </c>
      <c r="X61" s="2">
        <f>W61+SUMIFS(data!$H$1:$H$1750, data!$A$1:$A$1750, 'Heron Fields'!$A61, data!$D$1:$D$1750, 'Heron Fields'!$A$2, data!$E$1:$E$1750, 'Heron Fields'!X$5)</f>
        <v>399.98</v>
      </c>
      <c r="Y61" s="2">
        <f>X61+SUMIFS(data!$H$1:$H$1750, data!$A$1:$A$1750, 'Heron Fields'!$A61, data!$D$1:$D$1750, 'Heron Fields'!$A$2, data!$E$1:$E$1750, 'Heron Fields'!Y$5)</f>
        <v>399.98</v>
      </c>
      <c r="Z61" s="2">
        <f>Y61+SUMIFS(data!$H$1:$H$1750, data!$A$1:$A$1750, 'Heron Fields'!$A61, data!$D$1:$D$1750, 'Heron Fields'!$A$2, data!$E$1:$E$1750, 'Heron Fields'!Z$5)</f>
        <v>399.98</v>
      </c>
      <c r="AA61" s="2">
        <f>Z61+SUMIFS(data!$H$1:$H$1750, data!$A$1:$A$1750, 'Heron Fields'!$A61, data!$D$1:$D$1750, 'Heron Fields'!$A$2, data!$E$1:$E$1750, 'Heron Fields'!AA$5)</f>
        <v>399.98</v>
      </c>
      <c r="AB61" s="2">
        <f>AA61+SUMIFS(data!$H$1:$H$1750, data!$A$1:$A$1750, 'Heron Fields'!$A61, data!$D$1:$D$1750, 'Heron Fields'!$A$2, data!$E$1:$E$1750, 'Heron Fields'!AB$5)</f>
        <v>399.98</v>
      </c>
      <c r="AC61" s="2">
        <f>AB61+SUMIFS(data!$H$1:$H$1750, data!$A$1:$A$1750, 'Heron Fields'!$A61, data!$D$1:$D$1750, 'Heron Fields'!$A$2, data!$E$1:$E$1750, 'Heron Fields'!AC$5)</f>
        <v>399.98</v>
      </c>
      <c r="AD61" s="2">
        <f>AC61+SUMIFS(data!$H$1:$H$1750, data!$A$1:$A$1750, 'Heron Fields'!$A61, data!$D$1:$D$1750, 'Heron Fields'!$A$2, data!$E$1:$E$1750, 'Heron Fields'!AD$5)</f>
        <v>399.98</v>
      </c>
    </row>
    <row r="62" spans="1:32" x14ac:dyDescent="0.2">
      <c r="A62" t="s">
        <v>39</v>
      </c>
      <c r="C62" s="2">
        <f>SUMIFS(data!$H$1:$H$1750, data!$A$1:$A$1750, 'Heron Fields'!$A62, data!$D$1:$D$1750, 'Heron Fields'!$A$2, data!$E$1:$E$1750, 'Heron Fields'!C$5)</f>
        <v>0</v>
      </c>
      <c r="D62" s="2">
        <f>C62+SUMIFS(data!$H$1:$H$1750, data!$A$1:$A$1750, 'Heron Fields'!$A62, data!$D$1:$D$1750, 'Heron Fields'!$A$2, data!$E$1:$E$1750, 'Heron Fields'!D$5)</f>
        <v>0</v>
      </c>
      <c r="E62" s="2">
        <f>D62+SUMIFS(data!$H$1:$H$1750, data!$A$1:$A$1750, 'Heron Fields'!$A62, data!$D$1:$D$1750, 'Heron Fields'!$A$2, data!$E$1:$E$1750, 'Heron Fields'!E$5)</f>
        <v>0</v>
      </c>
      <c r="F62" s="2">
        <f>E62+SUMIFS(data!$H$1:$H$1750, data!$A$1:$A$1750, 'Heron Fields'!$A62, data!$D$1:$D$1750, 'Heron Fields'!$A$2, data!$E$1:$E$1750, 'Heron Fields'!F$5)</f>
        <v>0</v>
      </c>
      <c r="G62" s="2">
        <f>F62+SUMIFS(data!$H$1:$H$1750, data!$A$1:$A$1750, 'Heron Fields'!$A62, data!$D$1:$D$1750, 'Heron Fields'!$A$2, data!$E$1:$E$1750, 'Heron Fields'!G$5)</f>
        <v>0</v>
      </c>
      <c r="H62" s="2">
        <f>G62+SUMIFS(data!$H$1:$H$1750, data!$A$1:$A$1750, 'Heron Fields'!$A62, data!$D$1:$D$1750, 'Heron Fields'!$A$2, data!$E$1:$E$1750, 'Heron Fields'!H$5)</f>
        <v>0</v>
      </c>
      <c r="I62" s="2">
        <f>H62+SUMIFS(data!$H$1:$H$1750, data!$A$1:$A$1750, 'Heron Fields'!$A62, data!$D$1:$D$1750, 'Heron Fields'!$A$2, data!$E$1:$E$1750, 'Heron Fields'!I$5)</f>
        <v>4142.3</v>
      </c>
      <c r="J62" s="2">
        <f>I62+SUMIFS(data!$H$1:$H$1750, data!$A$1:$A$1750, 'Heron Fields'!$A62, data!$D$1:$D$1750, 'Heron Fields'!$A$2, data!$E$1:$E$1750, 'Heron Fields'!J$5)</f>
        <v>4142.3</v>
      </c>
      <c r="K62" s="2">
        <f>J62+SUMIFS(data!$H$1:$H$1750, data!$A$1:$A$1750, 'Heron Fields'!$A62, data!$D$1:$D$1750, 'Heron Fields'!$A$2, data!$E$1:$E$1750, 'Heron Fields'!K$5)</f>
        <v>8234.86</v>
      </c>
      <c r="L62" s="2">
        <f>K62+SUMIFS(data!$H$1:$H$1750, data!$A$1:$A$1750, 'Heron Fields'!$A62, data!$D$1:$D$1750, 'Heron Fields'!$A$2, data!$E$1:$E$1750, 'Heron Fields'!L$5)</f>
        <v>12702.82</v>
      </c>
      <c r="M62" s="2">
        <f>L62+SUMIFS(data!$H$1:$H$1750, data!$A$1:$A$1750, 'Heron Fields'!$A62, data!$D$1:$D$1750, 'Heron Fields'!$A$2, data!$E$1:$E$1750, 'Heron Fields'!M$5)</f>
        <v>17082.650000000001</v>
      </c>
      <c r="N62" s="2">
        <f>M62+SUMIFS(data!$H$1:$H$1750, data!$A$1:$A$1750, 'Heron Fields'!$A62, data!$D$1:$D$1750, 'Heron Fields'!$A$2, data!$E$1:$E$1750, 'Heron Fields'!N$5)</f>
        <v>26429.33</v>
      </c>
      <c r="O62" s="2">
        <f>N62+SUMIFS(data!$H$1:$H$1750, data!$A$1:$A$1750, 'Heron Fields'!$A62, data!$D$1:$D$1750, 'Heron Fields'!$A$2, data!$E$1:$E$1750, 'Heron Fields'!O$5)</f>
        <v>26429.33</v>
      </c>
      <c r="P62" s="2">
        <f>O62+SUMIFS(data!$H$1:$H$1750, data!$A$1:$A$1750, 'Heron Fields'!$A62, data!$D$1:$D$1750, 'Heron Fields'!$A$2, data!$E$1:$E$1750, 'Heron Fields'!P$5)</f>
        <v>33779.660000000003</v>
      </c>
      <c r="Q62" s="2">
        <f>P62+SUMIFS(data!$H$1:$H$1750, data!$A$1:$A$1750, 'Heron Fields'!$A62, data!$D$1:$D$1750, 'Heron Fields'!$A$2, data!$E$1:$E$1750, 'Heron Fields'!Q$5)</f>
        <v>42603.560000000005</v>
      </c>
      <c r="R62" s="2">
        <f>Q62+SUMIFS(data!$H$1:$H$1750, data!$A$1:$A$1750, 'Heron Fields'!$A62, data!$D$1:$D$1750, 'Heron Fields'!$A$2, data!$E$1:$E$1750, 'Heron Fields'!R$5)</f>
        <v>53345.22</v>
      </c>
      <c r="S62" s="2">
        <f>R62+SUMIFS(data!$H$1:$H$1750, data!$A$1:$A$1750, 'Heron Fields'!$A62, data!$D$1:$D$1750, 'Heron Fields'!$A$2, data!$E$1:$E$1750, 'Heron Fields'!S$5)</f>
        <v>63805.19</v>
      </c>
      <c r="T62" s="2">
        <f>S62+SUMIFS(data!$H$1:$H$1750, data!$A$1:$A$1750, 'Heron Fields'!$A62, data!$D$1:$D$1750, 'Heron Fields'!$A$2, data!$E$1:$E$1750, 'Heron Fields'!T$5)</f>
        <v>74321.69</v>
      </c>
      <c r="U62" s="2">
        <f>T62+SUMIFS(data!$H$1:$H$1750, data!$A$1:$A$1750, 'Heron Fields'!$A62, data!$D$1:$D$1750, 'Heron Fields'!$A$2, data!$E$1:$E$1750, 'Heron Fields'!U$5)</f>
        <v>87546.12</v>
      </c>
      <c r="V62" s="2">
        <f>U62+SUMIFS(data!$H$1:$H$1750, data!$A$1:$A$1750, 'Heron Fields'!$A62, data!$D$1:$D$1750, 'Heron Fields'!$A$2, data!$E$1:$E$1750, 'Heron Fields'!V$5)</f>
        <v>99693.31</v>
      </c>
      <c r="W62" s="2">
        <f>V62+SUMIFS(data!$H$1:$H$1750, data!$A$1:$A$1750, 'Heron Fields'!$A62, data!$D$1:$D$1750, 'Heron Fields'!$A$2, data!$E$1:$E$1750, 'Heron Fields'!W$5)</f>
        <v>111811.48999999999</v>
      </c>
      <c r="X62" s="2">
        <f>W62+SUMIFS(data!$H$1:$H$1750, data!$A$1:$A$1750, 'Heron Fields'!$A62, data!$D$1:$D$1750, 'Heron Fields'!$A$2, data!$E$1:$E$1750, 'Heron Fields'!X$5)</f>
        <v>111811.48999999999</v>
      </c>
      <c r="Y62" s="2">
        <f>X62+SUMIFS(data!$H$1:$H$1750, data!$A$1:$A$1750, 'Heron Fields'!$A62, data!$D$1:$D$1750, 'Heron Fields'!$A$2, data!$E$1:$E$1750, 'Heron Fields'!Y$5)</f>
        <v>111811.48999999999</v>
      </c>
      <c r="Z62" s="2">
        <f>Y62+SUMIFS(data!$H$1:$H$1750, data!$A$1:$A$1750, 'Heron Fields'!$A62, data!$D$1:$D$1750, 'Heron Fields'!$A$2, data!$E$1:$E$1750, 'Heron Fields'!Z$5)</f>
        <v>111811.48999999999</v>
      </c>
      <c r="AA62" s="2">
        <f>Z62+SUMIFS(data!$H$1:$H$1750, data!$A$1:$A$1750, 'Heron Fields'!$A62, data!$D$1:$D$1750, 'Heron Fields'!$A$2, data!$E$1:$E$1750, 'Heron Fields'!AA$5)</f>
        <v>111811.48999999999</v>
      </c>
      <c r="AB62" s="2">
        <f>AA62+SUMIFS(data!$H$1:$H$1750, data!$A$1:$A$1750, 'Heron Fields'!$A62, data!$D$1:$D$1750, 'Heron Fields'!$A$2, data!$E$1:$E$1750, 'Heron Fields'!AB$5)</f>
        <v>119161.81999999999</v>
      </c>
      <c r="AC62" s="2">
        <f>AB62+SUMIFS(data!$H$1:$H$1750, data!$A$1:$A$1750, 'Heron Fields'!$A62, data!$D$1:$D$1750, 'Heron Fields'!$A$2, data!$E$1:$E$1750, 'Heron Fields'!AC$5)</f>
        <v>127985.71999999999</v>
      </c>
      <c r="AD62" s="2">
        <f>AC62+SUMIFS(data!$H$1:$H$1750, data!$A$1:$A$1750, 'Heron Fields'!$A62, data!$D$1:$D$1750, 'Heron Fields'!$A$2, data!$E$1:$E$1750, 'Heron Fields'!AD$5)</f>
        <v>138727.37999999998</v>
      </c>
    </row>
    <row r="63" spans="1:32" x14ac:dyDescent="0.2">
      <c r="A63" t="s">
        <v>40</v>
      </c>
      <c r="C63" s="2">
        <f>SUMIFS(data!$H$1:$H$1750, data!$A$1:$A$1750, 'Heron Fields'!$A63, data!$D$1:$D$1750, 'Heron Fields'!$A$2, data!$E$1:$E$1750, 'Heron Fields'!C$5)</f>
        <v>54.64</v>
      </c>
      <c r="D63" s="2">
        <f>C63+SUMIFS(data!$H$1:$H$1750, data!$A$1:$A$1750, 'Heron Fields'!$A63, data!$D$1:$D$1750, 'Heron Fields'!$A$2, data!$E$1:$E$1750, 'Heron Fields'!D$5)</f>
        <v>54.64</v>
      </c>
      <c r="E63" s="2">
        <f>D63+SUMIFS(data!$H$1:$H$1750, data!$A$1:$A$1750, 'Heron Fields'!$A63, data!$D$1:$D$1750, 'Heron Fields'!$A$2, data!$E$1:$E$1750, 'Heron Fields'!E$5)</f>
        <v>54.64</v>
      </c>
      <c r="F63" s="2">
        <f>E63+SUMIFS(data!$H$1:$H$1750, data!$A$1:$A$1750, 'Heron Fields'!$A63, data!$D$1:$D$1750, 'Heron Fields'!$A$2, data!$E$1:$E$1750, 'Heron Fields'!F$5)</f>
        <v>213.2</v>
      </c>
      <c r="G63" s="2">
        <f>F63+SUMIFS(data!$H$1:$H$1750, data!$A$1:$A$1750, 'Heron Fields'!$A63, data!$D$1:$D$1750, 'Heron Fields'!$A$2, data!$E$1:$E$1750, 'Heron Fields'!G$5)</f>
        <v>224.42</v>
      </c>
      <c r="H63" s="2">
        <f>G63+SUMIFS(data!$H$1:$H$1750, data!$A$1:$A$1750, 'Heron Fields'!$A63, data!$D$1:$D$1750, 'Heron Fields'!$A$2, data!$E$1:$E$1750, 'Heron Fields'!H$5)</f>
        <v>317.06</v>
      </c>
      <c r="I63" s="2">
        <f>H63+SUMIFS(data!$H$1:$H$1750, data!$A$1:$A$1750, 'Heron Fields'!$A63, data!$D$1:$D$1750, 'Heron Fields'!$A$2, data!$E$1:$E$1750, 'Heron Fields'!I$5)</f>
        <v>406.78</v>
      </c>
      <c r="J63" s="2">
        <f>I63+SUMIFS(data!$H$1:$H$1750, data!$A$1:$A$1750, 'Heron Fields'!$A63, data!$D$1:$D$1750, 'Heron Fields'!$A$2, data!$E$1:$E$1750, 'Heron Fields'!J$5)</f>
        <v>588.43999999999994</v>
      </c>
      <c r="K63" s="2">
        <f>J63+SUMIFS(data!$H$1:$H$1750, data!$A$1:$A$1750, 'Heron Fields'!$A63, data!$D$1:$D$1750, 'Heron Fields'!$A$2, data!$E$1:$E$1750, 'Heron Fields'!K$5)</f>
        <v>588.43999999999994</v>
      </c>
      <c r="L63" s="2">
        <f>K63+SUMIFS(data!$H$1:$H$1750, data!$A$1:$A$1750, 'Heron Fields'!$A63, data!$D$1:$D$1750, 'Heron Fields'!$A$2, data!$E$1:$E$1750, 'Heron Fields'!L$5)</f>
        <v>588.43999999999994</v>
      </c>
      <c r="M63" s="2">
        <f>L63+SUMIFS(data!$H$1:$H$1750, data!$A$1:$A$1750, 'Heron Fields'!$A63, data!$D$1:$D$1750, 'Heron Fields'!$A$2, data!$E$1:$E$1750, 'Heron Fields'!M$5)</f>
        <v>588.43999999999994</v>
      </c>
      <c r="N63" s="2">
        <f>M63+SUMIFS(data!$H$1:$H$1750, data!$A$1:$A$1750, 'Heron Fields'!$A63, data!$D$1:$D$1750, 'Heron Fields'!$A$2, data!$E$1:$E$1750, 'Heron Fields'!N$5)</f>
        <v>588.43999999999994</v>
      </c>
      <c r="O63" s="2">
        <f>N63+SUMIFS(data!$H$1:$H$1750, data!$A$1:$A$1750, 'Heron Fields'!$A63, data!$D$1:$D$1750, 'Heron Fields'!$A$2, data!$E$1:$E$1750, 'Heron Fields'!O$5)</f>
        <v>770.1099999999999</v>
      </c>
      <c r="P63" s="2">
        <f>O63+SUMIFS(data!$H$1:$H$1750, data!$A$1:$A$1750, 'Heron Fields'!$A63, data!$D$1:$D$1750, 'Heron Fields'!$A$2, data!$E$1:$E$1750, 'Heron Fields'!P$5)</f>
        <v>951.77999999999986</v>
      </c>
      <c r="Q63" s="2">
        <f>P63+SUMIFS(data!$H$1:$H$1750, data!$A$1:$A$1750, 'Heron Fields'!$A63, data!$D$1:$D$1750, 'Heron Fields'!$A$2, data!$E$1:$E$1750, 'Heron Fields'!Q$5)</f>
        <v>236.30999999999983</v>
      </c>
      <c r="R63" s="2">
        <f>Q63+SUMIFS(data!$H$1:$H$1750, data!$A$1:$A$1750, 'Heron Fields'!$A63, data!$D$1:$D$1750, 'Heron Fields'!$A$2, data!$E$1:$E$1750, 'Heron Fields'!R$5)</f>
        <v>236.30999999999983</v>
      </c>
      <c r="S63" s="2">
        <f>R63+SUMIFS(data!$H$1:$H$1750, data!$A$1:$A$1750, 'Heron Fields'!$A63, data!$D$1:$D$1750, 'Heron Fields'!$A$2, data!$E$1:$E$1750, 'Heron Fields'!S$5)</f>
        <v>236.30999999999983</v>
      </c>
      <c r="T63" s="2">
        <f>S63+SUMIFS(data!$H$1:$H$1750, data!$A$1:$A$1750, 'Heron Fields'!$A63, data!$D$1:$D$1750, 'Heron Fields'!$A$2, data!$E$1:$E$1750, 'Heron Fields'!T$5)</f>
        <v>236.30999999999983</v>
      </c>
      <c r="U63" s="2">
        <f>T63+SUMIFS(data!$H$1:$H$1750, data!$A$1:$A$1750, 'Heron Fields'!$A63, data!$D$1:$D$1750, 'Heron Fields'!$A$2, data!$E$1:$E$1750, 'Heron Fields'!U$5)</f>
        <v>236.30999999999983</v>
      </c>
      <c r="V63" s="2">
        <f>U63+SUMIFS(data!$H$1:$H$1750, data!$A$1:$A$1750, 'Heron Fields'!$A63, data!$D$1:$D$1750, 'Heron Fields'!$A$2, data!$E$1:$E$1750, 'Heron Fields'!V$5)</f>
        <v>236.30999999999983</v>
      </c>
      <c r="W63" s="2">
        <f>V63+SUMIFS(data!$H$1:$H$1750, data!$A$1:$A$1750, 'Heron Fields'!$A63, data!$D$1:$D$1750, 'Heron Fields'!$A$2, data!$E$1:$E$1750, 'Heron Fields'!W$5)</f>
        <v>236.30999999999983</v>
      </c>
      <c r="X63" s="2">
        <f>W63+SUMIFS(data!$H$1:$H$1750, data!$A$1:$A$1750, 'Heron Fields'!$A63, data!$D$1:$D$1750, 'Heron Fields'!$A$2, data!$E$1:$E$1750, 'Heron Fields'!X$5)</f>
        <v>236.30999999999983</v>
      </c>
      <c r="Y63" s="2">
        <f>X63+SUMIFS(data!$H$1:$H$1750, data!$A$1:$A$1750, 'Heron Fields'!$A63, data!$D$1:$D$1750, 'Heron Fields'!$A$2, data!$E$1:$E$1750, 'Heron Fields'!Y$5)</f>
        <v>236.30999999999983</v>
      </c>
      <c r="Z63" s="2">
        <f>Y63+SUMIFS(data!$H$1:$H$1750, data!$A$1:$A$1750, 'Heron Fields'!$A63, data!$D$1:$D$1750, 'Heron Fields'!$A$2, data!$E$1:$E$1750, 'Heron Fields'!Z$5)</f>
        <v>236.30999999999983</v>
      </c>
      <c r="AA63" s="2">
        <f>Z63+SUMIFS(data!$H$1:$H$1750, data!$A$1:$A$1750, 'Heron Fields'!$A63, data!$D$1:$D$1750, 'Heron Fields'!$A$2, data!$E$1:$E$1750, 'Heron Fields'!AA$5)</f>
        <v>417.97999999999979</v>
      </c>
      <c r="AB63" s="2">
        <f>AA63+SUMIFS(data!$H$1:$H$1750, data!$A$1:$A$1750, 'Heron Fields'!$A63, data!$D$1:$D$1750, 'Heron Fields'!$A$2, data!$E$1:$E$1750, 'Heron Fields'!AB$5)</f>
        <v>-297.49000000000024</v>
      </c>
      <c r="AC63" s="2">
        <f>AB63+SUMIFS(data!$H$1:$H$1750, data!$A$1:$A$1750, 'Heron Fields'!$A63, data!$D$1:$D$1750, 'Heron Fields'!$A$2, data!$E$1:$E$1750, 'Heron Fields'!AC$5)</f>
        <v>-297.49000000000024</v>
      </c>
      <c r="AD63" s="2">
        <f>AC63+SUMIFS(data!$H$1:$H$1750, data!$A$1:$A$1750, 'Heron Fields'!$A63, data!$D$1:$D$1750, 'Heron Fields'!$A$2, data!$E$1:$E$1750, 'Heron Fields'!AD$5)</f>
        <v>-297.49000000000024</v>
      </c>
    </row>
    <row r="64" spans="1:32" x14ac:dyDescent="0.2">
      <c r="A64" t="s">
        <v>41</v>
      </c>
      <c r="C64" s="2">
        <f>SUMIFS(data!$H$1:$H$1750, data!$A$1:$A$1750, 'Heron Fields'!$A64, data!$D$1:$D$1750, 'Heron Fields'!$A$2, data!$E$1:$E$1750, 'Heron Fields'!C$5)</f>
        <v>0</v>
      </c>
      <c r="D64" s="2">
        <f>C64+SUMIFS(data!$H$1:$H$1750, data!$A$1:$A$1750, 'Heron Fields'!$A64, data!$D$1:$D$1750, 'Heron Fields'!$A$2, data!$E$1:$E$1750, 'Heron Fields'!D$5)</f>
        <v>0</v>
      </c>
      <c r="E64" s="2">
        <f>D64+SUMIFS(data!$H$1:$H$1750, data!$A$1:$A$1750, 'Heron Fields'!$A64, data!$D$1:$D$1750, 'Heron Fields'!$A$2, data!$E$1:$E$1750, 'Heron Fields'!E$5)</f>
        <v>0</v>
      </c>
      <c r="F64" s="2">
        <f>E64+SUMIFS(data!$H$1:$H$1750, data!$A$1:$A$1750, 'Heron Fields'!$A64, data!$D$1:$D$1750, 'Heron Fields'!$A$2, data!$E$1:$E$1750, 'Heron Fields'!F$5)</f>
        <v>0</v>
      </c>
      <c r="G64" s="2">
        <f>F64+SUMIFS(data!$H$1:$H$1750, data!$A$1:$A$1750, 'Heron Fields'!$A64, data!$D$1:$D$1750, 'Heron Fields'!$A$2, data!$E$1:$E$1750, 'Heron Fields'!G$5)</f>
        <v>0</v>
      </c>
      <c r="H64" s="2">
        <f>G64+SUMIFS(data!$H$1:$H$1750, data!$A$1:$A$1750, 'Heron Fields'!$A64, data!$D$1:$D$1750, 'Heron Fields'!$A$2, data!$E$1:$E$1750, 'Heron Fields'!H$5)</f>
        <v>0</v>
      </c>
      <c r="I64" s="2">
        <f>H64+SUMIFS(data!$H$1:$H$1750, data!$A$1:$A$1750, 'Heron Fields'!$A64, data!$D$1:$D$1750, 'Heron Fields'!$A$2, data!$E$1:$E$1750, 'Heron Fields'!I$5)</f>
        <v>0</v>
      </c>
      <c r="J64" s="2">
        <f>I64+SUMIFS(data!$H$1:$H$1750, data!$A$1:$A$1750, 'Heron Fields'!$A64, data!$D$1:$D$1750, 'Heron Fields'!$A$2, data!$E$1:$E$1750, 'Heron Fields'!J$5)</f>
        <v>0</v>
      </c>
      <c r="K64" s="2">
        <f>J64+SUMIFS(data!$H$1:$H$1750, data!$A$1:$A$1750, 'Heron Fields'!$A64, data!$D$1:$D$1750, 'Heron Fields'!$A$2, data!$E$1:$E$1750, 'Heron Fields'!K$5)</f>
        <v>10317.81</v>
      </c>
      <c r="L64" s="2">
        <f>K64+SUMIFS(data!$H$1:$H$1750, data!$A$1:$A$1750, 'Heron Fields'!$A64, data!$D$1:$D$1750, 'Heron Fields'!$A$2, data!$E$1:$E$1750, 'Heron Fields'!L$5)</f>
        <v>63632.89</v>
      </c>
      <c r="M64" s="2">
        <f>L64+SUMIFS(data!$H$1:$H$1750, data!$A$1:$A$1750, 'Heron Fields'!$A64, data!$D$1:$D$1750, 'Heron Fields'!$A$2, data!$E$1:$E$1750, 'Heron Fields'!M$5)</f>
        <v>142876.75</v>
      </c>
      <c r="N64" s="2">
        <f>M64+SUMIFS(data!$H$1:$H$1750, data!$A$1:$A$1750, 'Heron Fields'!$A64, data!$D$1:$D$1750, 'Heron Fields'!$A$2, data!$E$1:$E$1750, 'Heron Fields'!N$5)</f>
        <v>142876.75</v>
      </c>
      <c r="O64" s="2">
        <f>N64+SUMIFS(data!$H$1:$H$1750, data!$A$1:$A$1750, 'Heron Fields'!$A64, data!$D$1:$D$1750, 'Heron Fields'!$A$2, data!$E$1:$E$1750, 'Heron Fields'!O$5)</f>
        <v>183253.46</v>
      </c>
      <c r="P64" s="2">
        <f>O64+SUMIFS(data!$H$1:$H$1750, data!$A$1:$A$1750, 'Heron Fields'!$A64, data!$D$1:$D$1750, 'Heron Fields'!$A$2, data!$E$1:$E$1750, 'Heron Fields'!P$5)</f>
        <v>223630.16999999998</v>
      </c>
      <c r="Q64" s="2">
        <f>P64+SUMIFS(data!$H$1:$H$1750, data!$A$1:$A$1750, 'Heron Fields'!$A64, data!$D$1:$D$1750, 'Heron Fields'!$A$2, data!$E$1:$E$1750, 'Heron Fields'!Q$5)</f>
        <v>453518</v>
      </c>
      <c r="R64" s="2">
        <f>Q64+SUMIFS(data!$H$1:$H$1750, data!$A$1:$A$1750, 'Heron Fields'!$A64, data!$D$1:$D$1750, 'Heron Fields'!$A$2, data!$E$1:$E$1750, 'Heron Fields'!R$5)</f>
        <v>683405.83</v>
      </c>
      <c r="S64" s="2">
        <f>R64+SUMIFS(data!$H$1:$H$1750, data!$A$1:$A$1750, 'Heron Fields'!$A64, data!$D$1:$D$1750, 'Heron Fields'!$A$2, data!$E$1:$E$1750, 'Heron Fields'!S$5)</f>
        <v>813508.49</v>
      </c>
      <c r="T64" s="2">
        <f>S64+SUMIFS(data!$H$1:$H$1750, data!$A$1:$A$1750, 'Heron Fields'!$A64, data!$D$1:$D$1750, 'Heron Fields'!$A$2, data!$E$1:$E$1750, 'Heron Fields'!T$5)</f>
        <v>813508.49</v>
      </c>
      <c r="U64" s="2">
        <f>T64+SUMIFS(data!$H$1:$H$1750, data!$A$1:$A$1750, 'Heron Fields'!$A64, data!$D$1:$D$1750, 'Heron Fields'!$A$2, data!$E$1:$E$1750, 'Heron Fields'!U$5)</f>
        <v>813508.49</v>
      </c>
      <c r="V64" s="2">
        <f>U64+SUMIFS(data!$H$1:$H$1750, data!$A$1:$A$1750, 'Heron Fields'!$A64, data!$D$1:$D$1750, 'Heron Fields'!$A$2, data!$E$1:$E$1750, 'Heron Fields'!V$5)</f>
        <v>566713.96</v>
      </c>
      <c r="W64" s="2">
        <f>V64+SUMIFS(data!$H$1:$H$1750, data!$A$1:$A$1750, 'Heron Fields'!$A64, data!$D$1:$D$1750, 'Heron Fields'!$A$2, data!$E$1:$E$1750, 'Heron Fields'!W$5)</f>
        <v>319919.42999999993</v>
      </c>
      <c r="X64" s="2">
        <f>W64+SUMIFS(data!$H$1:$H$1750, data!$A$1:$A$1750, 'Heron Fields'!$A64, data!$D$1:$D$1750, 'Heron Fields'!$A$2, data!$E$1:$E$1750, 'Heron Fields'!X$5)</f>
        <v>73124.899999999936</v>
      </c>
      <c r="Y64" s="2">
        <f>X64+SUMIFS(data!$H$1:$H$1750, data!$A$1:$A$1750, 'Heron Fields'!$A64, data!$D$1:$D$1750, 'Heron Fields'!$A$2, data!$E$1:$E$1750, 'Heron Fields'!Y$5)</f>
        <v>-173669.63000000006</v>
      </c>
      <c r="Z64" s="2">
        <f>Y64+SUMIFS(data!$H$1:$H$1750, data!$A$1:$A$1750, 'Heron Fields'!$A64, data!$D$1:$D$1750, 'Heron Fields'!$A$2, data!$E$1:$E$1750, 'Heron Fields'!Z$5)</f>
        <v>-420464.16000000003</v>
      </c>
      <c r="AA64" s="2">
        <f>Z64+SUMIFS(data!$H$1:$H$1750, data!$A$1:$A$1750, 'Heron Fields'!$A64, data!$D$1:$D$1750, 'Heron Fields'!$A$2, data!$E$1:$E$1750, 'Heron Fields'!AA$5)</f>
        <v>-626881.98</v>
      </c>
      <c r="AB64" s="2">
        <f>AA64+SUMIFS(data!$H$1:$H$1750, data!$A$1:$A$1750, 'Heron Fields'!$A64, data!$D$1:$D$1750, 'Heron Fields'!$A$2, data!$E$1:$E$1750, 'Heron Fields'!AB$5)</f>
        <v>-873676.51</v>
      </c>
      <c r="AC64" s="2">
        <f>AB64+SUMIFS(data!$H$1:$H$1750, data!$A$1:$A$1750, 'Heron Fields'!$A64, data!$D$1:$D$1750, 'Heron Fields'!$A$2, data!$E$1:$E$1750, 'Heron Fields'!AC$5)</f>
        <v>-1054920.3700000001</v>
      </c>
      <c r="AD64" s="2">
        <f>AC64+SUMIFS(data!$H$1:$H$1750, data!$A$1:$A$1750, 'Heron Fields'!$A64, data!$D$1:$D$1750, 'Heron Fields'!$A$2, data!$E$1:$E$1750, 'Heron Fields'!AD$5)</f>
        <v>-1171612.2400000002</v>
      </c>
      <c r="AE64" s="2">
        <v>13187021.45951904</v>
      </c>
      <c r="AF64" s="2">
        <f>AE64-SUM(AD64:AD75)</f>
        <v>-697818.27048096061</v>
      </c>
    </row>
    <row r="65" spans="1:30" x14ac:dyDescent="0.2">
      <c r="A65" t="s">
        <v>42</v>
      </c>
      <c r="C65" s="2">
        <f>SUMIFS(data!$H$1:$H$1750, data!$A$1:$A$1750, 'Heron Fields'!$A65, data!$D$1:$D$1750, 'Heron Fields'!$A$2, data!$E$1:$E$1750, 'Heron Fields'!C$5)</f>
        <v>0</v>
      </c>
      <c r="D65" s="2">
        <f>C65+SUMIFS(data!$H$1:$H$1750, data!$A$1:$A$1750, 'Heron Fields'!$A65, data!$D$1:$D$1750, 'Heron Fields'!$A$2, data!$E$1:$E$1750, 'Heron Fields'!D$5)</f>
        <v>0</v>
      </c>
      <c r="E65" s="2">
        <f>D65+SUMIFS(data!$H$1:$H$1750, data!$A$1:$A$1750, 'Heron Fields'!$A65, data!$D$1:$D$1750, 'Heron Fields'!$A$2, data!$E$1:$E$1750, 'Heron Fields'!E$5)</f>
        <v>0</v>
      </c>
      <c r="F65" s="2">
        <f>E65+SUMIFS(data!$H$1:$H$1750, data!$A$1:$A$1750, 'Heron Fields'!$A65, data!$D$1:$D$1750, 'Heron Fields'!$A$2, data!$E$1:$E$1750, 'Heron Fields'!F$5)</f>
        <v>0</v>
      </c>
      <c r="G65" s="2">
        <f>F65+SUMIFS(data!$H$1:$H$1750, data!$A$1:$A$1750, 'Heron Fields'!$A65, data!$D$1:$D$1750, 'Heron Fields'!$A$2, data!$E$1:$E$1750, 'Heron Fields'!G$5)</f>
        <v>0</v>
      </c>
      <c r="H65" s="2">
        <f>G65+SUMIFS(data!$H$1:$H$1750, data!$A$1:$A$1750, 'Heron Fields'!$A65, data!$D$1:$D$1750, 'Heron Fields'!$A$2, data!$E$1:$E$1750, 'Heron Fields'!H$5)</f>
        <v>0</v>
      </c>
      <c r="I65" s="2">
        <f>H65+SUMIFS(data!$H$1:$H$1750, data!$A$1:$A$1750, 'Heron Fields'!$A65, data!$D$1:$D$1750, 'Heron Fields'!$A$2, data!$E$1:$E$1750, 'Heron Fields'!I$5)</f>
        <v>0</v>
      </c>
      <c r="J65" s="2">
        <f>I65+SUMIFS(data!$H$1:$H$1750, data!$A$1:$A$1750, 'Heron Fields'!$A65, data!$D$1:$D$1750, 'Heron Fields'!$A$2, data!$E$1:$E$1750, 'Heron Fields'!J$5)</f>
        <v>0</v>
      </c>
      <c r="K65" s="2">
        <f>J65+SUMIFS(data!$H$1:$H$1750, data!$A$1:$A$1750, 'Heron Fields'!$A65, data!$D$1:$D$1750, 'Heron Fields'!$A$2, data!$E$1:$E$1750, 'Heron Fields'!K$5)</f>
        <v>376726.01</v>
      </c>
      <c r="L65" s="2">
        <f>K65+SUMIFS(data!$H$1:$H$1750, data!$A$1:$A$1750, 'Heron Fields'!$A65, data!$D$1:$D$1750, 'Heron Fields'!$A$2, data!$E$1:$E$1750, 'Heron Fields'!L$5)</f>
        <v>701712.29</v>
      </c>
      <c r="M65" s="2">
        <f>L65+SUMIFS(data!$H$1:$H$1750, data!$A$1:$A$1750, 'Heron Fields'!$A65, data!$D$1:$D$1750, 'Heron Fields'!$A$2, data!$E$1:$E$1750, 'Heron Fields'!M$5)</f>
        <v>1035616.4</v>
      </c>
      <c r="N65" s="2">
        <f>M65+SUMIFS(data!$H$1:$H$1750, data!$A$1:$A$1750, 'Heron Fields'!$A65, data!$D$1:$D$1750, 'Heron Fields'!$A$2, data!$E$1:$E$1750, 'Heron Fields'!N$5)</f>
        <v>1087561.6100000001</v>
      </c>
      <c r="O65" s="2">
        <f>N65+SUMIFS(data!$H$1:$H$1750, data!$A$1:$A$1750, 'Heron Fields'!$A65, data!$D$1:$D$1750, 'Heron Fields'!$A$2, data!$E$1:$E$1750, 'Heron Fields'!O$5)</f>
        <v>1220897.2200000002</v>
      </c>
      <c r="P65" s="2">
        <f>O65+SUMIFS(data!$H$1:$H$1750, data!$A$1:$A$1750, 'Heron Fields'!$A65, data!$D$1:$D$1750, 'Heron Fields'!$A$2, data!$E$1:$E$1750, 'Heron Fields'!P$5)</f>
        <v>1354232.83</v>
      </c>
      <c r="Q65" s="2">
        <f>P65+SUMIFS(data!$H$1:$H$1750, data!$A$1:$A$1750, 'Heron Fields'!$A65, data!$D$1:$D$1750, 'Heron Fields'!$A$2, data!$E$1:$E$1750, 'Heron Fields'!Q$5)</f>
        <v>1409712.28</v>
      </c>
      <c r="R65" s="2">
        <f>Q65+SUMIFS(data!$H$1:$H$1750, data!$A$1:$A$1750, 'Heron Fields'!$A65, data!$D$1:$D$1750, 'Heron Fields'!$A$2, data!$E$1:$E$1750, 'Heron Fields'!R$5)</f>
        <v>1527616.4</v>
      </c>
      <c r="S65" s="2">
        <f>R65+SUMIFS(data!$H$1:$H$1750, data!$A$1:$A$1750, 'Heron Fields'!$A65, data!$D$1:$D$1750, 'Heron Fields'!$A$2, data!$E$1:$E$1750, 'Heron Fields'!S$5)</f>
        <v>1554246.5299999998</v>
      </c>
      <c r="T65" s="2">
        <f>S65+SUMIFS(data!$H$1:$H$1750, data!$A$1:$A$1750, 'Heron Fields'!$A65, data!$D$1:$D$1750, 'Heron Fields'!$A$2, data!$E$1:$E$1750, 'Heron Fields'!T$5)</f>
        <v>1580876.6599999997</v>
      </c>
      <c r="U65" s="2">
        <f>T65+SUMIFS(data!$H$1:$H$1750, data!$A$1:$A$1750, 'Heron Fields'!$A65, data!$D$1:$D$1750, 'Heron Fields'!$A$2, data!$E$1:$E$1750, 'Heron Fields'!U$5)</f>
        <v>1580876.6599999997</v>
      </c>
      <c r="V65" s="2">
        <f>U65+SUMIFS(data!$H$1:$H$1750, data!$A$1:$A$1750, 'Heron Fields'!$A65, data!$D$1:$D$1750, 'Heron Fields'!$A$2, data!$E$1:$E$1750, 'Heron Fields'!V$5)</f>
        <v>1607506.7899999996</v>
      </c>
      <c r="W65" s="2">
        <f>V65+SUMIFS(data!$H$1:$H$1750, data!$A$1:$A$1750, 'Heron Fields'!$A65, data!$D$1:$D$1750, 'Heron Fields'!$A$2, data!$E$1:$E$1750, 'Heron Fields'!W$5)</f>
        <v>1634136.9199999995</v>
      </c>
      <c r="X65" s="2">
        <f>W65+SUMIFS(data!$H$1:$H$1750, data!$A$1:$A$1750, 'Heron Fields'!$A65, data!$D$1:$D$1750, 'Heron Fields'!$A$2, data!$E$1:$E$1750, 'Heron Fields'!X$5)</f>
        <v>1660767.0499999993</v>
      </c>
      <c r="Y65" s="2">
        <f>X65+SUMIFS(data!$H$1:$H$1750, data!$A$1:$A$1750, 'Heron Fields'!$A65, data!$D$1:$D$1750, 'Heron Fields'!$A$2, data!$E$1:$E$1750, 'Heron Fields'!Y$5)</f>
        <v>1687397.1799999992</v>
      </c>
      <c r="Z65" s="2">
        <f>Y65+SUMIFS(data!$H$1:$H$1750, data!$A$1:$A$1750, 'Heron Fields'!$A65, data!$D$1:$D$1750, 'Heron Fields'!$A$2, data!$E$1:$E$1750, 'Heron Fields'!Z$5)</f>
        <v>1714027.3099999991</v>
      </c>
      <c r="AA65" s="2">
        <f>Z65+SUMIFS(data!$H$1:$H$1750, data!$A$1:$A$1750, 'Heron Fields'!$A65, data!$D$1:$D$1750, 'Heron Fields'!$A$2, data!$E$1:$E$1750, 'Heron Fields'!AA$5)</f>
        <v>1820773.8799999992</v>
      </c>
      <c r="AB65" s="2">
        <f>AA65+SUMIFS(data!$H$1:$H$1750, data!$A$1:$A$1750, 'Heron Fields'!$A65, data!$D$1:$D$1750, 'Heron Fields'!$A$2, data!$E$1:$E$1750, 'Heron Fields'!AB$5)</f>
        <v>1876253.3299999991</v>
      </c>
      <c r="AC65" s="2">
        <f>AB65+SUMIFS(data!$H$1:$H$1750, data!$A$1:$A$1750, 'Heron Fields'!$A65, data!$D$1:$D$1750, 'Heron Fields'!$A$2, data!$E$1:$E$1750, 'Heron Fields'!AC$5)</f>
        <v>1994157.4499999993</v>
      </c>
      <c r="AD65" s="2">
        <f>AC65+SUMIFS(data!$H$1:$H$1750, data!$A$1:$A$1750, 'Heron Fields'!$A65, data!$D$1:$D$1750, 'Heron Fields'!$A$2, data!$E$1:$E$1750, 'Heron Fields'!AD$5)</f>
        <v>1994157.4499999993</v>
      </c>
    </row>
    <row r="66" spans="1:30" x14ac:dyDescent="0.2">
      <c r="A66" t="s">
        <v>43</v>
      </c>
      <c r="C66" s="2">
        <f>SUMIFS(data!$H$1:$H$1750, data!$A$1:$A$1750, 'Heron Fields'!$A66, data!$D$1:$D$1750, 'Heron Fields'!$A$2, data!$E$1:$E$1750, 'Heron Fields'!C$5)</f>
        <v>0</v>
      </c>
      <c r="D66" s="2">
        <f>C66+SUMIFS(data!$H$1:$H$1750, data!$A$1:$A$1750, 'Heron Fields'!$A66, data!$D$1:$D$1750, 'Heron Fields'!$A$2, data!$E$1:$E$1750, 'Heron Fields'!D$5)</f>
        <v>0</v>
      </c>
      <c r="E66" s="2">
        <f>D66+SUMIFS(data!$H$1:$H$1750, data!$A$1:$A$1750, 'Heron Fields'!$A66, data!$D$1:$D$1750, 'Heron Fields'!$A$2, data!$E$1:$E$1750, 'Heron Fields'!E$5)</f>
        <v>0</v>
      </c>
      <c r="F66" s="2">
        <f>E66+SUMIFS(data!$H$1:$H$1750, data!$A$1:$A$1750, 'Heron Fields'!$A66, data!$D$1:$D$1750, 'Heron Fields'!$A$2, data!$E$1:$E$1750, 'Heron Fields'!F$5)</f>
        <v>0</v>
      </c>
      <c r="G66" s="2">
        <f>F66+SUMIFS(data!$H$1:$H$1750, data!$A$1:$A$1750, 'Heron Fields'!$A66, data!$D$1:$D$1750, 'Heron Fields'!$A$2, data!$E$1:$E$1750, 'Heron Fields'!G$5)</f>
        <v>0</v>
      </c>
      <c r="H66" s="2">
        <f>G66+SUMIFS(data!$H$1:$H$1750, data!$A$1:$A$1750, 'Heron Fields'!$A66, data!$D$1:$D$1750, 'Heron Fields'!$A$2, data!$E$1:$E$1750, 'Heron Fields'!H$5)</f>
        <v>0</v>
      </c>
      <c r="I66" s="2">
        <f>H66+SUMIFS(data!$H$1:$H$1750, data!$A$1:$A$1750, 'Heron Fields'!$A66, data!$D$1:$D$1750, 'Heron Fields'!$A$2, data!$E$1:$E$1750, 'Heron Fields'!I$5)</f>
        <v>0</v>
      </c>
      <c r="J66" s="2">
        <f>I66+SUMIFS(data!$H$1:$H$1750, data!$A$1:$A$1750, 'Heron Fields'!$A66, data!$D$1:$D$1750, 'Heron Fields'!$A$2, data!$E$1:$E$1750, 'Heron Fields'!J$5)</f>
        <v>0</v>
      </c>
      <c r="K66" s="2">
        <f>J66+SUMIFS(data!$H$1:$H$1750, data!$A$1:$A$1750, 'Heron Fields'!$A66, data!$D$1:$D$1750, 'Heron Fields'!$A$2, data!$E$1:$E$1750, 'Heron Fields'!K$5)</f>
        <v>0</v>
      </c>
      <c r="L66" s="2">
        <f>K66+SUMIFS(data!$H$1:$H$1750, data!$A$1:$A$1750, 'Heron Fields'!$A66, data!$D$1:$D$1750, 'Heron Fields'!$A$2, data!$E$1:$E$1750, 'Heron Fields'!L$5)</f>
        <v>0</v>
      </c>
      <c r="M66" s="2">
        <f>L66+SUMIFS(data!$H$1:$H$1750, data!$A$1:$A$1750, 'Heron Fields'!$A66, data!$D$1:$D$1750, 'Heron Fields'!$A$2, data!$E$1:$E$1750, 'Heron Fields'!M$5)</f>
        <v>138082.19</v>
      </c>
      <c r="N66" s="2">
        <f>M66+SUMIFS(data!$H$1:$H$1750, data!$A$1:$A$1750, 'Heron Fields'!$A66, data!$D$1:$D$1750, 'Heron Fields'!$A$2, data!$E$1:$E$1750, 'Heron Fields'!N$5)</f>
        <v>138082.19</v>
      </c>
      <c r="O66" s="2">
        <f>N66+SUMIFS(data!$H$1:$H$1750, data!$A$1:$A$1750, 'Heron Fields'!$A66, data!$D$1:$D$1750, 'Heron Fields'!$A$2, data!$E$1:$E$1750, 'Heron Fields'!O$5)</f>
        <v>138082.19</v>
      </c>
      <c r="P66" s="2">
        <f>O66+SUMIFS(data!$H$1:$H$1750, data!$A$1:$A$1750, 'Heron Fields'!$A66, data!$D$1:$D$1750, 'Heron Fields'!$A$2, data!$E$1:$E$1750, 'Heron Fields'!P$5)</f>
        <v>152534.11000000002</v>
      </c>
      <c r="Q66" s="2">
        <f>P66+SUMIFS(data!$H$1:$H$1750, data!$A$1:$A$1750, 'Heron Fields'!$A66, data!$D$1:$D$1750, 'Heron Fields'!$A$2, data!$E$1:$E$1750, 'Heron Fields'!Q$5)</f>
        <v>166986.03000000003</v>
      </c>
      <c r="R66" s="2">
        <f>Q66+SUMIFS(data!$H$1:$H$1750, data!$A$1:$A$1750, 'Heron Fields'!$A66, data!$D$1:$D$1750, 'Heron Fields'!$A$2, data!$E$1:$E$1750, 'Heron Fields'!R$5)</f>
        <v>200038.09000000003</v>
      </c>
      <c r="S66" s="2">
        <f>R66+SUMIFS(data!$H$1:$H$1750, data!$A$1:$A$1750, 'Heron Fields'!$A66, data!$D$1:$D$1750, 'Heron Fields'!$A$2, data!$E$1:$E$1750, 'Heron Fields'!S$5)</f>
        <v>200008.09000000003</v>
      </c>
      <c r="T66" s="2">
        <f>S66+SUMIFS(data!$H$1:$H$1750, data!$A$1:$A$1750, 'Heron Fields'!$A66, data!$D$1:$D$1750, 'Heron Fields'!$A$2, data!$E$1:$E$1750, 'Heron Fields'!T$5)</f>
        <v>200008.09000000003</v>
      </c>
      <c r="U66" s="2">
        <f>T66+SUMIFS(data!$H$1:$H$1750, data!$A$1:$A$1750, 'Heron Fields'!$A66, data!$D$1:$D$1750, 'Heron Fields'!$A$2, data!$E$1:$E$1750, 'Heron Fields'!U$5)</f>
        <v>200008.09000000003</v>
      </c>
      <c r="V66" s="2">
        <f>U66+SUMIFS(data!$H$1:$H$1750, data!$A$1:$A$1750, 'Heron Fields'!$A66, data!$D$1:$D$1750, 'Heron Fields'!$A$2, data!$E$1:$E$1750, 'Heron Fields'!V$5)</f>
        <v>200008.09000000003</v>
      </c>
      <c r="W66" s="2">
        <f>V66+SUMIFS(data!$H$1:$H$1750, data!$A$1:$A$1750, 'Heron Fields'!$A66, data!$D$1:$D$1750, 'Heron Fields'!$A$2, data!$E$1:$E$1750, 'Heron Fields'!W$5)</f>
        <v>200008.09000000003</v>
      </c>
      <c r="X66" s="2">
        <f>W66+SUMIFS(data!$H$1:$H$1750, data!$A$1:$A$1750, 'Heron Fields'!$A66, data!$D$1:$D$1750, 'Heron Fields'!$A$2, data!$E$1:$E$1750, 'Heron Fields'!X$5)</f>
        <v>200008.09000000003</v>
      </c>
      <c r="Y66" s="2">
        <f>X66+SUMIFS(data!$H$1:$H$1750, data!$A$1:$A$1750, 'Heron Fields'!$A66, data!$D$1:$D$1750, 'Heron Fields'!$A$2, data!$E$1:$E$1750, 'Heron Fields'!Y$5)</f>
        <v>200008.09000000003</v>
      </c>
      <c r="Z66" s="2">
        <f>Y66+SUMIFS(data!$H$1:$H$1750, data!$A$1:$A$1750, 'Heron Fields'!$A66, data!$D$1:$D$1750, 'Heron Fields'!$A$2, data!$E$1:$E$1750, 'Heron Fields'!Z$5)</f>
        <v>200008.09000000003</v>
      </c>
      <c r="AA66" s="2">
        <f>Z66+SUMIFS(data!$H$1:$H$1750, data!$A$1:$A$1750, 'Heron Fields'!$A66, data!$D$1:$D$1750, 'Heron Fields'!$A$2, data!$E$1:$E$1750, 'Heron Fields'!AA$5)</f>
        <v>200008.09000000003</v>
      </c>
      <c r="AB66" s="2">
        <f>AA66+SUMIFS(data!$H$1:$H$1750, data!$A$1:$A$1750, 'Heron Fields'!$A66, data!$D$1:$D$1750, 'Heron Fields'!$A$2, data!$E$1:$E$1750, 'Heron Fields'!AB$5)</f>
        <v>214460.01000000004</v>
      </c>
      <c r="AC66" s="2">
        <f>AB66+SUMIFS(data!$H$1:$H$1750, data!$A$1:$A$1750, 'Heron Fields'!$A66, data!$D$1:$D$1750, 'Heron Fields'!$A$2, data!$E$1:$E$1750, 'Heron Fields'!AC$5)</f>
        <v>247512.07000000004</v>
      </c>
      <c r="AD66" s="2">
        <f>AC66+SUMIFS(data!$H$1:$H$1750, data!$A$1:$A$1750, 'Heron Fields'!$A66, data!$D$1:$D$1750, 'Heron Fields'!$A$2, data!$E$1:$E$1750, 'Heron Fields'!AD$5)</f>
        <v>247512.07000000004</v>
      </c>
    </row>
    <row r="67" spans="1:30" x14ac:dyDescent="0.2">
      <c r="A67" t="s">
        <v>44</v>
      </c>
      <c r="C67" s="2">
        <f>SUMIFS(data!$H$1:$H$1750, data!$A$1:$A$1750, 'Heron Fields'!$A67, data!$D$1:$D$1750, 'Heron Fields'!$A$2, data!$E$1:$E$1750, 'Heron Fields'!C$5)</f>
        <v>0</v>
      </c>
      <c r="D67" s="2">
        <f>C67+SUMIFS(data!$H$1:$H$1750, data!$A$1:$A$1750, 'Heron Fields'!$A67, data!$D$1:$D$1750, 'Heron Fields'!$A$2, data!$E$1:$E$1750, 'Heron Fields'!D$5)</f>
        <v>0</v>
      </c>
      <c r="E67" s="2">
        <f>D67+SUMIFS(data!$H$1:$H$1750, data!$A$1:$A$1750, 'Heron Fields'!$A67, data!$D$1:$D$1750, 'Heron Fields'!$A$2, data!$E$1:$E$1750, 'Heron Fields'!E$5)</f>
        <v>0</v>
      </c>
      <c r="F67" s="2">
        <f>E67+SUMIFS(data!$H$1:$H$1750, data!$A$1:$A$1750, 'Heron Fields'!$A67, data!$D$1:$D$1750, 'Heron Fields'!$A$2, data!$E$1:$E$1750, 'Heron Fields'!F$5)</f>
        <v>0</v>
      </c>
      <c r="G67" s="2">
        <f>F67+SUMIFS(data!$H$1:$H$1750, data!$A$1:$A$1750, 'Heron Fields'!$A67, data!$D$1:$D$1750, 'Heron Fields'!$A$2, data!$E$1:$E$1750, 'Heron Fields'!G$5)</f>
        <v>0</v>
      </c>
      <c r="H67" s="2">
        <f>G67+SUMIFS(data!$H$1:$H$1750, data!$A$1:$A$1750, 'Heron Fields'!$A67, data!$D$1:$D$1750, 'Heron Fields'!$A$2, data!$E$1:$E$1750, 'Heron Fields'!H$5)</f>
        <v>0</v>
      </c>
      <c r="I67" s="2">
        <f>H67+SUMIFS(data!$H$1:$H$1750, data!$A$1:$A$1750, 'Heron Fields'!$A67, data!$D$1:$D$1750, 'Heron Fields'!$A$2, data!$E$1:$E$1750, 'Heron Fields'!I$5)</f>
        <v>0</v>
      </c>
      <c r="J67" s="2">
        <f>I67+SUMIFS(data!$H$1:$H$1750, data!$A$1:$A$1750, 'Heron Fields'!$A67, data!$D$1:$D$1750, 'Heron Fields'!$A$2, data!$E$1:$E$1750, 'Heron Fields'!J$5)</f>
        <v>0</v>
      </c>
      <c r="K67" s="2">
        <f>J67+SUMIFS(data!$H$1:$H$1750, data!$A$1:$A$1750, 'Heron Fields'!$A67, data!$D$1:$D$1750, 'Heron Fields'!$A$2, data!$E$1:$E$1750, 'Heron Fields'!K$5)</f>
        <v>2035109.56</v>
      </c>
      <c r="L67" s="2">
        <f>K67+SUMIFS(data!$H$1:$H$1750, data!$A$1:$A$1750, 'Heron Fields'!$A67, data!$D$1:$D$1750, 'Heron Fields'!$A$2, data!$E$1:$E$1750, 'Heron Fields'!L$5)</f>
        <v>3234321.06</v>
      </c>
      <c r="M67" s="2">
        <f>L67+SUMIFS(data!$H$1:$H$1750, data!$A$1:$A$1750, 'Heron Fields'!$A67, data!$D$1:$D$1750, 'Heron Fields'!$A$2, data!$E$1:$E$1750, 'Heron Fields'!M$5)</f>
        <v>4401726.9399999995</v>
      </c>
      <c r="N67" s="2">
        <f>M67+SUMIFS(data!$H$1:$H$1750, data!$A$1:$A$1750, 'Heron Fields'!$A67, data!$D$1:$D$1750, 'Heron Fields'!$A$2, data!$E$1:$E$1750, 'Heron Fields'!N$5)</f>
        <v>4856672.01</v>
      </c>
      <c r="O67" s="2">
        <f>N67+SUMIFS(data!$H$1:$H$1750, data!$A$1:$A$1750, 'Heron Fields'!$A67, data!$D$1:$D$1750, 'Heron Fields'!$A$2, data!$E$1:$E$1750, 'Heron Fields'!O$5)</f>
        <v>5972275.3099999996</v>
      </c>
      <c r="P67" s="2">
        <f>O67+SUMIFS(data!$H$1:$H$1750, data!$A$1:$A$1750, 'Heron Fields'!$A67, data!$D$1:$D$1750, 'Heron Fields'!$A$2, data!$E$1:$E$1750, 'Heron Fields'!P$5)</f>
        <v>7087878.6099999994</v>
      </c>
      <c r="Q67" s="2">
        <f>P67+SUMIFS(data!$H$1:$H$1750, data!$A$1:$A$1750, 'Heron Fields'!$A67, data!$D$1:$D$1750, 'Heron Fields'!$A$2, data!$E$1:$E$1750, 'Heron Fields'!Q$5)</f>
        <v>8542697.7799999993</v>
      </c>
      <c r="R67" s="2">
        <f>Q67+SUMIFS(data!$H$1:$H$1750, data!$A$1:$A$1750, 'Heron Fields'!$A67, data!$D$1:$D$1750, 'Heron Fields'!$A$2, data!$E$1:$E$1750, 'Heron Fields'!R$5)</f>
        <v>8757662.1600000001</v>
      </c>
      <c r="S67" s="2">
        <f>R67+SUMIFS(data!$H$1:$H$1750, data!$A$1:$A$1750, 'Heron Fields'!$A67, data!$D$1:$D$1750, 'Heron Fields'!$A$2, data!$E$1:$E$1750, 'Heron Fields'!S$5)</f>
        <v>9169442.9900000002</v>
      </c>
      <c r="T67" s="2">
        <f>S67+SUMIFS(data!$H$1:$H$1750, data!$A$1:$A$1750, 'Heron Fields'!$A67, data!$D$1:$D$1750, 'Heron Fields'!$A$2, data!$E$1:$E$1750, 'Heron Fields'!T$5)</f>
        <v>9581223.8200000003</v>
      </c>
      <c r="U67" s="2">
        <f>T67+SUMIFS(data!$H$1:$H$1750, data!$A$1:$A$1750, 'Heron Fields'!$A67, data!$D$1:$D$1750, 'Heron Fields'!$A$2, data!$E$1:$E$1750, 'Heron Fields'!U$5)</f>
        <v>9581223.8200000003</v>
      </c>
      <c r="V67" s="2">
        <f>U67+SUMIFS(data!$H$1:$H$1750, data!$A$1:$A$1750, 'Heron Fields'!$A67, data!$D$1:$D$1750, 'Heron Fields'!$A$2, data!$E$1:$E$1750, 'Heron Fields'!V$5)</f>
        <v>8182129.96</v>
      </c>
      <c r="W67" s="2">
        <f>V67+SUMIFS(data!$H$1:$H$1750, data!$A$1:$A$1750, 'Heron Fields'!$A67, data!$D$1:$D$1750, 'Heron Fields'!$A$2, data!$E$1:$E$1750, 'Heron Fields'!W$5)</f>
        <v>8593910.7899999991</v>
      </c>
      <c r="X67" s="2">
        <f>W67+SUMIFS(data!$H$1:$H$1750, data!$A$1:$A$1750, 'Heron Fields'!$A67, data!$D$1:$D$1750, 'Heron Fields'!$A$2, data!$E$1:$E$1750, 'Heron Fields'!X$5)</f>
        <v>9005691.6199999992</v>
      </c>
      <c r="Y67" s="2">
        <f>X67+SUMIFS(data!$H$1:$H$1750, data!$A$1:$A$1750, 'Heron Fields'!$A67, data!$D$1:$D$1750, 'Heron Fields'!$A$2, data!$E$1:$E$1750, 'Heron Fields'!Y$5)</f>
        <v>9417472.4499999993</v>
      </c>
      <c r="Z67" s="2">
        <f>Y67+SUMIFS(data!$H$1:$H$1750, data!$A$1:$A$1750, 'Heron Fields'!$A67, data!$D$1:$D$1750, 'Heron Fields'!$A$2, data!$E$1:$E$1750, 'Heron Fields'!Z$5)</f>
        <v>9829253.2799999993</v>
      </c>
      <c r="AA67" s="2">
        <f>Z67+SUMIFS(data!$H$1:$H$1750, data!$A$1:$A$1750, 'Heron Fields'!$A67, data!$D$1:$D$1750, 'Heron Fields'!$A$2, data!$E$1:$E$1750, 'Heron Fields'!AA$5)</f>
        <v>10472272.459999999</v>
      </c>
      <c r="AB67" s="2">
        <f>AA67+SUMIFS(data!$H$1:$H$1750, data!$A$1:$A$1750, 'Heron Fields'!$A67, data!$D$1:$D$1750, 'Heron Fields'!$A$2, data!$E$1:$E$1750, 'Heron Fields'!AB$5)</f>
        <v>11186708.02</v>
      </c>
      <c r="AC67" s="2">
        <f>AB67+SUMIFS(data!$H$1:$H$1750, data!$A$1:$A$1750, 'Heron Fields'!$A67, data!$D$1:$D$1750, 'Heron Fields'!$A$2, data!$E$1:$E$1750, 'Heron Fields'!AC$5)</f>
        <v>11401672.4</v>
      </c>
      <c r="AD67" s="2">
        <f>AC67+SUMIFS(data!$H$1:$H$1750, data!$A$1:$A$1750, 'Heron Fields'!$A67, data!$D$1:$D$1750, 'Heron Fields'!$A$2, data!$E$1:$E$1750, 'Heron Fields'!AD$5)</f>
        <v>11401672.4</v>
      </c>
    </row>
    <row r="68" spans="1:30" x14ac:dyDescent="0.2">
      <c r="A68" t="s">
        <v>45</v>
      </c>
      <c r="C68" s="2">
        <f>SUMIFS(data!$H$1:$H$1750, data!$A$1:$A$1750, 'Heron Fields'!$A68, data!$D$1:$D$1750, 'Heron Fields'!$A$2, data!$E$1:$E$1750, 'Heron Fields'!C$5)</f>
        <v>0</v>
      </c>
      <c r="D68" s="2">
        <f>C68+SUMIFS(data!$H$1:$H$1750, data!$A$1:$A$1750, 'Heron Fields'!$A68, data!$D$1:$D$1750, 'Heron Fields'!$A$2, data!$E$1:$E$1750, 'Heron Fields'!D$5)</f>
        <v>0</v>
      </c>
      <c r="E68" s="2">
        <f>D68+SUMIFS(data!$H$1:$H$1750, data!$A$1:$A$1750, 'Heron Fields'!$A68, data!$D$1:$D$1750, 'Heron Fields'!$A$2, data!$E$1:$E$1750, 'Heron Fields'!E$5)</f>
        <v>0</v>
      </c>
      <c r="F68" s="2">
        <f>E68+SUMIFS(data!$H$1:$H$1750, data!$A$1:$A$1750, 'Heron Fields'!$A68, data!$D$1:$D$1750, 'Heron Fields'!$A$2, data!$E$1:$E$1750, 'Heron Fields'!F$5)</f>
        <v>0</v>
      </c>
      <c r="G68" s="2">
        <f>F68+SUMIFS(data!$H$1:$H$1750, data!$A$1:$A$1750, 'Heron Fields'!$A68, data!$D$1:$D$1750, 'Heron Fields'!$A$2, data!$E$1:$E$1750, 'Heron Fields'!G$5)</f>
        <v>0</v>
      </c>
      <c r="H68" s="2">
        <f>G68+SUMIFS(data!$H$1:$H$1750, data!$A$1:$A$1750, 'Heron Fields'!$A68, data!$D$1:$D$1750, 'Heron Fields'!$A$2, data!$E$1:$E$1750, 'Heron Fields'!H$5)</f>
        <v>0</v>
      </c>
      <c r="I68" s="2">
        <f>H68+SUMIFS(data!$H$1:$H$1750, data!$A$1:$A$1750, 'Heron Fields'!$A68, data!$D$1:$D$1750, 'Heron Fields'!$A$2, data!$E$1:$E$1750, 'Heron Fields'!I$5)</f>
        <v>0</v>
      </c>
      <c r="J68" s="2">
        <f>I68+SUMIFS(data!$H$1:$H$1750, data!$A$1:$A$1750, 'Heron Fields'!$A68, data!$D$1:$D$1750, 'Heron Fields'!$A$2, data!$E$1:$E$1750, 'Heron Fields'!J$5)</f>
        <v>0</v>
      </c>
      <c r="K68" s="2">
        <f>J68+SUMIFS(data!$H$1:$H$1750, data!$A$1:$A$1750, 'Heron Fields'!$A68, data!$D$1:$D$1750, 'Heron Fields'!$A$2, data!$E$1:$E$1750, 'Heron Fields'!K$5)</f>
        <v>218305.31</v>
      </c>
      <c r="L68" s="2">
        <f>K68+SUMIFS(data!$H$1:$H$1750, data!$A$1:$A$1750, 'Heron Fields'!$A68, data!$D$1:$D$1750, 'Heron Fields'!$A$2, data!$E$1:$E$1750, 'Heron Fields'!L$5)</f>
        <v>364402.86</v>
      </c>
      <c r="M68" s="2">
        <f>L68+SUMIFS(data!$H$1:$H$1750, data!$A$1:$A$1750, 'Heron Fields'!$A68, data!$D$1:$D$1750, 'Heron Fields'!$A$2, data!$E$1:$E$1750, 'Heron Fields'!M$5)</f>
        <v>478804.41</v>
      </c>
      <c r="N68" s="2">
        <f>M68+SUMIFS(data!$H$1:$H$1750, data!$A$1:$A$1750, 'Heron Fields'!$A68, data!$D$1:$D$1750, 'Heron Fields'!$A$2, data!$E$1:$E$1750, 'Heron Fields'!N$5)</f>
        <v>506456.8</v>
      </c>
      <c r="O68" s="2">
        <f>N68+SUMIFS(data!$H$1:$H$1750, data!$A$1:$A$1750, 'Heron Fields'!$A68, data!$D$1:$D$1750, 'Heron Fields'!$A$2, data!$E$1:$E$1750, 'Heron Fields'!O$5)</f>
        <v>569660.26</v>
      </c>
      <c r="P68" s="2">
        <f>O68+SUMIFS(data!$H$1:$H$1750, data!$A$1:$A$1750, 'Heron Fields'!$A68, data!$D$1:$D$1750, 'Heron Fields'!$A$2, data!$E$1:$E$1750, 'Heron Fields'!P$5)</f>
        <v>632863.72</v>
      </c>
      <c r="Q68" s="2">
        <f>P68+SUMIFS(data!$H$1:$H$1750, data!$A$1:$A$1750, 'Heron Fields'!$A68, data!$D$1:$D$1750, 'Heron Fields'!$A$2, data!$E$1:$E$1750, 'Heron Fields'!Q$5)</f>
        <v>695082.89</v>
      </c>
      <c r="R68" s="2">
        <f>Q68+SUMIFS(data!$H$1:$H$1750, data!$A$1:$A$1750, 'Heron Fields'!$A68, data!$D$1:$D$1750, 'Heron Fields'!$A$2, data!$E$1:$E$1750, 'Heron Fields'!R$5)</f>
        <v>717454.47</v>
      </c>
      <c r="S68" s="2">
        <f>R68+SUMIFS(data!$H$1:$H$1750, data!$A$1:$A$1750, 'Heron Fields'!$A68, data!$D$1:$D$1750, 'Heron Fields'!$A$2, data!$E$1:$E$1750, 'Heron Fields'!S$5)</f>
        <v>721495.57</v>
      </c>
      <c r="T68" s="2">
        <f>S68+SUMIFS(data!$H$1:$H$1750, data!$A$1:$A$1750, 'Heron Fields'!$A68, data!$D$1:$D$1750, 'Heron Fields'!$A$2, data!$E$1:$E$1750, 'Heron Fields'!T$5)</f>
        <v>736906.5199999999</v>
      </c>
      <c r="U68" s="2">
        <f>T68+SUMIFS(data!$H$1:$H$1750, data!$A$1:$A$1750, 'Heron Fields'!$A68, data!$D$1:$D$1750, 'Heron Fields'!$A$2, data!$E$1:$E$1750, 'Heron Fields'!U$5)</f>
        <v>736906.42999999993</v>
      </c>
      <c r="V68" s="2">
        <f>U68+SUMIFS(data!$H$1:$H$1750, data!$A$1:$A$1750, 'Heron Fields'!$A68, data!$D$1:$D$1750, 'Heron Fields'!$A$2, data!$E$1:$E$1750, 'Heron Fields'!V$5)</f>
        <v>752317.37999999989</v>
      </c>
      <c r="W68" s="2">
        <f>V68+SUMIFS(data!$H$1:$H$1750, data!$A$1:$A$1750, 'Heron Fields'!$A68, data!$D$1:$D$1750, 'Heron Fields'!$A$2, data!$E$1:$E$1750, 'Heron Fields'!W$5)</f>
        <v>767728.32999999984</v>
      </c>
      <c r="X68" s="2">
        <f>W68+SUMIFS(data!$H$1:$H$1750, data!$A$1:$A$1750, 'Heron Fields'!$A68, data!$D$1:$D$1750, 'Heron Fields'!$A$2, data!$E$1:$E$1750, 'Heron Fields'!X$5)</f>
        <v>783139.2799999998</v>
      </c>
      <c r="Y68" s="2">
        <f>X68+SUMIFS(data!$H$1:$H$1750, data!$A$1:$A$1750, 'Heron Fields'!$A68, data!$D$1:$D$1750, 'Heron Fields'!$A$2, data!$E$1:$E$1750, 'Heron Fields'!Y$5)</f>
        <v>798550.22999999975</v>
      </c>
      <c r="Z68" s="2">
        <f>Y68+SUMIFS(data!$H$1:$H$1750, data!$A$1:$A$1750, 'Heron Fields'!$A68, data!$D$1:$D$1750, 'Heron Fields'!$A$2, data!$E$1:$E$1750, 'Heron Fields'!Z$5)</f>
        <v>813961.1799999997</v>
      </c>
      <c r="AA68" s="2">
        <f>Z68+SUMIFS(data!$H$1:$H$1750, data!$A$1:$A$1750, 'Heron Fields'!$A68, data!$D$1:$D$1750, 'Heron Fields'!$A$2, data!$E$1:$E$1750, 'Heron Fields'!AA$5)</f>
        <v>847454.32999999973</v>
      </c>
      <c r="AB68" s="2">
        <f>AA68+SUMIFS(data!$H$1:$H$1750, data!$A$1:$A$1750, 'Heron Fields'!$A68, data!$D$1:$D$1750, 'Heron Fields'!$A$2, data!$E$1:$E$1750, 'Heron Fields'!AB$5)</f>
        <v>909673.49999999977</v>
      </c>
      <c r="AC68" s="2">
        <f>AB68+SUMIFS(data!$H$1:$H$1750, data!$A$1:$A$1750, 'Heron Fields'!$A68, data!$D$1:$D$1750, 'Heron Fields'!$A$2, data!$E$1:$E$1750, 'Heron Fields'!AC$5)</f>
        <v>932045.07999999973</v>
      </c>
      <c r="AD68" s="2">
        <f>AC68+SUMIFS(data!$H$1:$H$1750, data!$A$1:$A$1750, 'Heron Fields'!$A68, data!$D$1:$D$1750, 'Heron Fields'!$A$2, data!$E$1:$E$1750, 'Heron Fields'!AD$5)</f>
        <v>936086.1799999997</v>
      </c>
    </row>
    <row r="69" spans="1:30" x14ac:dyDescent="0.2">
      <c r="A69" t="s">
        <v>46</v>
      </c>
      <c r="C69" s="2">
        <f>SUMIFS(data!$H$1:$H$1750, data!$A$1:$A$1750, 'Heron Fields'!$A69, data!$D$1:$D$1750, 'Heron Fields'!$A$2, data!$E$1:$E$1750, 'Heron Fields'!C$5)</f>
        <v>0</v>
      </c>
      <c r="D69" s="2">
        <f>C69+SUMIFS(data!$H$1:$H$1750, data!$A$1:$A$1750, 'Heron Fields'!$A69, data!$D$1:$D$1750, 'Heron Fields'!$A$2, data!$E$1:$E$1750, 'Heron Fields'!D$5)</f>
        <v>0</v>
      </c>
      <c r="E69" s="2">
        <f>D69+SUMIFS(data!$H$1:$H$1750, data!$A$1:$A$1750, 'Heron Fields'!$A69, data!$D$1:$D$1750, 'Heron Fields'!$A$2, data!$E$1:$E$1750, 'Heron Fields'!E$5)</f>
        <v>0</v>
      </c>
      <c r="F69" s="2">
        <f>E69+SUMIFS(data!$H$1:$H$1750, data!$A$1:$A$1750, 'Heron Fields'!$A69, data!$D$1:$D$1750, 'Heron Fields'!$A$2, data!$E$1:$E$1750, 'Heron Fields'!F$5)</f>
        <v>0</v>
      </c>
      <c r="G69" s="2">
        <f>F69+SUMIFS(data!$H$1:$H$1750, data!$A$1:$A$1750, 'Heron Fields'!$A69, data!$D$1:$D$1750, 'Heron Fields'!$A$2, data!$E$1:$E$1750, 'Heron Fields'!G$5)</f>
        <v>0</v>
      </c>
      <c r="H69" s="2">
        <f>G69+SUMIFS(data!$H$1:$H$1750, data!$A$1:$A$1750, 'Heron Fields'!$A69, data!$D$1:$D$1750, 'Heron Fields'!$A$2, data!$E$1:$E$1750, 'Heron Fields'!H$5)</f>
        <v>0</v>
      </c>
      <c r="I69" s="2">
        <f>H69+SUMIFS(data!$H$1:$H$1750, data!$A$1:$A$1750, 'Heron Fields'!$A69, data!$D$1:$D$1750, 'Heron Fields'!$A$2, data!$E$1:$E$1750, 'Heron Fields'!I$5)</f>
        <v>0</v>
      </c>
      <c r="J69" s="2">
        <f>I69+SUMIFS(data!$H$1:$H$1750, data!$A$1:$A$1750, 'Heron Fields'!$A69, data!$D$1:$D$1750, 'Heron Fields'!$A$2, data!$E$1:$E$1750, 'Heron Fields'!J$5)</f>
        <v>0</v>
      </c>
      <c r="K69" s="2">
        <f>J69+SUMIFS(data!$H$1:$H$1750, data!$A$1:$A$1750, 'Heron Fields'!$A69, data!$D$1:$D$1750, 'Heron Fields'!$A$2, data!$E$1:$E$1750, 'Heron Fields'!K$5)</f>
        <v>29312.34</v>
      </c>
      <c r="L69" s="2">
        <f>K69+SUMIFS(data!$H$1:$H$1750, data!$A$1:$A$1750, 'Heron Fields'!$A69, data!$D$1:$D$1750, 'Heron Fields'!$A$2, data!$E$1:$E$1750, 'Heron Fields'!L$5)</f>
        <v>32232.89</v>
      </c>
      <c r="M69" s="2">
        <f>L69+SUMIFS(data!$H$1:$H$1750, data!$A$1:$A$1750, 'Heron Fields'!$A69, data!$D$1:$D$1750, 'Heron Fields'!$A$2, data!$E$1:$E$1750, 'Heron Fields'!M$5)</f>
        <v>50664.39</v>
      </c>
      <c r="N69" s="2">
        <f>M69+SUMIFS(data!$H$1:$H$1750, data!$A$1:$A$1750, 'Heron Fields'!$A69, data!$D$1:$D$1750, 'Heron Fields'!$A$2, data!$E$1:$E$1750, 'Heron Fields'!N$5)</f>
        <v>50842.47</v>
      </c>
      <c r="O69" s="2">
        <f>N69+SUMIFS(data!$H$1:$H$1750, data!$A$1:$A$1750, 'Heron Fields'!$A69, data!$D$1:$D$1750, 'Heron Fields'!$A$2, data!$E$1:$E$1750, 'Heron Fields'!O$5)</f>
        <v>54404.11</v>
      </c>
      <c r="P69" s="2">
        <f>O69+SUMIFS(data!$H$1:$H$1750, data!$A$1:$A$1750, 'Heron Fields'!$A69, data!$D$1:$D$1750, 'Heron Fields'!$A$2, data!$E$1:$E$1750, 'Heron Fields'!P$5)</f>
        <v>57965.75</v>
      </c>
      <c r="Q69" s="2">
        <f>P69+SUMIFS(data!$H$1:$H$1750, data!$A$1:$A$1750, 'Heron Fields'!$A69, data!$D$1:$D$1750, 'Heron Fields'!$A$2, data!$E$1:$E$1750, 'Heron Fields'!Q$5)</f>
        <v>95327.4</v>
      </c>
      <c r="R69" s="2">
        <f>Q69+SUMIFS(data!$H$1:$H$1750, data!$A$1:$A$1750, 'Heron Fields'!$A69, data!$D$1:$D$1750, 'Heron Fields'!$A$2, data!$E$1:$E$1750, 'Heron Fields'!R$5)</f>
        <v>110784.94</v>
      </c>
      <c r="S69" s="2">
        <f>R69+SUMIFS(data!$H$1:$H$1750, data!$A$1:$A$1750, 'Heron Fields'!$A69, data!$D$1:$D$1750, 'Heron Fields'!$A$2, data!$E$1:$E$1750, 'Heron Fields'!S$5)</f>
        <v>116305.49</v>
      </c>
      <c r="T69" s="2">
        <f>S69+SUMIFS(data!$H$1:$H$1750, data!$A$1:$A$1750, 'Heron Fields'!$A69, data!$D$1:$D$1750, 'Heron Fields'!$A$2, data!$E$1:$E$1750, 'Heron Fields'!T$5)</f>
        <v>127346.59000000001</v>
      </c>
      <c r="U69" s="2">
        <f>T69+SUMIFS(data!$H$1:$H$1750, data!$A$1:$A$1750, 'Heron Fields'!$A69, data!$D$1:$D$1750, 'Heron Fields'!$A$2, data!$E$1:$E$1750, 'Heron Fields'!U$5)</f>
        <v>127346.59000000001</v>
      </c>
      <c r="V69" s="2">
        <f>U69+SUMIFS(data!$H$1:$H$1750, data!$A$1:$A$1750, 'Heron Fields'!$A69, data!$D$1:$D$1750, 'Heron Fields'!$A$2, data!$E$1:$E$1750, 'Heron Fields'!V$5)</f>
        <v>138387.69</v>
      </c>
      <c r="W69" s="2">
        <f>V69+SUMIFS(data!$H$1:$H$1750, data!$A$1:$A$1750, 'Heron Fields'!$A69, data!$D$1:$D$1750, 'Heron Fields'!$A$2, data!$E$1:$E$1750, 'Heron Fields'!W$5)</f>
        <v>149428.79</v>
      </c>
      <c r="X69" s="2">
        <f>W69+SUMIFS(data!$H$1:$H$1750, data!$A$1:$A$1750, 'Heron Fields'!$A69, data!$D$1:$D$1750, 'Heron Fields'!$A$2, data!$E$1:$E$1750, 'Heron Fields'!X$5)</f>
        <v>160469.89000000001</v>
      </c>
      <c r="Y69" s="2">
        <f>X69+SUMIFS(data!$H$1:$H$1750, data!$A$1:$A$1750, 'Heron Fields'!$A69, data!$D$1:$D$1750, 'Heron Fields'!$A$2, data!$E$1:$E$1750, 'Heron Fields'!Y$5)</f>
        <v>171510.99000000002</v>
      </c>
      <c r="Z69" s="2">
        <f>Y69+SUMIFS(data!$H$1:$H$1750, data!$A$1:$A$1750, 'Heron Fields'!$A69, data!$D$1:$D$1750, 'Heron Fields'!$A$2, data!$E$1:$E$1750, 'Heron Fields'!Z$5)</f>
        <v>182552.09000000003</v>
      </c>
      <c r="AA69" s="2">
        <f>Z69+SUMIFS(data!$H$1:$H$1750, data!$A$1:$A$1750, 'Heron Fields'!$A69, data!$D$1:$D$1750, 'Heron Fields'!$A$2, data!$E$1:$E$1750, 'Heron Fields'!AA$5)</f>
        <v>186113.73000000004</v>
      </c>
      <c r="AB69" s="2">
        <f>AA69+SUMIFS(data!$H$1:$H$1750, data!$A$1:$A$1750, 'Heron Fields'!$A69, data!$D$1:$D$1750, 'Heron Fields'!$A$2, data!$E$1:$E$1750, 'Heron Fields'!AB$5)</f>
        <v>223475.38000000003</v>
      </c>
      <c r="AC69" s="2">
        <f>AB69+SUMIFS(data!$H$1:$H$1750, data!$A$1:$A$1750, 'Heron Fields'!$A69, data!$D$1:$D$1750, 'Heron Fields'!$A$2, data!$E$1:$E$1750, 'Heron Fields'!AC$5)</f>
        <v>238932.92000000004</v>
      </c>
      <c r="AD69" s="2">
        <f>AC69+SUMIFS(data!$H$1:$H$1750, data!$A$1:$A$1750, 'Heron Fields'!$A69, data!$D$1:$D$1750, 'Heron Fields'!$A$2, data!$E$1:$E$1750, 'Heron Fields'!AD$5)</f>
        <v>244453.47000000003</v>
      </c>
    </row>
    <row r="70" spans="1:30" x14ac:dyDescent="0.2">
      <c r="A70" t="s">
        <v>47</v>
      </c>
      <c r="C70" s="2">
        <f>SUMIFS(data!$H$1:$H$1750, data!$A$1:$A$1750, 'Heron Fields'!$A70, data!$D$1:$D$1750, 'Heron Fields'!$A$2, data!$E$1:$E$1750, 'Heron Fields'!C$5)</f>
        <v>0</v>
      </c>
      <c r="D70" s="2">
        <f>C70+SUMIFS(data!$H$1:$H$1750, data!$A$1:$A$1750, 'Heron Fields'!$A70, data!$D$1:$D$1750, 'Heron Fields'!$A$2, data!$E$1:$E$1750, 'Heron Fields'!D$5)</f>
        <v>0</v>
      </c>
      <c r="E70" s="2">
        <f>D70+SUMIFS(data!$H$1:$H$1750, data!$A$1:$A$1750, 'Heron Fields'!$A70, data!$D$1:$D$1750, 'Heron Fields'!$A$2, data!$E$1:$E$1750, 'Heron Fields'!E$5)</f>
        <v>0</v>
      </c>
      <c r="F70" s="2">
        <f>E70+SUMIFS(data!$H$1:$H$1750, data!$A$1:$A$1750, 'Heron Fields'!$A70, data!$D$1:$D$1750, 'Heron Fields'!$A$2, data!$E$1:$E$1750, 'Heron Fields'!F$5)</f>
        <v>0</v>
      </c>
      <c r="G70" s="2">
        <f>F70+SUMIFS(data!$H$1:$H$1750, data!$A$1:$A$1750, 'Heron Fields'!$A70, data!$D$1:$D$1750, 'Heron Fields'!$A$2, data!$E$1:$E$1750, 'Heron Fields'!G$5)</f>
        <v>0</v>
      </c>
      <c r="H70" s="2">
        <f>G70+SUMIFS(data!$H$1:$H$1750, data!$A$1:$A$1750, 'Heron Fields'!$A70, data!$D$1:$D$1750, 'Heron Fields'!$A$2, data!$E$1:$E$1750, 'Heron Fields'!H$5)</f>
        <v>0</v>
      </c>
      <c r="I70" s="2">
        <f>H70+SUMIFS(data!$H$1:$H$1750, data!$A$1:$A$1750, 'Heron Fields'!$A70, data!$D$1:$D$1750, 'Heron Fields'!$A$2, data!$E$1:$E$1750, 'Heron Fields'!I$5)</f>
        <v>0</v>
      </c>
      <c r="J70" s="2">
        <f>I70+SUMIFS(data!$H$1:$H$1750, data!$A$1:$A$1750, 'Heron Fields'!$A70, data!$D$1:$D$1750, 'Heron Fields'!$A$2, data!$E$1:$E$1750, 'Heron Fields'!J$5)</f>
        <v>0</v>
      </c>
      <c r="K70" s="2">
        <f>J70+SUMIFS(data!$H$1:$H$1750, data!$A$1:$A$1750, 'Heron Fields'!$A70, data!$D$1:$D$1750, 'Heron Fields'!$A$2, data!$E$1:$E$1750, 'Heron Fields'!K$5)</f>
        <v>560.97</v>
      </c>
      <c r="L70" s="2">
        <f>K70+SUMIFS(data!$H$1:$H$1750, data!$A$1:$A$1750, 'Heron Fields'!$A70, data!$D$1:$D$1750, 'Heron Fields'!$A$2, data!$E$1:$E$1750, 'Heron Fields'!L$5)</f>
        <v>1652.07</v>
      </c>
      <c r="M70" s="2">
        <f>L70+SUMIFS(data!$H$1:$H$1750, data!$A$1:$A$1750, 'Heron Fields'!$A70, data!$D$1:$D$1750, 'Heron Fields'!$A$2, data!$E$1:$E$1750, 'Heron Fields'!M$5)</f>
        <v>14865.42</v>
      </c>
      <c r="N70" s="2">
        <f>M70+SUMIFS(data!$H$1:$H$1750, data!$A$1:$A$1750, 'Heron Fields'!$A70, data!$D$1:$D$1750, 'Heron Fields'!$A$2, data!$E$1:$E$1750, 'Heron Fields'!N$5)</f>
        <v>14865.42</v>
      </c>
      <c r="O70" s="2">
        <f>N70+SUMIFS(data!$H$1:$H$1750, data!$A$1:$A$1750, 'Heron Fields'!$A70, data!$D$1:$D$1750, 'Heron Fields'!$A$2, data!$E$1:$E$1750, 'Heron Fields'!O$5)</f>
        <v>14865.42</v>
      </c>
      <c r="P70" s="2">
        <f>O70+SUMIFS(data!$H$1:$H$1750, data!$A$1:$A$1750, 'Heron Fields'!$A70, data!$D$1:$D$1750, 'Heron Fields'!$A$2, data!$E$1:$E$1750, 'Heron Fields'!P$5)</f>
        <v>37778.44</v>
      </c>
      <c r="Q70" s="2">
        <f>P70+SUMIFS(data!$H$1:$H$1750, data!$A$1:$A$1750, 'Heron Fields'!$A70, data!$D$1:$D$1750, 'Heron Fields'!$A$2, data!$E$1:$E$1750, 'Heron Fields'!Q$5)</f>
        <v>60691.460000000006</v>
      </c>
      <c r="R70" s="2">
        <f>Q70+SUMIFS(data!$H$1:$H$1750, data!$A$1:$A$1750, 'Heron Fields'!$A70, data!$D$1:$D$1750, 'Heron Fields'!$A$2, data!$E$1:$E$1750, 'Heron Fields'!R$5)</f>
        <v>74080.5</v>
      </c>
      <c r="S70" s="2">
        <f>R70+SUMIFS(data!$H$1:$H$1750, data!$A$1:$A$1750, 'Heron Fields'!$A70, data!$D$1:$D$1750, 'Heron Fields'!$A$2, data!$E$1:$E$1750, 'Heron Fields'!S$5)</f>
        <v>77094.89</v>
      </c>
      <c r="T70" s="2">
        <f>S70+SUMIFS(data!$H$1:$H$1750, data!$A$1:$A$1750, 'Heron Fields'!$A70, data!$D$1:$D$1750, 'Heron Fields'!$A$2, data!$E$1:$E$1750, 'Heron Fields'!T$5)</f>
        <v>81903.11</v>
      </c>
      <c r="U70" s="2">
        <f>T70+SUMIFS(data!$H$1:$H$1750, data!$A$1:$A$1750, 'Heron Fields'!$A70, data!$D$1:$D$1750, 'Heron Fields'!$A$2, data!$E$1:$E$1750, 'Heron Fields'!U$5)</f>
        <v>81903.11</v>
      </c>
      <c r="V70" s="2">
        <f>U70+SUMIFS(data!$H$1:$H$1750, data!$A$1:$A$1750, 'Heron Fields'!$A70, data!$D$1:$D$1750, 'Heron Fields'!$A$2, data!$E$1:$E$1750, 'Heron Fields'!V$5)</f>
        <v>86711.33</v>
      </c>
      <c r="W70" s="2">
        <f>V70+SUMIFS(data!$H$1:$H$1750, data!$A$1:$A$1750, 'Heron Fields'!$A70, data!$D$1:$D$1750, 'Heron Fields'!$A$2, data!$E$1:$E$1750, 'Heron Fields'!W$5)</f>
        <v>91519.55</v>
      </c>
      <c r="X70" s="2">
        <f>W70+SUMIFS(data!$H$1:$H$1750, data!$A$1:$A$1750, 'Heron Fields'!$A70, data!$D$1:$D$1750, 'Heron Fields'!$A$2, data!$E$1:$E$1750, 'Heron Fields'!X$5)</f>
        <v>96327.77</v>
      </c>
      <c r="Y70" s="2">
        <f>X70+SUMIFS(data!$H$1:$H$1750, data!$A$1:$A$1750, 'Heron Fields'!$A70, data!$D$1:$D$1750, 'Heron Fields'!$A$2, data!$E$1:$E$1750, 'Heron Fields'!Y$5)</f>
        <v>101135.99</v>
      </c>
      <c r="Z70" s="2">
        <f>Y70+SUMIFS(data!$H$1:$H$1750, data!$A$1:$A$1750, 'Heron Fields'!$A70, data!$D$1:$D$1750, 'Heron Fields'!$A$2, data!$E$1:$E$1750, 'Heron Fields'!Z$5)</f>
        <v>105944.21</v>
      </c>
      <c r="AA70" s="2">
        <f>Z70+SUMIFS(data!$H$1:$H$1750, data!$A$1:$A$1750, 'Heron Fields'!$A70, data!$D$1:$D$1750, 'Heron Fields'!$A$2, data!$E$1:$E$1750, 'Heron Fields'!AA$5)</f>
        <v>105944.21</v>
      </c>
      <c r="AB70" s="2">
        <f>AA70+SUMIFS(data!$H$1:$H$1750, data!$A$1:$A$1750, 'Heron Fields'!$A70, data!$D$1:$D$1750, 'Heron Fields'!$A$2, data!$E$1:$E$1750, 'Heron Fields'!AB$5)</f>
        <v>128857.23000000001</v>
      </c>
      <c r="AC70" s="2">
        <f>AB70+SUMIFS(data!$H$1:$H$1750, data!$A$1:$A$1750, 'Heron Fields'!$A70, data!$D$1:$D$1750, 'Heron Fields'!$A$2, data!$E$1:$E$1750, 'Heron Fields'!AC$5)</f>
        <v>142246.27000000002</v>
      </c>
      <c r="AD70" s="2">
        <f>AC70+SUMIFS(data!$H$1:$H$1750, data!$A$1:$A$1750, 'Heron Fields'!$A70, data!$D$1:$D$1750, 'Heron Fields'!$A$2, data!$E$1:$E$1750, 'Heron Fields'!AD$5)</f>
        <v>145260.66000000003</v>
      </c>
    </row>
    <row r="71" spans="1:30" x14ac:dyDescent="0.2">
      <c r="A71" t="s">
        <v>48</v>
      </c>
      <c r="C71" s="2">
        <f>SUMIFS(data!$H$1:$H$1750, data!$A$1:$A$1750, 'Heron Fields'!$A71, data!$D$1:$D$1750, 'Heron Fields'!$A$2, data!$E$1:$E$1750, 'Heron Fields'!C$5)</f>
        <v>0</v>
      </c>
      <c r="D71" s="2">
        <f>C71+SUMIFS(data!$H$1:$H$1750, data!$A$1:$A$1750, 'Heron Fields'!$A71, data!$D$1:$D$1750, 'Heron Fields'!$A$2, data!$E$1:$E$1750, 'Heron Fields'!D$5)</f>
        <v>0</v>
      </c>
      <c r="E71" s="2">
        <f>D71+SUMIFS(data!$H$1:$H$1750, data!$A$1:$A$1750, 'Heron Fields'!$A71, data!$D$1:$D$1750, 'Heron Fields'!$A$2, data!$E$1:$E$1750, 'Heron Fields'!E$5)</f>
        <v>0</v>
      </c>
      <c r="F71" s="2">
        <f>E71+SUMIFS(data!$H$1:$H$1750, data!$A$1:$A$1750, 'Heron Fields'!$A71, data!$D$1:$D$1750, 'Heron Fields'!$A$2, data!$E$1:$E$1750, 'Heron Fields'!F$5)</f>
        <v>0</v>
      </c>
      <c r="G71" s="2">
        <f>F71+SUMIFS(data!$H$1:$H$1750, data!$A$1:$A$1750, 'Heron Fields'!$A71, data!$D$1:$D$1750, 'Heron Fields'!$A$2, data!$E$1:$E$1750, 'Heron Fields'!G$5)</f>
        <v>0</v>
      </c>
      <c r="H71" s="2">
        <f>G71+SUMIFS(data!$H$1:$H$1750, data!$A$1:$A$1750, 'Heron Fields'!$A71, data!$D$1:$D$1750, 'Heron Fields'!$A$2, data!$E$1:$E$1750, 'Heron Fields'!H$5)</f>
        <v>0</v>
      </c>
      <c r="I71" s="2">
        <f>H71+SUMIFS(data!$H$1:$H$1750, data!$A$1:$A$1750, 'Heron Fields'!$A71, data!$D$1:$D$1750, 'Heron Fields'!$A$2, data!$E$1:$E$1750, 'Heron Fields'!I$5)</f>
        <v>0</v>
      </c>
      <c r="J71" s="2">
        <f>I71+SUMIFS(data!$H$1:$H$1750, data!$A$1:$A$1750, 'Heron Fields'!$A71, data!$D$1:$D$1750, 'Heron Fields'!$A$2, data!$E$1:$E$1750, 'Heron Fields'!J$5)</f>
        <v>0</v>
      </c>
      <c r="K71" s="2">
        <f>J71+SUMIFS(data!$H$1:$H$1750, data!$A$1:$A$1750, 'Heron Fields'!$A71, data!$D$1:$D$1750, 'Heron Fields'!$A$2, data!$E$1:$E$1750, 'Heron Fields'!K$5)</f>
        <v>0</v>
      </c>
      <c r="L71" s="2">
        <f>K71+SUMIFS(data!$H$1:$H$1750, data!$A$1:$A$1750, 'Heron Fields'!$A71, data!$D$1:$D$1750, 'Heron Fields'!$A$2, data!$E$1:$E$1750, 'Heron Fields'!L$5)</f>
        <v>249.32</v>
      </c>
      <c r="M71" s="2">
        <f>L71+SUMIFS(data!$H$1:$H$1750, data!$A$1:$A$1750, 'Heron Fields'!$A71, data!$D$1:$D$1750, 'Heron Fields'!$A$2, data!$E$1:$E$1750, 'Heron Fields'!M$5)</f>
        <v>2742.46</v>
      </c>
      <c r="N71" s="2">
        <f>M71+SUMIFS(data!$H$1:$H$1750, data!$A$1:$A$1750, 'Heron Fields'!$A71, data!$D$1:$D$1750, 'Heron Fields'!$A$2, data!$E$1:$E$1750, 'Heron Fields'!N$5)</f>
        <v>2742.46</v>
      </c>
      <c r="O71" s="2">
        <f>N71+SUMIFS(data!$H$1:$H$1750, data!$A$1:$A$1750, 'Heron Fields'!$A71, data!$D$1:$D$1750, 'Heron Fields'!$A$2, data!$E$1:$E$1750, 'Heron Fields'!O$5)</f>
        <v>2742.46</v>
      </c>
      <c r="P71" s="2">
        <f>O71+SUMIFS(data!$H$1:$H$1750, data!$A$1:$A$1750, 'Heron Fields'!$A71, data!$D$1:$D$1750, 'Heron Fields'!$A$2, data!$E$1:$E$1750, 'Heron Fields'!P$5)</f>
        <v>13769.849999999999</v>
      </c>
      <c r="Q71" s="2">
        <f>P71+SUMIFS(data!$H$1:$H$1750, data!$A$1:$A$1750, 'Heron Fields'!$A71, data!$D$1:$D$1750, 'Heron Fields'!$A$2, data!$E$1:$E$1750, 'Heron Fields'!Q$5)</f>
        <v>24797.239999999998</v>
      </c>
      <c r="R71" s="2">
        <f>Q71+SUMIFS(data!$H$1:$H$1750, data!$A$1:$A$1750, 'Heron Fields'!$A71, data!$D$1:$D$1750, 'Heron Fields'!$A$2, data!$E$1:$E$1750, 'Heron Fields'!R$5)</f>
        <v>25448.179999999997</v>
      </c>
      <c r="S71" s="2">
        <f>R71+SUMIFS(data!$H$1:$H$1750, data!$A$1:$A$1750, 'Heron Fields'!$A71, data!$D$1:$D$1750, 'Heron Fields'!$A$2, data!$E$1:$E$1750, 'Heron Fields'!S$5)</f>
        <v>26099.119999999995</v>
      </c>
      <c r="T71" s="2">
        <f>S71+SUMIFS(data!$H$1:$H$1750, data!$A$1:$A$1750, 'Heron Fields'!$A71, data!$D$1:$D$1750, 'Heron Fields'!$A$2, data!$E$1:$E$1750, 'Heron Fields'!T$5)</f>
        <v>26099.119999999995</v>
      </c>
      <c r="U71" s="2">
        <f>T71+SUMIFS(data!$H$1:$H$1750, data!$A$1:$A$1750, 'Heron Fields'!$A71, data!$D$1:$D$1750, 'Heron Fields'!$A$2, data!$E$1:$E$1750, 'Heron Fields'!U$5)</f>
        <v>26099.119999999995</v>
      </c>
      <c r="V71" s="2">
        <f>U71+SUMIFS(data!$H$1:$H$1750, data!$A$1:$A$1750, 'Heron Fields'!$A71, data!$D$1:$D$1750, 'Heron Fields'!$A$2, data!$E$1:$E$1750, 'Heron Fields'!V$5)</f>
        <v>26099.119999999995</v>
      </c>
      <c r="W71" s="2">
        <f>V71+SUMIFS(data!$H$1:$H$1750, data!$A$1:$A$1750, 'Heron Fields'!$A71, data!$D$1:$D$1750, 'Heron Fields'!$A$2, data!$E$1:$E$1750, 'Heron Fields'!W$5)</f>
        <v>26099.119999999995</v>
      </c>
      <c r="X71" s="2">
        <f>W71+SUMIFS(data!$H$1:$H$1750, data!$A$1:$A$1750, 'Heron Fields'!$A71, data!$D$1:$D$1750, 'Heron Fields'!$A$2, data!$E$1:$E$1750, 'Heron Fields'!X$5)</f>
        <v>26099.119999999995</v>
      </c>
      <c r="Y71" s="2">
        <f>X71+SUMIFS(data!$H$1:$H$1750, data!$A$1:$A$1750, 'Heron Fields'!$A71, data!$D$1:$D$1750, 'Heron Fields'!$A$2, data!$E$1:$E$1750, 'Heron Fields'!Y$5)</f>
        <v>26099.119999999995</v>
      </c>
      <c r="Z71" s="2">
        <f>Y71+SUMIFS(data!$H$1:$H$1750, data!$A$1:$A$1750, 'Heron Fields'!$A71, data!$D$1:$D$1750, 'Heron Fields'!$A$2, data!$E$1:$E$1750, 'Heron Fields'!Z$5)</f>
        <v>26099.119999999995</v>
      </c>
      <c r="AA71" s="2">
        <f>Z71+SUMIFS(data!$H$1:$H$1750, data!$A$1:$A$1750, 'Heron Fields'!$A71, data!$D$1:$D$1750, 'Heron Fields'!$A$2, data!$E$1:$E$1750, 'Heron Fields'!AA$5)</f>
        <v>26099.119999999995</v>
      </c>
      <c r="AB71" s="2">
        <f>AA71+SUMIFS(data!$H$1:$H$1750, data!$A$1:$A$1750, 'Heron Fields'!$A71, data!$D$1:$D$1750, 'Heron Fields'!$A$2, data!$E$1:$E$1750, 'Heron Fields'!AB$5)</f>
        <v>37126.509999999995</v>
      </c>
      <c r="AC71" s="2">
        <f>AB71+SUMIFS(data!$H$1:$H$1750, data!$A$1:$A$1750, 'Heron Fields'!$A71, data!$D$1:$D$1750, 'Heron Fields'!$A$2, data!$E$1:$E$1750, 'Heron Fields'!AC$5)</f>
        <v>37126.509999999995</v>
      </c>
      <c r="AD71" s="2">
        <f>AC71+SUMIFS(data!$H$1:$H$1750, data!$A$1:$A$1750, 'Heron Fields'!$A71, data!$D$1:$D$1750, 'Heron Fields'!$A$2, data!$E$1:$E$1750, 'Heron Fields'!AD$5)</f>
        <v>37777.449999999997</v>
      </c>
    </row>
    <row r="72" spans="1:30" x14ac:dyDescent="0.2">
      <c r="A72" t="s">
        <v>49</v>
      </c>
      <c r="C72" s="2">
        <f>SUMIFS(data!$H$1:$H$1750, data!$A$1:$A$1750, 'Heron Fields'!$A72, data!$D$1:$D$1750, 'Heron Fields'!$A$2, data!$E$1:$E$1750, 'Heron Fields'!C$5)</f>
        <v>0</v>
      </c>
      <c r="D72" s="2">
        <f>C72+SUMIFS(data!$H$1:$H$1750, data!$A$1:$A$1750, 'Heron Fields'!$A72, data!$D$1:$D$1750, 'Heron Fields'!$A$2, data!$E$1:$E$1750, 'Heron Fields'!D$5)</f>
        <v>0</v>
      </c>
      <c r="E72" s="2">
        <f>D72+SUMIFS(data!$H$1:$H$1750, data!$A$1:$A$1750, 'Heron Fields'!$A72, data!$D$1:$D$1750, 'Heron Fields'!$A$2, data!$E$1:$E$1750, 'Heron Fields'!E$5)</f>
        <v>0</v>
      </c>
      <c r="F72" s="2">
        <f>E72+SUMIFS(data!$H$1:$H$1750, data!$A$1:$A$1750, 'Heron Fields'!$A72, data!$D$1:$D$1750, 'Heron Fields'!$A$2, data!$E$1:$E$1750, 'Heron Fields'!F$5)</f>
        <v>0</v>
      </c>
      <c r="G72" s="2">
        <f>F72+SUMIFS(data!$H$1:$H$1750, data!$A$1:$A$1750, 'Heron Fields'!$A72, data!$D$1:$D$1750, 'Heron Fields'!$A$2, data!$E$1:$E$1750, 'Heron Fields'!G$5)</f>
        <v>0</v>
      </c>
      <c r="H72" s="2">
        <f>G72+SUMIFS(data!$H$1:$H$1750, data!$A$1:$A$1750, 'Heron Fields'!$A72, data!$D$1:$D$1750, 'Heron Fields'!$A$2, data!$E$1:$E$1750, 'Heron Fields'!H$5)</f>
        <v>0</v>
      </c>
      <c r="I72" s="2">
        <f>H72+SUMIFS(data!$H$1:$H$1750, data!$A$1:$A$1750, 'Heron Fields'!$A72, data!$D$1:$D$1750, 'Heron Fields'!$A$2, data!$E$1:$E$1750, 'Heron Fields'!I$5)</f>
        <v>0</v>
      </c>
      <c r="J72" s="2">
        <f>I72+SUMIFS(data!$H$1:$H$1750, data!$A$1:$A$1750, 'Heron Fields'!$A72, data!$D$1:$D$1750, 'Heron Fields'!$A$2, data!$E$1:$E$1750, 'Heron Fields'!J$5)</f>
        <v>0</v>
      </c>
      <c r="K72" s="2">
        <f>J72+SUMIFS(data!$H$1:$H$1750, data!$A$1:$A$1750, 'Heron Fields'!$A72, data!$D$1:$D$1750, 'Heron Fields'!$A$2, data!$E$1:$E$1750, 'Heron Fields'!K$5)</f>
        <v>0</v>
      </c>
      <c r="L72" s="2">
        <f>K72+SUMIFS(data!$H$1:$H$1750, data!$A$1:$A$1750, 'Heron Fields'!$A72, data!$D$1:$D$1750, 'Heron Fields'!$A$2, data!$E$1:$E$1750, 'Heron Fields'!L$5)</f>
        <v>0</v>
      </c>
      <c r="M72" s="2">
        <f>L72+SUMIFS(data!$H$1:$H$1750, data!$A$1:$A$1750, 'Heron Fields'!$A72, data!$D$1:$D$1750, 'Heron Fields'!$A$2, data!$E$1:$E$1750, 'Heron Fields'!M$5)</f>
        <v>48.99</v>
      </c>
      <c r="N72" s="2">
        <f>M72+SUMIFS(data!$H$1:$H$1750, data!$A$1:$A$1750, 'Heron Fields'!$A72, data!$D$1:$D$1750, 'Heron Fields'!$A$2, data!$E$1:$E$1750, 'Heron Fields'!N$5)</f>
        <v>48.99</v>
      </c>
      <c r="O72" s="2">
        <f>N72+SUMIFS(data!$H$1:$H$1750, data!$A$1:$A$1750, 'Heron Fields'!$A72, data!$D$1:$D$1750, 'Heron Fields'!$A$2, data!$E$1:$E$1750, 'Heron Fields'!O$5)</f>
        <v>48.99</v>
      </c>
      <c r="P72" s="2">
        <f>O72+SUMIFS(data!$H$1:$H$1750, data!$A$1:$A$1750, 'Heron Fields'!$A72, data!$D$1:$D$1750, 'Heron Fields'!$A$2, data!$E$1:$E$1750, 'Heron Fields'!P$5)</f>
        <v>48.99</v>
      </c>
      <c r="Q72" s="2">
        <f>P72+SUMIFS(data!$H$1:$H$1750, data!$A$1:$A$1750, 'Heron Fields'!$A72, data!$D$1:$D$1750, 'Heron Fields'!$A$2, data!$E$1:$E$1750, 'Heron Fields'!Q$5)</f>
        <v>48.99</v>
      </c>
      <c r="R72" s="2">
        <f>Q72+SUMIFS(data!$H$1:$H$1750, data!$A$1:$A$1750, 'Heron Fields'!$A72, data!$D$1:$D$1750, 'Heron Fields'!$A$2, data!$E$1:$E$1750, 'Heron Fields'!R$5)</f>
        <v>479.31</v>
      </c>
      <c r="S72" s="2">
        <f>R72+SUMIFS(data!$H$1:$H$1750, data!$A$1:$A$1750, 'Heron Fields'!$A72, data!$D$1:$D$1750, 'Heron Fields'!$A$2, data!$E$1:$E$1750, 'Heron Fields'!S$5)</f>
        <v>909.63</v>
      </c>
      <c r="T72" s="2">
        <f>S72+SUMIFS(data!$H$1:$H$1750, data!$A$1:$A$1750, 'Heron Fields'!$A72, data!$D$1:$D$1750, 'Heron Fields'!$A$2, data!$E$1:$E$1750, 'Heron Fields'!T$5)</f>
        <v>1731.55</v>
      </c>
      <c r="U72" s="2">
        <f>T72+SUMIFS(data!$H$1:$H$1750, data!$A$1:$A$1750, 'Heron Fields'!$A72, data!$D$1:$D$1750, 'Heron Fields'!$A$2, data!$E$1:$E$1750, 'Heron Fields'!U$5)</f>
        <v>1731.55</v>
      </c>
      <c r="V72" s="2">
        <f>U72+SUMIFS(data!$H$1:$H$1750, data!$A$1:$A$1750, 'Heron Fields'!$A72, data!$D$1:$D$1750, 'Heron Fields'!$A$2, data!$E$1:$E$1750, 'Heron Fields'!V$5)</f>
        <v>2553.4699999999998</v>
      </c>
      <c r="W72" s="2">
        <f>V72+SUMIFS(data!$H$1:$H$1750, data!$A$1:$A$1750, 'Heron Fields'!$A72, data!$D$1:$D$1750, 'Heron Fields'!$A$2, data!$E$1:$E$1750, 'Heron Fields'!W$5)</f>
        <v>3375.39</v>
      </c>
      <c r="X72" s="2">
        <f>W72+SUMIFS(data!$H$1:$H$1750, data!$A$1:$A$1750, 'Heron Fields'!$A72, data!$D$1:$D$1750, 'Heron Fields'!$A$2, data!$E$1:$E$1750, 'Heron Fields'!X$5)</f>
        <v>4197.3099999999995</v>
      </c>
      <c r="Y72" s="2">
        <f>X72+SUMIFS(data!$H$1:$H$1750, data!$A$1:$A$1750, 'Heron Fields'!$A72, data!$D$1:$D$1750, 'Heron Fields'!$A$2, data!$E$1:$E$1750, 'Heron Fields'!Y$5)</f>
        <v>5019.2299999999996</v>
      </c>
      <c r="Z72" s="2">
        <f>Y72+SUMIFS(data!$H$1:$H$1750, data!$A$1:$A$1750, 'Heron Fields'!$A72, data!$D$1:$D$1750, 'Heron Fields'!$A$2, data!$E$1:$E$1750, 'Heron Fields'!Z$5)</f>
        <v>5841.15</v>
      </c>
      <c r="AA72" s="2">
        <f>Z72+SUMIFS(data!$H$1:$H$1750, data!$A$1:$A$1750, 'Heron Fields'!$A72, data!$D$1:$D$1750, 'Heron Fields'!$A$2, data!$E$1:$E$1750, 'Heron Fields'!AA$5)</f>
        <v>5841.15</v>
      </c>
      <c r="AB72" s="2">
        <f>AA72+SUMIFS(data!$H$1:$H$1750, data!$A$1:$A$1750, 'Heron Fields'!$A72, data!$D$1:$D$1750, 'Heron Fields'!$A$2, data!$E$1:$E$1750, 'Heron Fields'!AB$5)</f>
        <v>5841.15</v>
      </c>
      <c r="AC72" s="2">
        <f>AB72+SUMIFS(data!$H$1:$H$1750, data!$A$1:$A$1750, 'Heron Fields'!$A72, data!$D$1:$D$1750, 'Heron Fields'!$A$2, data!$E$1:$E$1750, 'Heron Fields'!AC$5)</f>
        <v>5841.15</v>
      </c>
      <c r="AD72" s="2">
        <f>AC72+SUMIFS(data!$H$1:$H$1750, data!$A$1:$A$1750, 'Heron Fields'!$A72, data!$D$1:$D$1750, 'Heron Fields'!$A$2, data!$E$1:$E$1750, 'Heron Fields'!AD$5)</f>
        <v>6271.4699999999993</v>
      </c>
    </row>
    <row r="73" spans="1:30" x14ac:dyDescent="0.2">
      <c r="A73" t="s">
        <v>93</v>
      </c>
      <c r="C73" s="2">
        <f>SUMIFS(data!$H$1:$H$1750, data!$A$1:$A$1750, 'Heron Fields'!$A73, data!$D$1:$D$1750, 'Heron Fields'!$A$2, data!$E$1:$E$1750, 'Heron Fields'!C$5)</f>
        <v>0</v>
      </c>
      <c r="D73" s="2">
        <f>C73+SUMIFS(data!$H$1:$H$1750, data!$A$1:$A$1750, 'Heron Fields'!$A73, data!$D$1:$D$1750, 'Heron Fields'!$A$2, data!$E$1:$E$1750, 'Heron Fields'!D$5)</f>
        <v>0</v>
      </c>
      <c r="E73" s="2">
        <f>D73+SUMIFS(data!$H$1:$H$1750, data!$A$1:$A$1750, 'Heron Fields'!$A73, data!$D$1:$D$1750, 'Heron Fields'!$A$2, data!$E$1:$E$1750, 'Heron Fields'!E$5)</f>
        <v>0</v>
      </c>
      <c r="F73" s="2">
        <f>E73+SUMIFS(data!$H$1:$H$1750, data!$A$1:$A$1750, 'Heron Fields'!$A73, data!$D$1:$D$1750, 'Heron Fields'!$A$2, data!$E$1:$E$1750, 'Heron Fields'!F$5)</f>
        <v>0</v>
      </c>
      <c r="G73" s="2">
        <f>F73+SUMIFS(data!$H$1:$H$1750, data!$A$1:$A$1750, 'Heron Fields'!$A73, data!$D$1:$D$1750, 'Heron Fields'!$A$2, data!$E$1:$E$1750, 'Heron Fields'!G$5)</f>
        <v>0</v>
      </c>
      <c r="H73" s="2">
        <f>G73+SUMIFS(data!$H$1:$H$1750, data!$A$1:$A$1750, 'Heron Fields'!$A73, data!$D$1:$D$1750, 'Heron Fields'!$A$2, data!$E$1:$E$1750, 'Heron Fields'!H$5)</f>
        <v>0</v>
      </c>
      <c r="I73" s="2">
        <f>H73+SUMIFS(data!$H$1:$H$1750, data!$A$1:$A$1750, 'Heron Fields'!$A73, data!$D$1:$D$1750, 'Heron Fields'!$A$2, data!$E$1:$E$1750, 'Heron Fields'!I$5)</f>
        <v>0</v>
      </c>
      <c r="J73" s="2">
        <f>I73+SUMIFS(data!$H$1:$H$1750, data!$A$1:$A$1750, 'Heron Fields'!$A73, data!$D$1:$D$1750, 'Heron Fields'!$A$2, data!$E$1:$E$1750, 'Heron Fields'!J$5)</f>
        <v>0</v>
      </c>
      <c r="K73" s="2">
        <f>J73+SUMIFS(data!$H$1:$H$1750, data!$A$1:$A$1750, 'Heron Fields'!$A73, data!$D$1:$D$1750, 'Heron Fields'!$A$2, data!$E$1:$E$1750, 'Heron Fields'!K$5)</f>
        <v>0</v>
      </c>
      <c r="L73" s="2">
        <f>K73+SUMIFS(data!$H$1:$H$1750, data!$A$1:$A$1750, 'Heron Fields'!$A73, data!$D$1:$D$1750, 'Heron Fields'!$A$2, data!$E$1:$E$1750, 'Heron Fields'!L$5)</f>
        <v>0</v>
      </c>
      <c r="M73" s="2">
        <f>L73+SUMIFS(data!$H$1:$H$1750, data!$A$1:$A$1750, 'Heron Fields'!$A73, data!$D$1:$D$1750, 'Heron Fields'!$A$2, data!$E$1:$E$1750, 'Heron Fields'!M$5)</f>
        <v>0</v>
      </c>
      <c r="N73" s="2">
        <f>M73+SUMIFS(data!$H$1:$H$1750, data!$A$1:$A$1750, 'Heron Fields'!$A73, data!$D$1:$D$1750, 'Heron Fields'!$A$2, data!$E$1:$E$1750, 'Heron Fields'!N$5)</f>
        <v>0</v>
      </c>
      <c r="O73" s="2">
        <f>N73+SUMIFS(data!$H$1:$H$1750, data!$A$1:$A$1750, 'Heron Fields'!$A73, data!$D$1:$D$1750, 'Heron Fields'!$A$2, data!$E$1:$E$1750, 'Heron Fields'!O$5)</f>
        <v>0</v>
      </c>
      <c r="P73" s="2">
        <f>O73+SUMIFS(data!$H$1:$H$1750, data!$A$1:$A$1750, 'Heron Fields'!$A73, data!$D$1:$D$1750, 'Heron Fields'!$A$2, data!$E$1:$E$1750, 'Heron Fields'!P$5)</f>
        <v>0</v>
      </c>
      <c r="Q73" s="2">
        <f>P73+SUMIFS(data!$H$1:$H$1750, data!$A$1:$A$1750, 'Heron Fields'!$A73, data!$D$1:$D$1750, 'Heron Fields'!$A$2, data!$E$1:$E$1750, 'Heron Fields'!Q$5)</f>
        <v>0</v>
      </c>
      <c r="R73" s="2">
        <f>Q73+SUMIFS(data!$H$1:$H$1750, data!$A$1:$A$1750, 'Heron Fields'!$A73, data!$D$1:$D$1750, 'Heron Fields'!$A$2, data!$E$1:$E$1750, 'Heron Fields'!R$5)</f>
        <v>0</v>
      </c>
      <c r="S73" s="2">
        <f>R73+SUMIFS(data!$H$1:$H$1750, data!$A$1:$A$1750, 'Heron Fields'!$A73, data!$D$1:$D$1750, 'Heron Fields'!$A$2, data!$E$1:$E$1750, 'Heron Fields'!S$5)</f>
        <v>5515.07</v>
      </c>
      <c r="T73" s="2">
        <f>S73+SUMIFS(data!$H$1:$H$1750, data!$A$1:$A$1750, 'Heron Fields'!$A73, data!$D$1:$D$1750, 'Heron Fields'!$A$2, data!$E$1:$E$1750, 'Heron Fields'!T$5)</f>
        <v>11030.14</v>
      </c>
      <c r="U73" s="2">
        <f>T73+SUMIFS(data!$H$1:$H$1750, data!$A$1:$A$1750, 'Heron Fields'!$A73, data!$D$1:$D$1750, 'Heron Fields'!$A$2, data!$E$1:$E$1750, 'Heron Fields'!U$5)</f>
        <v>11030.14</v>
      </c>
      <c r="V73" s="2">
        <f>U73+SUMIFS(data!$H$1:$H$1750, data!$A$1:$A$1750, 'Heron Fields'!$A73, data!$D$1:$D$1750, 'Heron Fields'!$A$2, data!$E$1:$E$1750, 'Heron Fields'!V$5)</f>
        <v>16545.21</v>
      </c>
      <c r="W73" s="2">
        <f>V73+SUMIFS(data!$H$1:$H$1750, data!$A$1:$A$1750, 'Heron Fields'!$A73, data!$D$1:$D$1750, 'Heron Fields'!$A$2, data!$E$1:$E$1750, 'Heron Fields'!W$5)</f>
        <v>22060.28</v>
      </c>
      <c r="X73" s="2">
        <f>W73+SUMIFS(data!$H$1:$H$1750, data!$A$1:$A$1750, 'Heron Fields'!$A73, data!$D$1:$D$1750, 'Heron Fields'!$A$2, data!$E$1:$E$1750, 'Heron Fields'!X$5)</f>
        <v>27575.35</v>
      </c>
      <c r="Y73" s="2">
        <f>X73+SUMIFS(data!$H$1:$H$1750, data!$A$1:$A$1750, 'Heron Fields'!$A73, data!$D$1:$D$1750, 'Heron Fields'!$A$2, data!$E$1:$E$1750, 'Heron Fields'!Y$5)</f>
        <v>33090.42</v>
      </c>
      <c r="Z73" s="2">
        <f>Y73+SUMIFS(data!$H$1:$H$1750, data!$A$1:$A$1750, 'Heron Fields'!$A73, data!$D$1:$D$1750, 'Heron Fields'!$A$2, data!$E$1:$E$1750, 'Heron Fields'!Z$5)</f>
        <v>38605.49</v>
      </c>
      <c r="AA73" s="2">
        <f>Z73+SUMIFS(data!$H$1:$H$1750, data!$A$1:$A$1750, 'Heron Fields'!$A73, data!$D$1:$D$1750, 'Heron Fields'!$A$2, data!$E$1:$E$1750, 'Heron Fields'!AA$5)</f>
        <v>38605.49</v>
      </c>
      <c r="AB73" s="2">
        <f>AA73+SUMIFS(data!$H$1:$H$1750, data!$A$1:$A$1750, 'Heron Fields'!$A73, data!$D$1:$D$1750, 'Heron Fields'!$A$2, data!$E$1:$E$1750, 'Heron Fields'!AB$5)</f>
        <v>38605.49</v>
      </c>
      <c r="AC73" s="2">
        <f>AB73+SUMIFS(data!$H$1:$H$1750, data!$A$1:$A$1750, 'Heron Fields'!$A73, data!$D$1:$D$1750, 'Heron Fields'!$A$2, data!$E$1:$E$1750, 'Heron Fields'!AC$5)</f>
        <v>38605.49</v>
      </c>
      <c r="AD73" s="2">
        <f>AC73+SUMIFS(data!$H$1:$H$1750, data!$A$1:$A$1750, 'Heron Fields'!$A73, data!$D$1:$D$1750, 'Heron Fields'!$A$2, data!$E$1:$E$1750, 'Heron Fields'!AD$5)</f>
        <v>38605.49</v>
      </c>
    </row>
    <row r="74" spans="1:30" x14ac:dyDescent="0.2">
      <c r="A74" t="s">
        <v>94</v>
      </c>
      <c r="C74" s="2">
        <f>SUMIFS(data!$H$1:$H$1750, data!$A$1:$A$1750, 'Heron Fields'!$A74, data!$D$1:$D$1750, 'Heron Fields'!$A$2, data!$E$1:$E$1750, 'Heron Fields'!C$5)</f>
        <v>0</v>
      </c>
      <c r="D74" s="2">
        <f>C74+SUMIFS(data!$H$1:$H$1750, data!$A$1:$A$1750, 'Heron Fields'!$A74, data!$D$1:$D$1750, 'Heron Fields'!$A$2, data!$E$1:$E$1750, 'Heron Fields'!D$5)</f>
        <v>0</v>
      </c>
      <c r="E74" s="2">
        <f>D74+SUMIFS(data!$H$1:$H$1750, data!$A$1:$A$1750, 'Heron Fields'!$A74, data!$D$1:$D$1750, 'Heron Fields'!$A$2, data!$E$1:$E$1750, 'Heron Fields'!E$5)</f>
        <v>0</v>
      </c>
      <c r="F74" s="2">
        <f>E74+SUMIFS(data!$H$1:$H$1750, data!$A$1:$A$1750, 'Heron Fields'!$A74, data!$D$1:$D$1750, 'Heron Fields'!$A$2, data!$E$1:$E$1750, 'Heron Fields'!F$5)</f>
        <v>0</v>
      </c>
      <c r="G74" s="2">
        <f>F74+SUMIFS(data!$H$1:$H$1750, data!$A$1:$A$1750, 'Heron Fields'!$A74, data!$D$1:$D$1750, 'Heron Fields'!$A$2, data!$E$1:$E$1750, 'Heron Fields'!G$5)</f>
        <v>0</v>
      </c>
      <c r="H74" s="2">
        <f>G74+SUMIFS(data!$H$1:$H$1750, data!$A$1:$A$1750, 'Heron Fields'!$A74, data!$D$1:$D$1750, 'Heron Fields'!$A$2, data!$E$1:$E$1750, 'Heron Fields'!H$5)</f>
        <v>0</v>
      </c>
      <c r="I74" s="2">
        <f>H74+SUMIFS(data!$H$1:$H$1750, data!$A$1:$A$1750, 'Heron Fields'!$A74, data!$D$1:$D$1750, 'Heron Fields'!$A$2, data!$E$1:$E$1750, 'Heron Fields'!I$5)</f>
        <v>0</v>
      </c>
      <c r="J74" s="2">
        <f>I74+SUMIFS(data!$H$1:$H$1750, data!$A$1:$A$1750, 'Heron Fields'!$A74, data!$D$1:$D$1750, 'Heron Fields'!$A$2, data!$E$1:$E$1750, 'Heron Fields'!J$5)</f>
        <v>0</v>
      </c>
      <c r="K74" s="2">
        <f>J74+SUMIFS(data!$H$1:$H$1750, data!$A$1:$A$1750, 'Heron Fields'!$A74, data!$D$1:$D$1750, 'Heron Fields'!$A$2, data!$E$1:$E$1750, 'Heron Fields'!K$5)</f>
        <v>0</v>
      </c>
      <c r="L74" s="2">
        <f>K74+SUMIFS(data!$H$1:$H$1750, data!$A$1:$A$1750, 'Heron Fields'!$A74, data!$D$1:$D$1750, 'Heron Fields'!$A$2, data!$E$1:$E$1750, 'Heron Fields'!L$5)</f>
        <v>0</v>
      </c>
      <c r="M74" s="2">
        <f>L74+SUMIFS(data!$H$1:$H$1750, data!$A$1:$A$1750, 'Heron Fields'!$A74, data!$D$1:$D$1750, 'Heron Fields'!$A$2, data!$E$1:$E$1750, 'Heron Fields'!M$5)</f>
        <v>0</v>
      </c>
      <c r="N74" s="2">
        <f>M74+SUMIFS(data!$H$1:$H$1750, data!$A$1:$A$1750, 'Heron Fields'!$A74, data!$D$1:$D$1750, 'Heron Fields'!$A$2, data!$E$1:$E$1750, 'Heron Fields'!N$5)</f>
        <v>0</v>
      </c>
      <c r="O74" s="2">
        <f>N74+SUMIFS(data!$H$1:$H$1750, data!$A$1:$A$1750, 'Heron Fields'!$A74, data!$D$1:$D$1750, 'Heron Fields'!$A$2, data!$E$1:$E$1750, 'Heron Fields'!O$5)</f>
        <v>0</v>
      </c>
      <c r="P74" s="2">
        <f>O74+SUMIFS(data!$H$1:$H$1750, data!$A$1:$A$1750, 'Heron Fields'!$A74, data!$D$1:$D$1750, 'Heron Fields'!$A$2, data!$E$1:$E$1750, 'Heron Fields'!P$5)</f>
        <v>0</v>
      </c>
      <c r="Q74" s="2">
        <f>P74+SUMIFS(data!$H$1:$H$1750, data!$A$1:$A$1750, 'Heron Fields'!$A74, data!$D$1:$D$1750, 'Heron Fields'!$A$2, data!$E$1:$E$1750, 'Heron Fields'!Q$5)</f>
        <v>0</v>
      </c>
      <c r="R74" s="2">
        <f>Q74+SUMIFS(data!$H$1:$H$1750, data!$A$1:$A$1750, 'Heron Fields'!$A74, data!$D$1:$D$1750, 'Heron Fields'!$A$2, data!$E$1:$E$1750, 'Heron Fields'!R$5)</f>
        <v>0</v>
      </c>
      <c r="S74" s="2">
        <f>R74+SUMIFS(data!$H$1:$H$1750, data!$A$1:$A$1750, 'Heron Fields'!$A74, data!$D$1:$D$1750, 'Heron Fields'!$A$2, data!$E$1:$E$1750, 'Heron Fields'!S$5)</f>
        <v>591.78</v>
      </c>
      <c r="T74" s="2">
        <f>S74+SUMIFS(data!$H$1:$H$1750, data!$A$1:$A$1750, 'Heron Fields'!$A74, data!$D$1:$D$1750, 'Heron Fields'!$A$2, data!$E$1:$E$1750, 'Heron Fields'!T$5)</f>
        <v>1183.56</v>
      </c>
      <c r="U74" s="2">
        <f>T74+SUMIFS(data!$H$1:$H$1750, data!$A$1:$A$1750, 'Heron Fields'!$A74, data!$D$1:$D$1750, 'Heron Fields'!$A$2, data!$E$1:$E$1750, 'Heron Fields'!U$5)</f>
        <v>1183.56</v>
      </c>
      <c r="V74" s="2">
        <f>U74+SUMIFS(data!$H$1:$H$1750, data!$A$1:$A$1750, 'Heron Fields'!$A74, data!$D$1:$D$1750, 'Heron Fields'!$A$2, data!$E$1:$E$1750, 'Heron Fields'!V$5)</f>
        <v>1775.34</v>
      </c>
      <c r="W74" s="2">
        <f>V74+SUMIFS(data!$H$1:$H$1750, data!$A$1:$A$1750, 'Heron Fields'!$A74, data!$D$1:$D$1750, 'Heron Fields'!$A$2, data!$E$1:$E$1750, 'Heron Fields'!W$5)</f>
        <v>2367.12</v>
      </c>
      <c r="X74" s="2">
        <f>W74+SUMIFS(data!$H$1:$H$1750, data!$A$1:$A$1750, 'Heron Fields'!$A74, data!$D$1:$D$1750, 'Heron Fields'!$A$2, data!$E$1:$E$1750, 'Heron Fields'!X$5)</f>
        <v>2958.8999999999996</v>
      </c>
      <c r="Y74" s="2">
        <f>X74+SUMIFS(data!$H$1:$H$1750, data!$A$1:$A$1750, 'Heron Fields'!$A74, data!$D$1:$D$1750, 'Heron Fields'!$A$2, data!$E$1:$E$1750, 'Heron Fields'!Y$5)</f>
        <v>3550.6799999999994</v>
      </c>
      <c r="Z74" s="2">
        <f>Y74+SUMIFS(data!$H$1:$H$1750, data!$A$1:$A$1750, 'Heron Fields'!$A74, data!$D$1:$D$1750, 'Heron Fields'!$A$2, data!$E$1:$E$1750, 'Heron Fields'!Z$5)</f>
        <v>4142.4599999999991</v>
      </c>
      <c r="AA74" s="2">
        <f>Z74+SUMIFS(data!$H$1:$H$1750, data!$A$1:$A$1750, 'Heron Fields'!$A74, data!$D$1:$D$1750, 'Heron Fields'!$A$2, data!$E$1:$E$1750, 'Heron Fields'!AA$5)</f>
        <v>4142.4599999999991</v>
      </c>
      <c r="AB74" s="2">
        <f>AA74+SUMIFS(data!$H$1:$H$1750, data!$A$1:$A$1750, 'Heron Fields'!$A74, data!$D$1:$D$1750, 'Heron Fields'!$A$2, data!$E$1:$E$1750, 'Heron Fields'!AB$5)</f>
        <v>4142.4599999999991</v>
      </c>
      <c r="AC74" s="2">
        <f>AB74+SUMIFS(data!$H$1:$H$1750, data!$A$1:$A$1750, 'Heron Fields'!$A74, data!$D$1:$D$1750, 'Heron Fields'!$A$2, data!$E$1:$E$1750, 'Heron Fields'!AC$5)</f>
        <v>4142.4599999999991</v>
      </c>
      <c r="AD74" s="2">
        <f>AC74+SUMIFS(data!$H$1:$H$1750, data!$A$1:$A$1750, 'Heron Fields'!$A74, data!$D$1:$D$1750, 'Heron Fields'!$A$2, data!$E$1:$E$1750, 'Heron Fields'!AD$5)</f>
        <v>4142.4599999999991</v>
      </c>
    </row>
    <row r="75" spans="1:30" x14ac:dyDescent="0.2">
      <c r="A75" t="s">
        <v>50</v>
      </c>
      <c r="C75" s="2">
        <f>SUMIFS(data!$H$1:$H$1750, data!$A$1:$A$1750, 'Heron Fields'!$A75, data!$D$1:$D$1750, 'Heron Fields'!$A$2, data!$E$1:$E$1750, 'Heron Fields'!C$5)</f>
        <v>0</v>
      </c>
      <c r="D75" s="2">
        <f>C75+SUMIFS(data!$H$1:$H$1750, data!$A$1:$A$1750, 'Heron Fields'!$A75, data!$D$1:$D$1750, 'Heron Fields'!$A$2, data!$E$1:$E$1750, 'Heron Fields'!D$5)</f>
        <v>0</v>
      </c>
      <c r="E75" s="2">
        <f>D75+SUMIFS(data!$H$1:$H$1750, data!$A$1:$A$1750, 'Heron Fields'!$A75, data!$D$1:$D$1750, 'Heron Fields'!$A$2, data!$E$1:$E$1750, 'Heron Fields'!E$5)</f>
        <v>0</v>
      </c>
      <c r="F75" s="2">
        <f>E75+SUMIFS(data!$H$1:$H$1750, data!$A$1:$A$1750, 'Heron Fields'!$A75, data!$D$1:$D$1750, 'Heron Fields'!$A$2, data!$E$1:$E$1750, 'Heron Fields'!F$5)</f>
        <v>0</v>
      </c>
      <c r="G75" s="2">
        <f>F75+SUMIFS(data!$H$1:$H$1750, data!$A$1:$A$1750, 'Heron Fields'!$A75, data!$D$1:$D$1750, 'Heron Fields'!$A$2, data!$E$1:$E$1750, 'Heron Fields'!G$5)</f>
        <v>0</v>
      </c>
      <c r="H75" s="2">
        <f>G75+SUMIFS(data!$H$1:$H$1750, data!$A$1:$A$1750, 'Heron Fields'!$A75, data!$D$1:$D$1750, 'Heron Fields'!$A$2, data!$E$1:$E$1750, 'Heron Fields'!H$5)</f>
        <v>0</v>
      </c>
      <c r="I75" s="2">
        <f>H75+SUMIFS(data!$H$1:$H$1750, data!$A$1:$A$1750, 'Heron Fields'!$A75, data!$D$1:$D$1750, 'Heron Fields'!$A$2, data!$E$1:$E$1750, 'Heron Fields'!I$5)</f>
        <v>0</v>
      </c>
      <c r="J75" s="2">
        <f>I75+SUMIFS(data!$H$1:$H$1750, data!$A$1:$A$1750, 'Heron Fields'!$A75, data!$D$1:$D$1750, 'Heron Fields'!$A$2, data!$E$1:$E$1750, 'Heron Fields'!J$5)</f>
        <v>0</v>
      </c>
      <c r="K75" s="2">
        <f>J75+SUMIFS(data!$H$1:$H$1750, data!$A$1:$A$1750, 'Heron Fields'!$A75, data!$D$1:$D$1750, 'Heron Fields'!$A$2, data!$E$1:$E$1750, 'Heron Fields'!K$5)</f>
        <v>0</v>
      </c>
      <c r="L75" s="2">
        <f>K75+SUMIFS(data!$H$1:$H$1750, data!$A$1:$A$1750, 'Heron Fields'!$A75, data!$D$1:$D$1750, 'Heron Fields'!$A$2, data!$E$1:$E$1750, 'Heron Fields'!L$5)</f>
        <v>0</v>
      </c>
      <c r="M75" s="2">
        <f>L75+SUMIFS(data!$H$1:$H$1750, data!$A$1:$A$1750, 'Heron Fields'!$A75, data!$D$1:$D$1750, 'Heron Fields'!$A$2, data!$E$1:$E$1750, 'Heron Fields'!M$5)</f>
        <v>0</v>
      </c>
      <c r="N75" s="2">
        <f>M75+SUMIFS(data!$H$1:$H$1750, data!$A$1:$A$1750, 'Heron Fields'!$A75, data!$D$1:$D$1750, 'Heron Fields'!$A$2, data!$E$1:$E$1750, 'Heron Fields'!N$5)</f>
        <v>512.87</v>
      </c>
      <c r="O75" s="2">
        <f>N75+SUMIFS(data!$H$1:$H$1750, data!$A$1:$A$1750, 'Heron Fields'!$A75, data!$D$1:$D$1750, 'Heron Fields'!$A$2, data!$E$1:$E$1750, 'Heron Fields'!O$5)</f>
        <v>512.87</v>
      </c>
      <c r="P75" s="2">
        <f>O75+SUMIFS(data!$H$1:$H$1750, data!$A$1:$A$1750, 'Heron Fields'!$A75, data!$D$1:$D$1750, 'Heron Fields'!$A$2, data!$E$1:$E$1750, 'Heron Fields'!P$5)</f>
        <v>512.87</v>
      </c>
      <c r="Q75" s="2">
        <f>P75+SUMIFS(data!$H$1:$H$1750, data!$A$1:$A$1750, 'Heron Fields'!$A75, data!$D$1:$D$1750, 'Heron Fields'!$A$2, data!$E$1:$E$1750, 'Heron Fields'!Q$5)</f>
        <v>512.87</v>
      </c>
      <c r="R75" s="2">
        <f>Q75+SUMIFS(data!$H$1:$H$1750, data!$A$1:$A$1750, 'Heron Fields'!$A75, data!$D$1:$D$1750, 'Heron Fields'!$A$2, data!$E$1:$E$1750, 'Heron Fields'!R$5)</f>
        <v>512.87</v>
      </c>
      <c r="S75" s="2">
        <f>R75+SUMIFS(data!$H$1:$H$1750, data!$A$1:$A$1750, 'Heron Fields'!$A75, data!$D$1:$D$1750, 'Heron Fields'!$A$2, data!$E$1:$E$1750, 'Heron Fields'!S$5)</f>
        <v>512.87</v>
      </c>
      <c r="T75" s="2">
        <f>S75+SUMIFS(data!$H$1:$H$1750, data!$A$1:$A$1750, 'Heron Fields'!$A75, data!$D$1:$D$1750, 'Heron Fields'!$A$2, data!$E$1:$E$1750, 'Heron Fields'!T$5)</f>
        <v>512.87</v>
      </c>
      <c r="U75" s="2">
        <f>T75+SUMIFS(data!$H$1:$H$1750, data!$A$1:$A$1750, 'Heron Fields'!$A75, data!$D$1:$D$1750, 'Heron Fields'!$A$2, data!$E$1:$E$1750, 'Heron Fields'!U$5)</f>
        <v>512.87</v>
      </c>
      <c r="V75" s="2">
        <f>U75+SUMIFS(data!$H$1:$H$1750, data!$A$1:$A$1750, 'Heron Fields'!$A75, data!$D$1:$D$1750, 'Heron Fields'!$A$2, data!$E$1:$E$1750, 'Heron Fields'!V$5)</f>
        <v>512.87</v>
      </c>
      <c r="W75" s="2">
        <f>V75+SUMIFS(data!$H$1:$H$1750, data!$A$1:$A$1750, 'Heron Fields'!$A75, data!$D$1:$D$1750, 'Heron Fields'!$A$2, data!$E$1:$E$1750, 'Heron Fields'!W$5)</f>
        <v>512.87</v>
      </c>
      <c r="X75" s="2">
        <f>W75+SUMIFS(data!$H$1:$H$1750, data!$A$1:$A$1750, 'Heron Fields'!$A75, data!$D$1:$D$1750, 'Heron Fields'!$A$2, data!$E$1:$E$1750, 'Heron Fields'!X$5)</f>
        <v>512.87</v>
      </c>
      <c r="Y75" s="2">
        <f>X75+SUMIFS(data!$H$1:$H$1750, data!$A$1:$A$1750, 'Heron Fields'!$A75, data!$D$1:$D$1750, 'Heron Fields'!$A$2, data!$E$1:$E$1750, 'Heron Fields'!Y$5)</f>
        <v>512.87</v>
      </c>
      <c r="Z75" s="2">
        <f>Y75+SUMIFS(data!$H$1:$H$1750, data!$A$1:$A$1750, 'Heron Fields'!$A75, data!$D$1:$D$1750, 'Heron Fields'!$A$2, data!$E$1:$E$1750, 'Heron Fields'!Z$5)</f>
        <v>512.87</v>
      </c>
      <c r="AA75" s="2">
        <f>Z75+SUMIFS(data!$H$1:$H$1750, data!$A$1:$A$1750, 'Heron Fields'!$A75, data!$D$1:$D$1750, 'Heron Fields'!$A$2, data!$E$1:$E$1750, 'Heron Fields'!AA$5)</f>
        <v>512.87</v>
      </c>
      <c r="AB75" s="2">
        <f>AA75+SUMIFS(data!$H$1:$H$1750, data!$A$1:$A$1750, 'Heron Fields'!$A75, data!$D$1:$D$1750, 'Heron Fields'!$A$2, data!$E$1:$E$1750, 'Heron Fields'!AB$5)</f>
        <v>512.87</v>
      </c>
      <c r="AC75" s="2">
        <f>AB75+SUMIFS(data!$H$1:$H$1750, data!$A$1:$A$1750, 'Heron Fields'!$A75, data!$D$1:$D$1750, 'Heron Fields'!$A$2, data!$E$1:$E$1750, 'Heron Fields'!AC$5)</f>
        <v>512.87</v>
      </c>
      <c r="AD75" s="2">
        <f>AC75+SUMIFS(data!$H$1:$H$1750, data!$A$1:$A$1750, 'Heron Fields'!$A75, data!$D$1:$D$1750, 'Heron Fields'!$A$2, data!$E$1:$E$1750, 'Heron Fields'!AD$5)</f>
        <v>512.87</v>
      </c>
    </row>
    <row r="76" spans="1:30" x14ac:dyDescent="0.2">
      <c r="A76" t="s">
        <v>95</v>
      </c>
      <c r="C76" s="2">
        <f>SUMIFS(data!$H$1:$H$1750, data!$A$1:$A$1750, 'Heron Fields'!$A76, data!$D$1:$D$1750, 'Heron Fields'!$A$2, data!$E$1:$E$1750, 'Heron Fields'!C$5)</f>
        <v>0</v>
      </c>
      <c r="D76" s="2">
        <f>C76+SUMIFS(data!$H$1:$H$1750, data!$A$1:$A$1750, 'Heron Fields'!$A76, data!$D$1:$D$1750, 'Heron Fields'!$A$2, data!$E$1:$E$1750, 'Heron Fields'!D$5)</f>
        <v>0</v>
      </c>
      <c r="E76" s="2">
        <f>D76+SUMIFS(data!$H$1:$H$1750, data!$A$1:$A$1750, 'Heron Fields'!$A76, data!$D$1:$D$1750, 'Heron Fields'!$A$2, data!$E$1:$E$1750, 'Heron Fields'!E$5)</f>
        <v>0</v>
      </c>
      <c r="F76" s="2">
        <f>E76+SUMIFS(data!$H$1:$H$1750, data!$A$1:$A$1750, 'Heron Fields'!$A76, data!$D$1:$D$1750, 'Heron Fields'!$A$2, data!$E$1:$E$1750, 'Heron Fields'!F$5)</f>
        <v>0</v>
      </c>
      <c r="G76" s="2">
        <f>F76+SUMIFS(data!$H$1:$H$1750, data!$A$1:$A$1750, 'Heron Fields'!$A76, data!$D$1:$D$1750, 'Heron Fields'!$A$2, data!$E$1:$E$1750, 'Heron Fields'!G$5)</f>
        <v>0</v>
      </c>
      <c r="H76" s="2">
        <f>G76+SUMIFS(data!$H$1:$H$1750, data!$A$1:$A$1750, 'Heron Fields'!$A76, data!$D$1:$D$1750, 'Heron Fields'!$A$2, data!$E$1:$E$1750, 'Heron Fields'!H$5)</f>
        <v>0</v>
      </c>
      <c r="I76" s="2">
        <f>H76+SUMIFS(data!$H$1:$H$1750, data!$A$1:$A$1750, 'Heron Fields'!$A76, data!$D$1:$D$1750, 'Heron Fields'!$A$2, data!$E$1:$E$1750, 'Heron Fields'!I$5)</f>
        <v>0</v>
      </c>
      <c r="J76" s="2">
        <f>I76+SUMIFS(data!$H$1:$H$1750, data!$A$1:$A$1750, 'Heron Fields'!$A76, data!$D$1:$D$1750, 'Heron Fields'!$A$2, data!$E$1:$E$1750, 'Heron Fields'!J$5)</f>
        <v>0</v>
      </c>
      <c r="K76" s="2">
        <f>J76+SUMIFS(data!$H$1:$H$1750, data!$A$1:$A$1750, 'Heron Fields'!$A76, data!$D$1:$D$1750, 'Heron Fields'!$A$2, data!$E$1:$E$1750, 'Heron Fields'!K$5)</f>
        <v>0</v>
      </c>
      <c r="L76" s="2">
        <f>K76+SUMIFS(data!$H$1:$H$1750, data!$A$1:$A$1750, 'Heron Fields'!$A76, data!$D$1:$D$1750, 'Heron Fields'!$A$2, data!$E$1:$E$1750, 'Heron Fields'!L$5)</f>
        <v>0</v>
      </c>
      <c r="M76" s="2">
        <f>L76+SUMIFS(data!$H$1:$H$1750, data!$A$1:$A$1750, 'Heron Fields'!$A76, data!$D$1:$D$1750, 'Heron Fields'!$A$2, data!$E$1:$E$1750, 'Heron Fields'!M$5)</f>
        <v>0</v>
      </c>
      <c r="N76" s="2">
        <f>M76+SUMIFS(data!$H$1:$H$1750, data!$A$1:$A$1750, 'Heron Fields'!$A76, data!$D$1:$D$1750, 'Heron Fields'!$A$2, data!$E$1:$E$1750, 'Heron Fields'!N$5)</f>
        <v>0</v>
      </c>
      <c r="O76" s="2">
        <f>N76+SUMIFS(data!$H$1:$H$1750, data!$A$1:$A$1750, 'Heron Fields'!$A76, data!$D$1:$D$1750, 'Heron Fields'!$A$2, data!$E$1:$E$1750, 'Heron Fields'!O$5)</f>
        <v>0</v>
      </c>
      <c r="P76" s="2">
        <f>O76+SUMIFS(data!$H$1:$H$1750, data!$A$1:$A$1750, 'Heron Fields'!$A76, data!$D$1:$D$1750, 'Heron Fields'!$A$2, data!$E$1:$E$1750, 'Heron Fields'!P$5)</f>
        <v>0</v>
      </c>
      <c r="Q76" s="2">
        <f>P76+SUMIFS(data!$H$1:$H$1750, data!$A$1:$A$1750, 'Heron Fields'!$A76, data!$D$1:$D$1750, 'Heron Fields'!$A$2, data!$E$1:$E$1750, 'Heron Fields'!Q$5)</f>
        <v>0</v>
      </c>
      <c r="R76" s="2">
        <f>Q76+SUMIFS(data!$H$1:$H$1750, data!$A$1:$A$1750, 'Heron Fields'!$A76, data!$D$1:$D$1750, 'Heron Fields'!$A$2, data!$E$1:$E$1750, 'Heron Fields'!R$5)</f>
        <v>0</v>
      </c>
      <c r="S76" s="2">
        <f>R76+SUMIFS(data!$H$1:$H$1750, data!$A$1:$A$1750, 'Heron Fields'!$A76, data!$D$1:$D$1750, 'Heron Fields'!$A$2, data!$E$1:$E$1750, 'Heron Fields'!S$5)</f>
        <v>0</v>
      </c>
      <c r="T76" s="2">
        <f>S76+SUMIFS(data!$H$1:$H$1750, data!$A$1:$A$1750, 'Heron Fields'!$A76, data!$D$1:$D$1750, 'Heron Fields'!$A$2, data!$E$1:$E$1750, 'Heron Fields'!T$5)</f>
        <v>0</v>
      </c>
      <c r="U76" s="2">
        <f>T76+SUMIFS(data!$H$1:$H$1750, data!$A$1:$A$1750, 'Heron Fields'!$A76, data!$D$1:$D$1750, 'Heron Fields'!$A$2, data!$E$1:$E$1750, 'Heron Fields'!U$5)</f>
        <v>4142.54</v>
      </c>
      <c r="V76" s="2">
        <f>U76+SUMIFS(data!$H$1:$H$1750, data!$A$1:$A$1750, 'Heron Fields'!$A76, data!$D$1:$D$1750, 'Heron Fields'!$A$2, data!$E$1:$E$1750, 'Heron Fields'!V$5)</f>
        <v>13813.470000000001</v>
      </c>
      <c r="W76" s="2">
        <f>V76+SUMIFS(data!$H$1:$H$1750, data!$A$1:$A$1750, 'Heron Fields'!$A76, data!$D$1:$D$1750, 'Heron Fields'!$A$2, data!$E$1:$E$1750, 'Heron Fields'!W$5)</f>
        <v>19675.57</v>
      </c>
      <c r="X76" s="2">
        <f>W76+SUMIFS(data!$H$1:$H$1750, data!$A$1:$A$1750, 'Heron Fields'!$A76, data!$D$1:$D$1750, 'Heron Fields'!$A$2, data!$E$1:$E$1750, 'Heron Fields'!X$5)</f>
        <v>19675.57</v>
      </c>
      <c r="Y76" s="2">
        <f>X76+SUMIFS(data!$H$1:$H$1750, data!$A$1:$A$1750, 'Heron Fields'!$A76, data!$D$1:$D$1750, 'Heron Fields'!$A$2, data!$E$1:$E$1750, 'Heron Fields'!Y$5)</f>
        <v>19675.57</v>
      </c>
      <c r="Z76" s="2">
        <f>Y76+SUMIFS(data!$H$1:$H$1750, data!$A$1:$A$1750, 'Heron Fields'!$A76, data!$D$1:$D$1750, 'Heron Fields'!$A$2, data!$E$1:$E$1750, 'Heron Fields'!Z$5)</f>
        <v>19675.57</v>
      </c>
      <c r="AA76" s="2">
        <f>Z76+SUMIFS(data!$H$1:$H$1750, data!$A$1:$A$1750, 'Heron Fields'!$A76, data!$D$1:$D$1750, 'Heron Fields'!$A$2, data!$E$1:$E$1750, 'Heron Fields'!AA$5)</f>
        <v>19675.57</v>
      </c>
      <c r="AB76" s="2">
        <f>AA76+SUMIFS(data!$H$1:$H$1750, data!$A$1:$A$1750, 'Heron Fields'!$A76, data!$D$1:$D$1750, 'Heron Fields'!$A$2, data!$E$1:$E$1750, 'Heron Fields'!AB$5)</f>
        <v>19675.57</v>
      </c>
      <c r="AC76" s="2">
        <f>AB76+SUMIFS(data!$H$1:$H$1750, data!$A$1:$A$1750, 'Heron Fields'!$A76, data!$D$1:$D$1750, 'Heron Fields'!$A$2, data!$E$1:$E$1750, 'Heron Fields'!AC$5)</f>
        <v>19675.57</v>
      </c>
      <c r="AD76" s="2">
        <f>AC76+SUMIFS(data!$H$1:$H$1750, data!$A$1:$A$1750, 'Heron Fields'!$A76, data!$D$1:$D$1750, 'Heron Fields'!$A$2, data!$E$1:$E$1750, 'Heron Fields'!AD$5)</f>
        <v>19675.57</v>
      </c>
    </row>
    <row r="77" spans="1:30" x14ac:dyDescent="0.2">
      <c r="A77" t="s">
        <v>54</v>
      </c>
      <c r="C77" s="2">
        <f>SUMIFS(data!$H$1:$H$1750, data!$A$1:$A$1750, 'Heron Fields'!$A77, data!$D$1:$D$1750, 'Heron Fields'!$A$2, data!$E$1:$E$1750, 'Heron Fields'!C$5)</f>
        <v>1156.4100000000001</v>
      </c>
      <c r="D77" s="2">
        <f>C77+SUMIFS(data!$H$1:$H$1750, data!$A$1:$A$1750, 'Heron Fields'!$A77, data!$D$1:$D$1750, 'Heron Fields'!$A$2, data!$E$1:$E$1750, 'Heron Fields'!D$5)</f>
        <v>21015.19</v>
      </c>
      <c r="E77" s="2">
        <f>D77+SUMIFS(data!$H$1:$H$1750, data!$A$1:$A$1750, 'Heron Fields'!$A77, data!$D$1:$D$1750, 'Heron Fields'!$A$2, data!$E$1:$E$1750, 'Heron Fields'!E$5)</f>
        <v>70449.789999999994</v>
      </c>
      <c r="F77" s="2">
        <f>E77+SUMIFS(data!$H$1:$H$1750, data!$A$1:$A$1750, 'Heron Fields'!$A77, data!$D$1:$D$1750, 'Heron Fields'!$A$2, data!$E$1:$E$1750, 'Heron Fields'!F$5)</f>
        <v>143664.26999999999</v>
      </c>
      <c r="G77" s="2">
        <f>F77+SUMIFS(data!$H$1:$H$1750, data!$A$1:$A$1750, 'Heron Fields'!$A77, data!$D$1:$D$1750, 'Heron Fields'!$A$2, data!$E$1:$E$1750, 'Heron Fields'!G$5)</f>
        <v>195916.24</v>
      </c>
      <c r="H77" s="2">
        <f>G77+SUMIFS(data!$H$1:$H$1750, data!$A$1:$A$1750, 'Heron Fields'!$A77, data!$D$1:$D$1750, 'Heron Fields'!$A$2, data!$E$1:$E$1750, 'Heron Fields'!H$5)</f>
        <v>226764.94999999998</v>
      </c>
      <c r="I77" s="2">
        <f>H77+SUMIFS(data!$H$1:$H$1750, data!$A$1:$A$1750, 'Heron Fields'!$A77, data!$D$1:$D$1750, 'Heron Fields'!$A$2, data!$E$1:$E$1750, 'Heron Fields'!I$5)</f>
        <v>238743.56</v>
      </c>
      <c r="J77" s="2">
        <f>I77+SUMIFS(data!$H$1:$H$1750, data!$A$1:$A$1750, 'Heron Fields'!$A77, data!$D$1:$D$1750, 'Heron Fields'!$A$2, data!$E$1:$E$1750, 'Heron Fields'!J$5)</f>
        <v>239928.9</v>
      </c>
      <c r="K77" s="2">
        <f>J77+SUMIFS(data!$H$1:$H$1750, data!$A$1:$A$1750, 'Heron Fields'!$A77, data!$D$1:$D$1750, 'Heron Fields'!$A$2, data!$E$1:$E$1750, 'Heron Fields'!K$5)</f>
        <v>243102.25999999998</v>
      </c>
      <c r="L77" s="2">
        <f>K77+SUMIFS(data!$H$1:$H$1750, data!$A$1:$A$1750, 'Heron Fields'!$A77, data!$D$1:$D$1750, 'Heron Fields'!$A$2, data!$E$1:$E$1750, 'Heron Fields'!L$5)</f>
        <v>245456.71</v>
      </c>
      <c r="M77" s="2">
        <f>L77+SUMIFS(data!$H$1:$H$1750, data!$A$1:$A$1750, 'Heron Fields'!$A77, data!$D$1:$D$1750, 'Heron Fields'!$A$2, data!$E$1:$E$1750, 'Heron Fields'!M$5)</f>
        <v>246993.52</v>
      </c>
      <c r="N77" s="2">
        <f>M77+SUMIFS(data!$H$1:$H$1750, data!$A$1:$A$1750, 'Heron Fields'!$A77, data!$D$1:$D$1750, 'Heron Fields'!$A$2, data!$E$1:$E$1750, 'Heron Fields'!N$5)</f>
        <v>-44150.59</v>
      </c>
      <c r="O77" s="2">
        <f>N77+SUMIFS(data!$H$1:$H$1750, data!$A$1:$A$1750, 'Heron Fields'!$A77, data!$D$1:$D$1750, 'Heron Fields'!$A$2, data!$E$1:$E$1750, 'Heron Fields'!O$5)</f>
        <v>-38980.639999999999</v>
      </c>
      <c r="P77" s="2">
        <f>O77+SUMIFS(data!$H$1:$H$1750, data!$A$1:$A$1750, 'Heron Fields'!$A77, data!$D$1:$D$1750, 'Heron Fields'!$A$2, data!$E$1:$E$1750, 'Heron Fields'!P$5)</f>
        <v>-30576.44</v>
      </c>
      <c r="Q77" s="2">
        <f>P77+SUMIFS(data!$H$1:$H$1750, data!$A$1:$A$1750, 'Heron Fields'!$A77, data!$D$1:$D$1750, 'Heron Fields'!$A$2, data!$E$1:$E$1750, 'Heron Fields'!Q$5)</f>
        <v>-25311.62</v>
      </c>
      <c r="R77" s="2">
        <f>Q77+SUMIFS(data!$H$1:$H$1750, data!$A$1:$A$1750, 'Heron Fields'!$A77, data!$D$1:$D$1750, 'Heron Fields'!$A$2, data!$E$1:$E$1750, 'Heron Fields'!R$5)</f>
        <v>-14787.8</v>
      </c>
      <c r="S77" s="2">
        <f>R77+SUMIFS(data!$H$1:$H$1750, data!$A$1:$A$1750, 'Heron Fields'!$A77, data!$D$1:$D$1750, 'Heron Fields'!$A$2, data!$E$1:$E$1750, 'Heron Fields'!S$5)</f>
        <v>402.20000000000073</v>
      </c>
      <c r="T77" s="2">
        <f>S77+SUMIFS(data!$H$1:$H$1750, data!$A$1:$A$1750, 'Heron Fields'!$A77, data!$D$1:$D$1750, 'Heron Fields'!$A$2, data!$E$1:$E$1750, 'Heron Fields'!T$5)</f>
        <v>13356.36</v>
      </c>
      <c r="U77" s="2">
        <f>T77+SUMIFS(data!$H$1:$H$1750, data!$A$1:$A$1750, 'Heron Fields'!$A77, data!$D$1:$D$1750, 'Heron Fields'!$A$2, data!$E$1:$E$1750, 'Heron Fields'!U$5)</f>
        <v>28505.980000000003</v>
      </c>
      <c r="V77" s="2">
        <f>U77+SUMIFS(data!$H$1:$H$1750, data!$A$1:$A$1750, 'Heron Fields'!$A77, data!$D$1:$D$1750, 'Heron Fields'!$A$2, data!$E$1:$E$1750, 'Heron Fields'!V$5)</f>
        <v>47539.78</v>
      </c>
      <c r="W77" s="2">
        <f>V77+SUMIFS(data!$H$1:$H$1750, data!$A$1:$A$1750, 'Heron Fields'!$A77, data!$D$1:$D$1750, 'Heron Fields'!$A$2, data!$E$1:$E$1750, 'Heron Fields'!W$5)</f>
        <v>65519.53</v>
      </c>
      <c r="X77" s="2">
        <f>W77+SUMIFS(data!$H$1:$H$1750, data!$A$1:$A$1750, 'Heron Fields'!$A77, data!$D$1:$D$1750, 'Heron Fields'!$A$2, data!$E$1:$E$1750, 'Heron Fields'!X$5)</f>
        <v>65519.53</v>
      </c>
      <c r="Y77" s="2">
        <f>X77+SUMIFS(data!$H$1:$H$1750, data!$A$1:$A$1750, 'Heron Fields'!$A77, data!$D$1:$D$1750, 'Heron Fields'!$A$2, data!$E$1:$E$1750, 'Heron Fields'!Y$5)</f>
        <v>65519.53</v>
      </c>
      <c r="Z77" s="2">
        <f>Y77+SUMIFS(data!$H$1:$H$1750, data!$A$1:$A$1750, 'Heron Fields'!$A77, data!$D$1:$D$1750, 'Heron Fields'!$A$2, data!$E$1:$E$1750, 'Heron Fields'!Z$5)</f>
        <v>65519.53</v>
      </c>
      <c r="AA77" s="2">
        <f>Z77+SUMIFS(data!$H$1:$H$1750, data!$A$1:$A$1750, 'Heron Fields'!$A77, data!$D$1:$D$1750, 'Heron Fields'!$A$2, data!$E$1:$E$1750, 'Heron Fields'!AA$5)</f>
        <v>70689.17</v>
      </c>
      <c r="AB77" s="2">
        <f>AA77+SUMIFS(data!$H$1:$H$1750, data!$A$1:$A$1750, 'Heron Fields'!$A77, data!$D$1:$D$1750, 'Heron Fields'!$A$2, data!$E$1:$E$1750, 'Heron Fields'!AB$5)</f>
        <v>79093.37</v>
      </c>
      <c r="AC77" s="2">
        <f>AB77+SUMIFS(data!$H$1:$H$1750, data!$A$1:$A$1750, 'Heron Fields'!$A77, data!$D$1:$D$1750, 'Heron Fields'!$A$2, data!$E$1:$E$1750, 'Heron Fields'!AC$5)</f>
        <v>84358.19</v>
      </c>
      <c r="AD77" s="2">
        <f>AC77+SUMIFS(data!$H$1:$H$1750, data!$A$1:$A$1750, 'Heron Fields'!$A77, data!$D$1:$D$1750, 'Heron Fields'!$A$2, data!$E$1:$E$1750, 'Heron Fields'!AD$5)</f>
        <v>94882.010000000009</v>
      </c>
    </row>
    <row r="78" spans="1:30" x14ac:dyDescent="0.2">
      <c r="A78" t="s">
        <v>96</v>
      </c>
      <c r="C78" s="2">
        <f>SUMIFS(data!$H$1:$H$1750, data!$A$1:$A$1750, 'Heron Fields'!$A78, data!$D$1:$D$1750, 'Heron Fields'!$A$2, data!$E$1:$E$1750, 'Heron Fields'!C$5)</f>
        <v>0</v>
      </c>
      <c r="D78" s="2">
        <f>C78+SUMIFS(data!$H$1:$H$1750, data!$A$1:$A$1750, 'Heron Fields'!$A78, data!$D$1:$D$1750, 'Heron Fields'!$A$2, data!$E$1:$E$1750, 'Heron Fields'!D$5)</f>
        <v>0</v>
      </c>
      <c r="E78" s="2">
        <f>D78+SUMIFS(data!$H$1:$H$1750, data!$A$1:$A$1750, 'Heron Fields'!$A78, data!$D$1:$D$1750, 'Heron Fields'!$A$2, data!$E$1:$E$1750, 'Heron Fields'!E$5)</f>
        <v>0</v>
      </c>
      <c r="F78" s="2">
        <f>E78+SUMIFS(data!$H$1:$H$1750, data!$A$1:$A$1750, 'Heron Fields'!$A78, data!$D$1:$D$1750, 'Heron Fields'!$A$2, data!$E$1:$E$1750, 'Heron Fields'!F$5)</f>
        <v>0</v>
      </c>
      <c r="G78" s="2">
        <f>F78+SUMIFS(data!$H$1:$H$1750, data!$A$1:$A$1750, 'Heron Fields'!$A78, data!$D$1:$D$1750, 'Heron Fields'!$A$2, data!$E$1:$E$1750, 'Heron Fields'!G$5)</f>
        <v>0</v>
      </c>
      <c r="H78" s="2">
        <f>G78+SUMIFS(data!$H$1:$H$1750, data!$A$1:$A$1750, 'Heron Fields'!$A78, data!$D$1:$D$1750, 'Heron Fields'!$A$2, data!$E$1:$E$1750, 'Heron Fields'!H$5)</f>
        <v>0</v>
      </c>
      <c r="I78" s="2">
        <f>H78+SUMIFS(data!$H$1:$H$1750, data!$A$1:$A$1750, 'Heron Fields'!$A78, data!$D$1:$D$1750, 'Heron Fields'!$A$2, data!$E$1:$E$1750, 'Heron Fields'!I$5)</f>
        <v>0</v>
      </c>
      <c r="J78" s="2">
        <f>I78+SUMIFS(data!$H$1:$H$1750, data!$A$1:$A$1750, 'Heron Fields'!$A78, data!$D$1:$D$1750, 'Heron Fields'!$A$2, data!$E$1:$E$1750, 'Heron Fields'!J$5)</f>
        <v>0</v>
      </c>
      <c r="K78" s="2">
        <f>J78+SUMIFS(data!$H$1:$H$1750, data!$A$1:$A$1750, 'Heron Fields'!$A78, data!$D$1:$D$1750, 'Heron Fields'!$A$2, data!$E$1:$E$1750, 'Heron Fields'!K$5)</f>
        <v>0</v>
      </c>
      <c r="L78" s="2">
        <f>K78+SUMIFS(data!$H$1:$H$1750, data!$A$1:$A$1750, 'Heron Fields'!$A78, data!$D$1:$D$1750, 'Heron Fields'!$A$2, data!$E$1:$E$1750, 'Heron Fields'!L$5)</f>
        <v>0</v>
      </c>
      <c r="M78" s="2">
        <f>L78+SUMIFS(data!$H$1:$H$1750, data!$A$1:$A$1750, 'Heron Fields'!$A78, data!$D$1:$D$1750, 'Heron Fields'!$A$2, data!$E$1:$E$1750, 'Heron Fields'!M$5)</f>
        <v>0</v>
      </c>
      <c r="N78" s="2">
        <f>M78+SUMIFS(data!$H$1:$H$1750, data!$A$1:$A$1750, 'Heron Fields'!$A78, data!$D$1:$D$1750, 'Heron Fields'!$A$2, data!$E$1:$E$1750, 'Heron Fields'!N$5)</f>
        <v>0</v>
      </c>
      <c r="O78" s="2">
        <f>N78+SUMIFS(data!$H$1:$H$1750, data!$A$1:$A$1750, 'Heron Fields'!$A78, data!$D$1:$D$1750, 'Heron Fields'!$A$2, data!$E$1:$E$1750, 'Heron Fields'!O$5)</f>
        <v>0</v>
      </c>
      <c r="P78" s="2">
        <f>O78+SUMIFS(data!$H$1:$H$1750, data!$A$1:$A$1750, 'Heron Fields'!$A78, data!$D$1:$D$1750, 'Heron Fields'!$A$2, data!$E$1:$E$1750, 'Heron Fields'!P$5)</f>
        <v>0</v>
      </c>
      <c r="Q78" s="2">
        <f>P78+SUMIFS(data!$H$1:$H$1750, data!$A$1:$A$1750, 'Heron Fields'!$A78, data!$D$1:$D$1750, 'Heron Fields'!$A$2, data!$E$1:$E$1750, 'Heron Fields'!Q$5)</f>
        <v>0</v>
      </c>
      <c r="R78" s="2">
        <f>Q78+SUMIFS(data!$H$1:$H$1750, data!$A$1:$A$1750, 'Heron Fields'!$A78, data!$D$1:$D$1750, 'Heron Fields'!$A$2, data!$E$1:$E$1750, 'Heron Fields'!R$5)</f>
        <v>0</v>
      </c>
      <c r="S78" s="2">
        <f>R78+SUMIFS(data!$H$1:$H$1750, data!$A$1:$A$1750, 'Heron Fields'!$A78, data!$D$1:$D$1750, 'Heron Fields'!$A$2, data!$E$1:$E$1750, 'Heron Fields'!S$5)</f>
        <v>20</v>
      </c>
      <c r="T78" s="2">
        <f>S78+SUMIFS(data!$H$1:$H$1750, data!$A$1:$A$1750, 'Heron Fields'!$A78, data!$D$1:$D$1750, 'Heron Fields'!$A$2, data!$E$1:$E$1750, 'Heron Fields'!T$5)</f>
        <v>40</v>
      </c>
      <c r="U78" s="2">
        <f>T78+SUMIFS(data!$H$1:$H$1750, data!$A$1:$A$1750, 'Heron Fields'!$A78, data!$D$1:$D$1750, 'Heron Fields'!$A$2, data!$E$1:$E$1750, 'Heron Fields'!U$5)</f>
        <v>40</v>
      </c>
      <c r="V78" s="2">
        <f>U78+SUMIFS(data!$H$1:$H$1750, data!$A$1:$A$1750, 'Heron Fields'!$A78, data!$D$1:$D$1750, 'Heron Fields'!$A$2, data!$E$1:$E$1750, 'Heron Fields'!V$5)</f>
        <v>40</v>
      </c>
      <c r="W78" s="2">
        <f>V78+SUMIFS(data!$H$1:$H$1750, data!$A$1:$A$1750, 'Heron Fields'!$A78, data!$D$1:$D$1750, 'Heron Fields'!$A$2, data!$E$1:$E$1750, 'Heron Fields'!W$5)</f>
        <v>40</v>
      </c>
      <c r="X78" s="2">
        <f>W78+SUMIFS(data!$H$1:$H$1750, data!$A$1:$A$1750, 'Heron Fields'!$A78, data!$D$1:$D$1750, 'Heron Fields'!$A$2, data!$E$1:$E$1750, 'Heron Fields'!X$5)</f>
        <v>40</v>
      </c>
      <c r="Y78" s="2">
        <f>X78+SUMIFS(data!$H$1:$H$1750, data!$A$1:$A$1750, 'Heron Fields'!$A78, data!$D$1:$D$1750, 'Heron Fields'!$A$2, data!$E$1:$E$1750, 'Heron Fields'!Y$5)</f>
        <v>40</v>
      </c>
      <c r="Z78" s="2">
        <f>Y78+SUMIFS(data!$H$1:$H$1750, data!$A$1:$A$1750, 'Heron Fields'!$A78, data!$D$1:$D$1750, 'Heron Fields'!$A$2, data!$E$1:$E$1750, 'Heron Fields'!Z$5)</f>
        <v>40</v>
      </c>
      <c r="AA78" s="2">
        <f>Z78+SUMIFS(data!$H$1:$H$1750, data!$A$1:$A$1750, 'Heron Fields'!$A78, data!$D$1:$D$1750, 'Heron Fields'!$A$2, data!$E$1:$E$1750, 'Heron Fields'!AA$5)</f>
        <v>40</v>
      </c>
      <c r="AB78" s="2">
        <f>AA78+SUMIFS(data!$H$1:$H$1750, data!$A$1:$A$1750, 'Heron Fields'!$A78, data!$D$1:$D$1750, 'Heron Fields'!$A$2, data!$E$1:$E$1750, 'Heron Fields'!AB$5)</f>
        <v>40</v>
      </c>
      <c r="AC78" s="2">
        <f>AB78+SUMIFS(data!$H$1:$H$1750, data!$A$1:$A$1750, 'Heron Fields'!$A78, data!$D$1:$D$1750, 'Heron Fields'!$A$2, data!$E$1:$E$1750, 'Heron Fields'!AC$5)</f>
        <v>40</v>
      </c>
      <c r="AD78" s="2">
        <f>AC78+SUMIFS(data!$H$1:$H$1750, data!$A$1:$A$1750, 'Heron Fields'!$A78, data!$D$1:$D$1750, 'Heron Fields'!$A$2, data!$E$1:$E$1750, 'Heron Fields'!AD$5)</f>
        <v>40</v>
      </c>
    </row>
    <row r="79" spans="1:30" x14ac:dyDescent="0.2">
      <c r="A79" t="s">
        <v>55</v>
      </c>
      <c r="C79" s="2">
        <f>SUMIFS(data!$H$1:$H$1750, data!$A$1:$A$1750, 'Heron Fields'!$A79, data!$D$1:$D$1750, 'Heron Fields'!$A$2, data!$E$1:$E$1750, 'Heron Fields'!C$5)</f>
        <v>3170.13</v>
      </c>
      <c r="D79" s="2">
        <f>C79+SUMIFS(data!$H$1:$H$1750, data!$A$1:$A$1750, 'Heron Fields'!$A79, data!$D$1:$D$1750, 'Heron Fields'!$A$2, data!$E$1:$E$1750, 'Heron Fields'!D$5)</f>
        <v>3170.13</v>
      </c>
      <c r="E79" s="2">
        <f>D79+SUMIFS(data!$H$1:$H$1750, data!$A$1:$A$1750, 'Heron Fields'!$A79, data!$D$1:$D$1750, 'Heron Fields'!$A$2, data!$E$1:$E$1750, 'Heron Fields'!E$5)</f>
        <v>9510.39</v>
      </c>
      <c r="F79" s="2">
        <f>E79+SUMIFS(data!$H$1:$H$1750, data!$A$1:$A$1750, 'Heron Fields'!$A79, data!$D$1:$D$1750, 'Heron Fields'!$A$2, data!$E$1:$E$1750, 'Heron Fields'!F$5)</f>
        <v>12578.259999999998</v>
      </c>
      <c r="G79" s="2">
        <f>F79+SUMIFS(data!$H$1:$H$1750, data!$A$1:$A$1750, 'Heron Fields'!$A79, data!$D$1:$D$1750, 'Heron Fields'!$A$2, data!$E$1:$E$1750, 'Heron Fields'!G$5)</f>
        <v>15692.96</v>
      </c>
      <c r="H79" s="2">
        <f>G79+SUMIFS(data!$H$1:$H$1750, data!$A$1:$A$1750, 'Heron Fields'!$A79, data!$D$1:$D$1750, 'Heron Fields'!$A$2, data!$E$1:$E$1750, 'Heron Fields'!H$5)</f>
        <v>19135.759999999998</v>
      </c>
      <c r="I79" s="2">
        <f>H79+SUMIFS(data!$H$1:$H$1750, data!$A$1:$A$1750, 'Heron Fields'!$A79, data!$D$1:$D$1750, 'Heron Fields'!$A$2, data!$E$1:$E$1750, 'Heron Fields'!I$5)</f>
        <v>22363.37</v>
      </c>
      <c r="J79" s="2">
        <f>I79+SUMIFS(data!$H$1:$H$1750, data!$A$1:$A$1750, 'Heron Fields'!$A79, data!$D$1:$D$1750, 'Heron Fields'!$A$2, data!$E$1:$E$1750, 'Heron Fields'!J$5)</f>
        <v>25769.579999999998</v>
      </c>
      <c r="K79" s="2">
        <f>J79+SUMIFS(data!$H$1:$H$1750, data!$A$1:$A$1750, 'Heron Fields'!$A79, data!$D$1:$D$1750, 'Heron Fields'!$A$2, data!$E$1:$E$1750, 'Heron Fields'!K$5)</f>
        <v>29104.789999999997</v>
      </c>
      <c r="L79" s="2">
        <f>K79+SUMIFS(data!$H$1:$H$1750, data!$A$1:$A$1750, 'Heron Fields'!$A79, data!$D$1:$D$1750, 'Heron Fields'!$A$2, data!$E$1:$E$1750, 'Heron Fields'!L$5)</f>
        <v>29104.789999999997</v>
      </c>
      <c r="M79" s="2">
        <f>L79+SUMIFS(data!$H$1:$H$1750, data!$A$1:$A$1750, 'Heron Fields'!$A79, data!$D$1:$D$1750, 'Heron Fields'!$A$2, data!$E$1:$E$1750, 'Heron Fields'!M$5)</f>
        <v>35882.799999999996</v>
      </c>
      <c r="N79" s="2">
        <f>M79+SUMIFS(data!$H$1:$H$1750, data!$A$1:$A$1750, 'Heron Fields'!$A79, data!$D$1:$D$1750, 'Heron Fields'!$A$2, data!$E$1:$E$1750, 'Heron Fields'!N$5)</f>
        <v>35882.799999999996</v>
      </c>
      <c r="O79" s="2">
        <f>N79+SUMIFS(data!$H$1:$H$1750, data!$A$1:$A$1750, 'Heron Fields'!$A79, data!$D$1:$D$1750, 'Heron Fields'!$A$2, data!$E$1:$E$1750, 'Heron Fields'!O$5)</f>
        <v>66702.049999999988</v>
      </c>
      <c r="P79" s="2">
        <f>O79+SUMIFS(data!$H$1:$H$1750, data!$A$1:$A$1750, 'Heron Fields'!$A79, data!$D$1:$D$1750, 'Heron Fields'!$A$2, data!$E$1:$E$1750, 'Heron Fields'!P$5)</f>
        <v>24485.289999999986</v>
      </c>
      <c r="Q79" s="2">
        <f>P79+SUMIFS(data!$H$1:$H$1750, data!$A$1:$A$1750, 'Heron Fields'!$A79, data!$D$1:$D$1750, 'Heron Fields'!$A$2, data!$E$1:$E$1750, 'Heron Fields'!Q$5)</f>
        <v>24486.369999999988</v>
      </c>
      <c r="R79" s="2">
        <f>Q79+SUMIFS(data!$H$1:$H$1750, data!$A$1:$A$1750, 'Heron Fields'!$A79, data!$D$1:$D$1750, 'Heron Fields'!$A$2, data!$E$1:$E$1750, 'Heron Fields'!R$5)</f>
        <v>24486.369999999988</v>
      </c>
      <c r="S79" s="2">
        <f>R79+SUMIFS(data!$H$1:$H$1750, data!$A$1:$A$1750, 'Heron Fields'!$A79, data!$D$1:$D$1750, 'Heron Fields'!$A$2, data!$E$1:$E$1750, 'Heron Fields'!S$5)</f>
        <v>24486.369999999988</v>
      </c>
      <c r="T79" s="2">
        <f>S79+SUMIFS(data!$H$1:$H$1750, data!$A$1:$A$1750, 'Heron Fields'!$A79, data!$D$1:$D$1750, 'Heron Fields'!$A$2, data!$E$1:$E$1750, 'Heron Fields'!T$5)</f>
        <v>24486.369999999988</v>
      </c>
      <c r="U79" s="2">
        <f>T79+SUMIFS(data!$H$1:$H$1750, data!$A$1:$A$1750, 'Heron Fields'!$A79, data!$D$1:$D$1750, 'Heron Fields'!$A$2, data!$E$1:$E$1750, 'Heron Fields'!U$5)</f>
        <v>33564.959999999992</v>
      </c>
      <c r="V79" s="2">
        <f>U79+SUMIFS(data!$H$1:$H$1750, data!$A$1:$A$1750, 'Heron Fields'!$A79, data!$D$1:$D$1750, 'Heron Fields'!$A$2, data!$E$1:$E$1750, 'Heron Fields'!V$5)</f>
        <v>33564.959999999992</v>
      </c>
      <c r="W79" s="2">
        <f>V79+SUMIFS(data!$H$1:$H$1750, data!$A$1:$A$1750, 'Heron Fields'!$A79, data!$D$1:$D$1750, 'Heron Fields'!$A$2, data!$E$1:$E$1750, 'Heron Fields'!W$5)</f>
        <v>279609.18</v>
      </c>
      <c r="X79" s="2">
        <f>W79+SUMIFS(data!$H$1:$H$1750, data!$A$1:$A$1750, 'Heron Fields'!$A79, data!$D$1:$D$1750, 'Heron Fields'!$A$2, data!$E$1:$E$1750, 'Heron Fields'!X$5)</f>
        <v>279609.18</v>
      </c>
      <c r="Y79" s="2">
        <f>X79+SUMIFS(data!$H$1:$H$1750, data!$A$1:$A$1750, 'Heron Fields'!$A79, data!$D$1:$D$1750, 'Heron Fields'!$A$2, data!$E$1:$E$1750, 'Heron Fields'!Y$5)</f>
        <v>279609.18</v>
      </c>
      <c r="Z79" s="2">
        <f>Y79+SUMIFS(data!$H$1:$H$1750, data!$A$1:$A$1750, 'Heron Fields'!$A79, data!$D$1:$D$1750, 'Heron Fields'!$A$2, data!$E$1:$E$1750, 'Heron Fields'!Z$5)</f>
        <v>279609.18</v>
      </c>
      <c r="AA79" s="2">
        <f>Z79+SUMIFS(data!$H$1:$H$1750, data!$A$1:$A$1750, 'Heron Fields'!$A79, data!$D$1:$D$1750, 'Heron Fields'!$A$2, data!$E$1:$E$1750, 'Heron Fields'!AA$5)</f>
        <v>310428.43</v>
      </c>
      <c r="AB79" s="2">
        <f>AA79+SUMIFS(data!$H$1:$H$1750, data!$A$1:$A$1750, 'Heron Fields'!$A79, data!$D$1:$D$1750, 'Heron Fields'!$A$2, data!$E$1:$E$1750, 'Heron Fields'!AB$5)</f>
        <v>268211.67</v>
      </c>
      <c r="AC79" s="2">
        <f>AB79+SUMIFS(data!$H$1:$H$1750, data!$A$1:$A$1750, 'Heron Fields'!$A79, data!$D$1:$D$1750, 'Heron Fields'!$A$2, data!$E$1:$E$1750, 'Heron Fields'!AC$5)</f>
        <v>268211.67</v>
      </c>
      <c r="AD79" s="2">
        <f>AC79+SUMIFS(data!$H$1:$H$1750, data!$A$1:$A$1750, 'Heron Fields'!$A79, data!$D$1:$D$1750, 'Heron Fields'!$A$2, data!$E$1:$E$1750, 'Heron Fields'!AD$5)</f>
        <v>268211.67</v>
      </c>
    </row>
    <row r="80" spans="1:30" x14ac:dyDescent="0.2">
      <c r="A80" t="s">
        <v>56</v>
      </c>
      <c r="C80" s="2">
        <f>SUMIFS(data!$H$1:$H$1750, data!$A$1:$A$1750, 'Heron Fields'!$A80, data!$D$1:$D$1750, 'Heron Fields'!$A$2, data!$E$1:$E$1750, 'Heron Fields'!C$5)</f>
        <v>0</v>
      </c>
      <c r="D80" s="2">
        <f>C80+SUMIFS(data!$H$1:$H$1750, data!$A$1:$A$1750, 'Heron Fields'!$A80, data!$D$1:$D$1750, 'Heron Fields'!$A$2, data!$E$1:$E$1750, 'Heron Fields'!D$5)</f>
        <v>0</v>
      </c>
      <c r="E80" s="2">
        <f>D80+SUMIFS(data!$H$1:$H$1750, data!$A$1:$A$1750, 'Heron Fields'!$A80, data!$D$1:$D$1750, 'Heron Fields'!$A$2, data!$E$1:$E$1750, 'Heron Fields'!E$5)</f>
        <v>0</v>
      </c>
      <c r="F80" s="2">
        <f>E80+SUMIFS(data!$H$1:$H$1750, data!$A$1:$A$1750, 'Heron Fields'!$A80, data!$D$1:$D$1750, 'Heron Fields'!$A$2, data!$E$1:$E$1750, 'Heron Fields'!F$5)</f>
        <v>0</v>
      </c>
      <c r="G80" s="2">
        <f>F80+SUMIFS(data!$H$1:$H$1750, data!$A$1:$A$1750, 'Heron Fields'!$A80, data!$D$1:$D$1750, 'Heron Fields'!$A$2, data!$E$1:$E$1750, 'Heron Fields'!G$5)</f>
        <v>0</v>
      </c>
      <c r="H80" s="2">
        <f>G80+SUMIFS(data!$H$1:$H$1750, data!$A$1:$A$1750, 'Heron Fields'!$A80, data!$D$1:$D$1750, 'Heron Fields'!$A$2, data!$E$1:$E$1750, 'Heron Fields'!H$5)</f>
        <v>0</v>
      </c>
      <c r="I80" s="2">
        <f>H80+SUMIFS(data!$H$1:$H$1750, data!$A$1:$A$1750, 'Heron Fields'!$A80, data!$D$1:$D$1750, 'Heron Fields'!$A$2, data!$E$1:$E$1750, 'Heron Fields'!I$5)</f>
        <v>4347.83</v>
      </c>
      <c r="J80" s="2">
        <f>I80+SUMIFS(data!$H$1:$H$1750, data!$A$1:$A$1750, 'Heron Fields'!$A80, data!$D$1:$D$1750, 'Heron Fields'!$A$2, data!$E$1:$E$1750, 'Heron Fields'!J$5)</f>
        <v>22719.989999999998</v>
      </c>
      <c r="K80" s="2">
        <f>J80+SUMIFS(data!$H$1:$H$1750, data!$A$1:$A$1750, 'Heron Fields'!$A80, data!$D$1:$D$1750, 'Heron Fields'!$A$2, data!$E$1:$E$1750, 'Heron Fields'!K$5)</f>
        <v>22719.989999999998</v>
      </c>
      <c r="L80" s="2">
        <f>K80+SUMIFS(data!$H$1:$H$1750, data!$A$1:$A$1750, 'Heron Fields'!$A80, data!$D$1:$D$1750, 'Heron Fields'!$A$2, data!$E$1:$E$1750, 'Heron Fields'!L$5)</f>
        <v>22719.989999999998</v>
      </c>
      <c r="M80" s="2">
        <f>L80+SUMIFS(data!$H$1:$H$1750, data!$A$1:$A$1750, 'Heron Fields'!$A80, data!$D$1:$D$1750, 'Heron Fields'!$A$2, data!$E$1:$E$1750, 'Heron Fields'!M$5)</f>
        <v>22719.989999999998</v>
      </c>
      <c r="N80" s="2">
        <f>M80+SUMIFS(data!$H$1:$H$1750, data!$A$1:$A$1750, 'Heron Fields'!$A80, data!$D$1:$D$1750, 'Heron Fields'!$A$2, data!$E$1:$E$1750, 'Heron Fields'!N$5)</f>
        <v>22719.989999999998</v>
      </c>
      <c r="O80" s="2">
        <f>N80+SUMIFS(data!$H$1:$H$1750, data!$A$1:$A$1750, 'Heron Fields'!$A80, data!$D$1:$D$1750, 'Heron Fields'!$A$2, data!$E$1:$E$1750, 'Heron Fields'!O$5)</f>
        <v>22719.989999999998</v>
      </c>
      <c r="P80" s="2">
        <f>O80+SUMIFS(data!$H$1:$H$1750, data!$A$1:$A$1750, 'Heron Fields'!$A80, data!$D$1:$D$1750, 'Heron Fields'!$A$2, data!$E$1:$E$1750, 'Heron Fields'!P$5)</f>
        <v>22719.989999999998</v>
      </c>
      <c r="Q80" s="2">
        <f>P80+SUMIFS(data!$H$1:$H$1750, data!$A$1:$A$1750, 'Heron Fields'!$A80, data!$D$1:$D$1750, 'Heron Fields'!$A$2, data!$E$1:$E$1750, 'Heron Fields'!Q$5)</f>
        <v>22719.989999999998</v>
      </c>
      <c r="R80" s="2">
        <f>Q80+SUMIFS(data!$H$1:$H$1750, data!$A$1:$A$1750, 'Heron Fields'!$A80, data!$D$1:$D$1750, 'Heron Fields'!$A$2, data!$E$1:$E$1750, 'Heron Fields'!R$5)</f>
        <v>22719.989999999998</v>
      </c>
      <c r="S80" s="2">
        <f>R80+SUMIFS(data!$H$1:$H$1750, data!$A$1:$A$1750, 'Heron Fields'!$A80, data!$D$1:$D$1750, 'Heron Fields'!$A$2, data!$E$1:$E$1750, 'Heron Fields'!S$5)</f>
        <v>56367.27</v>
      </c>
      <c r="T80" s="2">
        <f>S80+SUMIFS(data!$H$1:$H$1750, data!$A$1:$A$1750, 'Heron Fields'!$A80, data!$D$1:$D$1750, 'Heron Fields'!$A$2, data!$E$1:$E$1750, 'Heron Fields'!T$5)</f>
        <v>90014.549999999988</v>
      </c>
      <c r="U80" s="2">
        <f>T80+SUMIFS(data!$H$1:$H$1750, data!$A$1:$A$1750, 'Heron Fields'!$A80, data!$D$1:$D$1750, 'Heron Fields'!$A$2, data!$E$1:$E$1750, 'Heron Fields'!U$5)</f>
        <v>90014.549999999988</v>
      </c>
      <c r="V80" s="2">
        <f>U80+SUMIFS(data!$H$1:$H$1750, data!$A$1:$A$1750, 'Heron Fields'!$A80, data!$D$1:$D$1750, 'Heron Fields'!$A$2, data!$E$1:$E$1750, 'Heron Fields'!V$5)</f>
        <v>90014.549999999988</v>
      </c>
      <c r="W80" s="2">
        <f>V80+SUMIFS(data!$H$1:$H$1750, data!$A$1:$A$1750, 'Heron Fields'!$A80, data!$D$1:$D$1750, 'Heron Fields'!$A$2, data!$E$1:$E$1750, 'Heron Fields'!W$5)</f>
        <v>90914.549999999988</v>
      </c>
      <c r="X80" s="2">
        <f>W80+SUMIFS(data!$H$1:$H$1750, data!$A$1:$A$1750, 'Heron Fields'!$A80, data!$D$1:$D$1750, 'Heron Fields'!$A$2, data!$E$1:$E$1750, 'Heron Fields'!X$5)</f>
        <v>90914.549999999988</v>
      </c>
      <c r="Y80" s="2">
        <f>X80+SUMIFS(data!$H$1:$H$1750, data!$A$1:$A$1750, 'Heron Fields'!$A80, data!$D$1:$D$1750, 'Heron Fields'!$A$2, data!$E$1:$E$1750, 'Heron Fields'!Y$5)</f>
        <v>90914.549999999988</v>
      </c>
      <c r="Z80" s="2">
        <f>Y80+SUMIFS(data!$H$1:$H$1750, data!$A$1:$A$1750, 'Heron Fields'!$A80, data!$D$1:$D$1750, 'Heron Fields'!$A$2, data!$E$1:$E$1750, 'Heron Fields'!Z$5)</f>
        <v>90914.549999999988</v>
      </c>
      <c r="AA80" s="2">
        <f>Z80+SUMIFS(data!$H$1:$H$1750, data!$A$1:$A$1750, 'Heron Fields'!$A80, data!$D$1:$D$1750, 'Heron Fields'!$A$2, data!$E$1:$E$1750, 'Heron Fields'!AA$5)</f>
        <v>90914.549999999988</v>
      </c>
      <c r="AB80" s="2">
        <f>AA80+SUMIFS(data!$H$1:$H$1750, data!$A$1:$A$1750, 'Heron Fields'!$A80, data!$D$1:$D$1750, 'Heron Fields'!$A$2, data!$E$1:$E$1750, 'Heron Fields'!AB$5)</f>
        <v>90914.549999999988</v>
      </c>
      <c r="AC80" s="2">
        <f>AB80+SUMIFS(data!$H$1:$H$1750, data!$A$1:$A$1750, 'Heron Fields'!$A80, data!$D$1:$D$1750, 'Heron Fields'!$A$2, data!$E$1:$E$1750, 'Heron Fields'!AC$5)</f>
        <v>90914.549999999988</v>
      </c>
      <c r="AD80" s="2">
        <f>AC80+SUMIFS(data!$H$1:$H$1750, data!$A$1:$A$1750, 'Heron Fields'!$A80, data!$D$1:$D$1750, 'Heron Fields'!$A$2, data!$E$1:$E$1750, 'Heron Fields'!AD$5)</f>
        <v>90914.549999999988</v>
      </c>
    </row>
    <row r="81" spans="1:30" x14ac:dyDescent="0.2">
      <c r="A81" t="s">
        <v>59</v>
      </c>
      <c r="C81" s="2">
        <f>SUMIFS(data!$H$1:$H$1750, data!$A$1:$A$1750, 'Heron Fields'!$A81, data!$D$1:$D$1750, 'Heron Fields'!$A$2, data!$E$1:$E$1750, 'Heron Fields'!C$5)</f>
        <v>285.26</v>
      </c>
      <c r="D81" s="2">
        <f>C81+SUMIFS(data!$H$1:$H$1750, data!$A$1:$A$1750, 'Heron Fields'!$A81, data!$D$1:$D$1750, 'Heron Fields'!$A$2, data!$E$1:$E$1750, 'Heron Fields'!D$5)</f>
        <v>587.91</v>
      </c>
      <c r="E81" s="2">
        <f>D81+SUMIFS(data!$H$1:$H$1750, data!$A$1:$A$1750, 'Heron Fields'!$A81, data!$D$1:$D$1750, 'Heron Fields'!$A$2, data!$E$1:$E$1750, 'Heron Fields'!E$5)</f>
        <v>890.56</v>
      </c>
      <c r="F81" s="2">
        <f>E81+SUMIFS(data!$H$1:$H$1750, data!$A$1:$A$1750, 'Heron Fields'!$A81, data!$D$1:$D$1750, 'Heron Fields'!$A$2, data!$E$1:$E$1750, 'Heron Fields'!F$5)</f>
        <v>2613.94</v>
      </c>
      <c r="G81" s="2">
        <f>F81+SUMIFS(data!$H$1:$H$1750, data!$A$1:$A$1750, 'Heron Fields'!$A81, data!$D$1:$D$1750, 'Heron Fields'!$A$2, data!$E$1:$E$1750, 'Heron Fields'!G$5)</f>
        <v>2942.32</v>
      </c>
      <c r="H81" s="2">
        <f>G81+SUMIFS(data!$H$1:$H$1750, data!$A$1:$A$1750, 'Heron Fields'!$A81, data!$D$1:$D$1750, 'Heron Fields'!$A$2, data!$E$1:$E$1750, 'Heron Fields'!H$5)</f>
        <v>3270.7000000000003</v>
      </c>
      <c r="I81" s="2">
        <f>H81+SUMIFS(data!$H$1:$H$1750, data!$A$1:$A$1750, 'Heron Fields'!$A81, data!$D$1:$D$1750, 'Heron Fields'!$A$2, data!$E$1:$E$1750, 'Heron Fields'!I$5)</f>
        <v>3599.0800000000004</v>
      </c>
      <c r="J81" s="2">
        <f>I81+SUMIFS(data!$H$1:$H$1750, data!$A$1:$A$1750, 'Heron Fields'!$A81, data!$D$1:$D$1750, 'Heron Fields'!$A$2, data!$E$1:$E$1750, 'Heron Fields'!J$5)</f>
        <v>3927.4600000000005</v>
      </c>
      <c r="K81" s="2">
        <f>J81+SUMIFS(data!$H$1:$H$1750, data!$A$1:$A$1750, 'Heron Fields'!$A81, data!$D$1:$D$1750, 'Heron Fields'!$A$2, data!$E$1:$E$1750, 'Heron Fields'!K$5)</f>
        <v>4255.84</v>
      </c>
      <c r="L81" s="2">
        <f>K81+SUMIFS(data!$H$1:$H$1750, data!$A$1:$A$1750, 'Heron Fields'!$A81, data!$D$1:$D$1750, 'Heron Fields'!$A$2, data!$E$1:$E$1750, 'Heron Fields'!L$5)</f>
        <v>4921.0300000000007</v>
      </c>
      <c r="M81" s="2">
        <f>L81+SUMIFS(data!$H$1:$H$1750, data!$A$1:$A$1750, 'Heron Fields'!$A81, data!$D$1:$D$1750, 'Heron Fields'!$A$2, data!$E$1:$E$1750, 'Heron Fields'!M$5)</f>
        <v>5249.4100000000008</v>
      </c>
      <c r="N81" s="2">
        <f>M81+SUMIFS(data!$H$1:$H$1750, data!$A$1:$A$1750, 'Heron Fields'!$A81, data!$D$1:$D$1750, 'Heron Fields'!$A$2, data!$E$1:$E$1750, 'Heron Fields'!N$5)</f>
        <v>5577.7900000000009</v>
      </c>
      <c r="O81" s="2">
        <f>N81+SUMIFS(data!$H$1:$H$1750, data!$A$1:$A$1750, 'Heron Fields'!$A81, data!$D$1:$D$1750, 'Heron Fields'!$A$2, data!$E$1:$E$1750, 'Heron Fields'!O$5)</f>
        <v>5906.170000000001</v>
      </c>
      <c r="P81" s="2">
        <f>O81+SUMIFS(data!$H$1:$H$1750, data!$A$1:$A$1750, 'Heron Fields'!$A81, data!$D$1:$D$1750, 'Heron Fields'!$A$2, data!$E$1:$E$1750, 'Heron Fields'!P$5)</f>
        <v>6234.5500000000011</v>
      </c>
      <c r="Q81" s="2">
        <f>P81+SUMIFS(data!$H$1:$H$1750, data!$A$1:$A$1750, 'Heron Fields'!$A81, data!$D$1:$D$1750, 'Heron Fields'!$A$2, data!$E$1:$E$1750, 'Heron Fields'!Q$5)</f>
        <v>6562.9300000000012</v>
      </c>
      <c r="R81" s="2">
        <f>Q81+SUMIFS(data!$H$1:$H$1750, data!$A$1:$A$1750, 'Heron Fields'!$A81, data!$D$1:$D$1750, 'Heron Fields'!$A$2, data!$E$1:$E$1750, 'Heron Fields'!R$5)</f>
        <v>6929.0700000000015</v>
      </c>
      <c r="S81" s="2">
        <f>R81+SUMIFS(data!$H$1:$H$1750, data!$A$1:$A$1750, 'Heron Fields'!$A81, data!$D$1:$D$1750, 'Heron Fields'!$A$2, data!$E$1:$E$1750, 'Heron Fields'!S$5)</f>
        <v>7295.2100000000019</v>
      </c>
      <c r="T81" s="2">
        <f>S81+SUMIFS(data!$H$1:$H$1750, data!$A$1:$A$1750, 'Heron Fields'!$A81, data!$D$1:$D$1750, 'Heron Fields'!$A$2, data!$E$1:$E$1750, 'Heron Fields'!T$5)</f>
        <v>7661.3500000000022</v>
      </c>
      <c r="U81" s="2">
        <f>T81+SUMIFS(data!$H$1:$H$1750, data!$A$1:$A$1750, 'Heron Fields'!$A81, data!$D$1:$D$1750, 'Heron Fields'!$A$2, data!$E$1:$E$1750, 'Heron Fields'!U$5)</f>
        <v>8027.4900000000025</v>
      </c>
      <c r="V81" s="2">
        <f>U81+SUMIFS(data!$H$1:$H$1750, data!$A$1:$A$1750, 'Heron Fields'!$A81, data!$D$1:$D$1750, 'Heron Fields'!$A$2, data!$E$1:$E$1750, 'Heron Fields'!V$5)</f>
        <v>8393.6300000000028</v>
      </c>
      <c r="W81" s="2">
        <f>V81+SUMIFS(data!$H$1:$H$1750, data!$A$1:$A$1750, 'Heron Fields'!$A81, data!$D$1:$D$1750, 'Heron Fields'!$A$2, data!$E$1:$E$1750, 'Heron Fields'!W$5)</f>
        <v>15958.480000000003</v>
      </c>
      <c r="X81" s="2">
        <f>W81+SUMIFS(data!$H$1:$H$1750, data!$A$1:$A$1750, 'Heron Fields'!$A81, data!$D$1:$D$1750, 'Heron Fields'!$A$2, data!$E$1:$E$1750, 'Heron Fields'!X$5)</f>
        <v>15958.480000000003</v>
      </c>
      <c r="Y81" s="2">
        <f>X81+SUMIFS(data!$H$1:$H$1750, data!$A$1:$A$1750, 'Heron Fields'!$A81, data!$D$1:$D$1750, 'Heron Fields'!$A$2, data!$E$1:$E$1750, 'Heron Fields'!Y$5)</f>
        <v>15958.480000000003</v>
      </c>
      <c r="Z81" s="2">
        <f>Y81+SUMIFS(data!$H$1:$H$1750, data!$A$1:$A$1750, 'Heron Fields'!$A81, data!$D$1:$D$1750, 'Heron Fields'!$A$2, data!$E$1:$E$1750, 'Heron Fields'!Z$5)</f>
        <v>15958.480000000003</v>
      </c>
      <c r="AA81" s="2">
        <f>Z81+SUMIFS(data!$H$1:$H$1750, data!$A$1:$A$1750, 'Heron Fields'!$A81, data!$D$1:$D$1750, 'Heron Fields'!$A$2, data!$E$1:$E$1750, 'Heron Fields'!AA$5)</f>
        <v>16286.860000000002</v>
      </c>
      <c r="AB81" s="2">
        <f>AA81+SUMIFS(data!$H$1:$H$1750, data!$A$1:$A$1750, 'Heron Fields'!$A81, data!$D$1:$D$1750, 'Heron Fields'!$A$2, data!$E$1:$E$1750, 'Heron Fields'!AB$5)</f>
        <v>16615.240000000002</v>
      </c>
      <c r="AC81" s="2">
        <f>AB81+SUMIFS(data!$H$1:$H$1750, data!$A$1:$A$1750, 'Heron Fields'!$A81, data!$D$1:$D$1750, 'Heron Fields'!$A$2, data!$E$1:$E$1750, 'Heron Fields'!AC$5)</f>
        <v>16943.620000000003</v>
      </c>
      <c r="AD81" s="2">
        <f>AC81+SUMIFS(data!$H$1:$H$1750, data!$A$1:$A$1750, 'Heron Fields'!$A81, data!$D$1:$D$1750, 'Heron Fields'!$A$2, data!$E$1:$E$1750, 'Heron Fields'!AD$5)</f>
        <v>17309.760000000002</v>
      </c>
    </row>
    <row r="82" spans="1:30" x14ac:dyDescent="0.2">
      <c r="A82" t="s">
        <v>60</v>
      </c>
      <c r="C82" s="2">
        <f>SUMIFS(data!$H$1:$H$1750, data!$A$1:$A$1750, 'Heron Fields'!$A82, data!$D$1:$D$1750, 'Heron Fields'!$A$2, data!$E$1:$E$1750, 'Heron Fields'!C$5)</f>
        <v>0</v>
      </c>
      <c r="D82" s="2">
        <f>C82+SUMIFS(data!$H$1:$H$1750, data!$A$1:$A$1750, 'Heron Fields'!$A82, data!$D$1:$D$1750, 'Heron Fields'!$A$2, data!$E$1:$E$1750, 'Heron Fields'!D$5)</f>
        <v>0</v>
      </c>
      <c r="E82" s="2">
        <f>D82+SUMIFS(data!$H$1:$H$1750, data!$A$1:$A$1750, 'Heron Fields'!$A82, data!$D$1:$D$1750, 'Heron Fields'!$A$2, data!$E$1:$E$1750, 'Heron Fields'!E$5)</f>
        <v>0</v>
      </c>
      <c r="F82" s="2">
        <f>E82+SUMIFS(data!$H$1:$H$1750, data!$A$1:$A$1750, 'Heron Fields'!$A82, data!$D$1:$D$1750, 'Heron Fields'!$A$2, data!$E$1:$E$1750, 'Heron Fields'!F$5)</f>
        <v>0</v>
      </c>
      <c r="G82" s="2">
        <f>F82+SUMIFS(data!$H$1:$H$1750, data!$A$1:$A$1750, 'Heron Fields'!$A82, data!$D$1:$D$1750, 'Heron Fields'!$A$2, data!$E$1:$E$1750, 'Heron Fields'!G$5)</f>
        <v>0</v>
      </c>
      <c r="H82" s="2">
        <f>G82+SUMIFS(data!$H$1:$H$1750, data!$A$1:$A$1750, 'Heron Fields'!$A82, data!$D$1:$D$1750, 'Heron Fields'!$A$2, data!$E$1:$E$1750, 'Heron Fields'!H$5)</f>
        <v>0</v>
      </c>
      <c r="I82" s="2">
        <f>H82+SUMIFS(data!$H$1:$H$1750, data!$A$1:$A$1750, 'Heron Fields'!$A82, data!$D$1:$D$1750, 'Heron Fields'!$A$2, data!$E$1:$E$1750, 'Heron Fields'!I$5)</f>
        <v>0</v>
      </c>
      <c r="J82" s="2">
        <f>I82+SUMIFS(data!$H$1:$H$1750, data!$A$1:$A$1750, 'Heron Fields'!$A82, data!$D$1:$D$1750, 'Heron Fields'!$A$2, data!$E$1:$E$1750, 'Heron Fields'!J$5)</f>
        <v>526.32000000000005</v>
      </c>
      <c r="K82" s="2">
        <f>J82+SUMIFS(data!$H$1:$H$1750, data!$A$1:$A$1750, 'Heron Fields'!$A82, data!$D$1:$D$1750, 'Heron Fields'!$A$2, data!$E$1:$E$1750, 'Heron Fields'!K$5)</f>
        <v>788.43000000000006</v>
      </c>
      <c r="L82" s="2">
        <f>K82+SUMIFS(data!$H$1:$H$1750, data!$A$1:$A$1750, 'Heron Fields'!$A82, data!$D$1:$D$1750, 'Heron Fields'!$A$2, data!$E$1:$E$1750, 'Heron Fields'!L$5)</f>
        <v>788.43000000000006</v>
      </c>
      <c r="M82" s="2">
        <f>L82+SUMIFS(data!$H$1:$H$1750, data!$A$1:$A$1750, 'Heron Fields'!$A82, data!$D$1:$D$1750, 'Heron Fields'!$A$2, data!$E$1:$E$1750, 'Heron Fields'!M$5)</f>
        <v>788.43000000000006</v>
      </c>
      <c r="N82" s="2">
        <f>M82+SUMIFS(data!$H$1:$H$1750, data!$A$1:$A$1750, 'Heron Fields'!$A82, data!$D$1:$D$1750, 'Heron Fields'!$A$2, data!$E$1:$E$1750, 'Heron Fields'!N$5)</f>
        <v>788.43000000000006</v>
      </c>
      <c r="O82" s="2">
        <f>N82+SUMIFS(data!$H$1:$H$1750, data!$A$1:$A$1750, 'Heron Fields'!$A82, data!$D$1:$D$1750, 'Heron Fields'!$A$2, data!$E$1:$E$1750, 'Heron Fields'!O$5)</f>
        <v>788.43000000000006</v>
      </c>
      <c r="P82" s="2">
        <f>O82+SUMIFS(data!$H$1:$H$1750, data!$A$1:$A$1750, 'Heron Fields'!$A82, data!$D$1:$D$1750, 'Heron Fields'!$A$2, data!$E$1:$E$1750, 'Heron Fields'!P$5)</f>
        <v>788.43000000000006</v>
      </c>
      <c r="Q82" s="2">
        <f>P82+SUMIFS(data!$H$1:$H$1750, data!$A$1:$A$1750, 'Heron Fields'!$A82, data!$D$1:$D$1750, 'Heron Fields'!$A$2, data!$E$1:$E$1750, 'Heron Fields'!Q$5)</f>
        <v>788.43000000000006</v>
      </c>
      <c r="R82" s="2">
        <f>Q82+SUMIFS(data!$H$1:$H$1750, data!$A$1:$A$1750, 'Heron Fields'!$A82, data!$D$1:$D$1750, 'Heron Fields'!$A$2, data!$E$1:$E$1750, 'Heron Fields'!R$5)</f>
        <v>788.43000000000006</v>
      </c>
      <c r="S82" s="2">
        <f>R82+SUMIFS(data!$H$1:$H$1750, data!$A$1:$A$1750, 'Heron Fields'!$A82, data!$D$1:$D$1750, 'Heron Fields'!$A$2, data!$E$1:$E$1750, 'Heron Fields'!S$5)</f>
        <v>788.43000000000006</v>
      </c>
      <c r="T82" s="2">
        <f>S82+SUMIFS(data!$H$1:$H$1750, data!$A$1:$A$1750, 'Heron Fields'!$A82, data!$D$1:$D$1750, 'Heron Fields'!$A$2, data!$E$1:$E$1750, 'Heron Fields'!T$5)</f>
        <v>788.43000000000006</v>
      </c>
      <c r="U82" s="2">
        <f>T82+SUMIFS(data!$H$1:$H$1750, data!$A$1:$A$1750, 'Heron Fields'!$A82, data!$D$1:$D$1750, 'Heron Fields'!$A$2, data!$E$1:$E$1750, 'Heron Fields'!U$5)</f>
        <v>788.43000000000006</v>
      </c>
      <c r="V82" s="2">
        <f>U82+SUMIFS(data!$H$1:$H$1750, data!$A$1:$A$1750, 'Heron Fields'!$A82, data!$D$1:$D$1750, 'Heron Fields'!$A$2, data!$E$1:$E$1750, 'Heron Fields'!V$5)</f>
        <v>1314.75</v>
      </c>
      <c r="W82" s="2">
        <f>V82+SUMIFS(data!$H$1:$H$1750, data!$A$1:$A$1750, 'Heron Fields'!$A82, data!$D$1:$D$1750, 'Heron Fields'!$A$2, data!$E$1:$E$1750, 'Heron Fields'!W$5)</f>
        <v>1841.0700000000002</v>
      </c>
      <c r="X82" s="2">
        <f>W82+SUMIFS(data!$H$1:$H$1750, data!$A$1:$A$1750, 'Heron Fields'!$A82, data!$D$1:$D$1750, 'Heron Fields'!$A$2, data!$E$1:$E$1750, 'Heron Fields'!X$5)</f>
        <v>1841.0700000000002</v>
      </c>
      <c r="Y82" s="2">
        <f>X82+SUMIFS(data!$H$1:$H$1750, data!$A$1:$A$1750, 'Heron Fields'!$A82, data!$D$1:$D$1750, 'Heron Fields'!$A$2, data!$E$1:$E$1750, 'Heron Fields'!Y$5)</f>
        <v>1841.0700000000002</v>
      </c>
      <c r="Z82" s="2">
        <f>Y82+SUMIFS(data!$H$1:$H$1750, data!$A$1:$A$1750, 'Heron Fields'!$A82, data!$D$1:$D$1750, 'Heron Fields'!$A$2, data!$E$1:$E$1750, 'Heron Fields'!Z$5)</f>
        <v>1841.0700000000002</v>
      </c>
      <c r="AA82" s="2">
        <f>Z82+SUMIFS(data!$H$1:$H$1750, data!$A$1:$A$1750, 'Heron Fields'!$A82, data!$D$1:$D$1750, 'Heron Fields'!$A$2, data!$E$1:$E$1750, 'Heron Fields'!AA$5)</f>
        <v>1841.0700000000002</v>
      </c>
      <c r="AB82" s="2">
        <f>AA82+SUMIFS(data!$H$1:$H$1750, data!$A$1:$A$1750, 'Heron Fields'!$A82, data!$D$1:$D$1750, 'Heron Fields'!$A$2, data!$E$1:$E$1750, 'Heron Fields'!AB$5)</f>
        <v>1841.0700000000002</v>
      </c>
      <c r="AC82" s="2">
        <f>AB82+SUMIFS(data!$H$1:$H$1750, data!$A$1:$A$1750, 'Heron Fields'!$A82, data!$D$1:$D$1750, 'Heron Fields'!$A$2, data!$E$1:$E$1750, 'Heron Fields'!AC$5)</f>
        <v>1841.0700000000002</v>
      </c>
      <c r="AD82" s="2">
        <f>AC82+SUMIFS(data!$H$1:$H$1750, data!$A$1:$A$1750, 'Heron Fields'!$A82, data!$D$1:$D$1750, 'Heron Fields'!$A$2, data!$E$1:$E$1750, 'Heron Fields'!AD$5)</f>
        <v>1841.0700000000002</v>
      </c>
    </row>
    <row r="83" spans="1:30" x14ac:dyDescent="0.2">
      <c r="A83" t="s">
        <v>61</v>
      </c>
      <c r="C83" s="2">
        <f>SUMIFS(data!$H$1:$H$1750, data!$A$1:$A$1750, 'Heron Fields'!$A83, data!$D$1:$D$1750, 'Heron Fields'!$A$2, data!$E$1:$E$1750, 'Heron Fields'!C$5)</f>
        <v>600</v>
      </c>
      <c r="D83" s="2">
        <f>C83+SUMIFS(data!$H$1:$H$1750, data!$A$1:$A$1750, 'Heron Fields'!$A83, data!$D$1:$D$1750, 'Heron Fields'!$A$2, data!$E$1:$E$1750, 'Heron Fields'!D$5)</f>
        <v>1200</v>
      </c>
      <c r="E83" s="2">
        <f>D83+SUMIFS(data!$H$1:$H$1750, data!$A$1:$A$1750, 'Heron Fields'!$A83, data!$D$1:$D$1750, 'Heron Fields'!$A$2, data!$E$1:$E$1750, 'Heron Fields'!E$5)</f>
        <v>1800</v>
      </c>
      <c r="F83" s="2">
        <f>E83+SUMIFS(data!$H$1:$H$1750, data!$A$1:$A$1750, 'Heron Fields'!$A83, data!$D$1:$D$1750, 'Heron Fields'!$A$2, data!$E$1:$E$1750, 'Heron Fields'!F$5)</f>
        <v>2400</v>
      </c>
      <c r="G83" s="2">
        <f>F83+SUMIFS(data!$H$1:$H$1750, data!$A$1:$A$1750, 'Heron Fields'!$A83, data!$D$1:$D$1750, 'Heron Fields'!$A$2, data!$E$1:$E$1750, 'Heron Fields'!G$5)</f>
        <v>3000</v>
      </c>
      <c r="H83" s="2">
        <f>G83+SUMIFS(data!$H$1:$H$1750, data!$A$1:$A$1750, 'Heron Fields'!$A83, data!$D$1:$D$1750, 'Heron Fields'!$A$2, data!$E$1:$E$1750, 'Heron Fields'!H$5)</f>
        <v>3600</v>
      </c>
      <c r="I83" s="2">
        <f>H83+SUMIFS(data!$H$1:$H$1750, data!$A$1:$A$1750, 'Heron Fields'!$A83, data!$D$1:$D$1750, 'Heron Fields'!$A$2, data!$E$1:$E$1750, 'Heron Fields'!I$5)</f>
        <v>4200</v>
      </c>
      <c r="J83" s="2">
        <f>I83+SUMIFS(data!$H$1:$H$1750, data!$A$1:$A$1750, 'Heron Fields'!$A83, data!$D$1:$D$1750, 'Heron Fields'!$A$2, data!$E$1:$E$1750, 'Heron Fields'!J$5)</f>
        <v>4800</v>
      </c>
      <c r="K83" s="2">
        <f>J83+SUMIFS(data!$H$1:$H$1750, data!$A$1:$A$1750, 'Heron Fields'!$A83, data!$D$1:$D$1750, 'Heron Fields'!$A$2, data!$E$1:$E$1750, 'Heron Fields'!K$5)</f>
        <v>5400</v>
      </c>
      <c r="L83" s="2">
        <f>K83+SUMIFS(data!$H$1:$H$1750, data!$A$1:$A$1750, 'Heron Fields'!$A83, data!$D$1:$D$1750, 'Heron Fields'!$A$2, data!$E$1:$E$1750, 'Heron Fields'!L$5)</f>
        <v>6000</v>
      </c>
      <c r="M83" s="2">
        <f>L83+SUMIFS(data!$H$1:$H$1750, data!$A$1:$A$1750, 'Heron Fields'!$A83, data!$D$1:$D$1750, 'Heron Fields'!$A$2, data!$E$1:$E$1750, 'Heron Fields'!M$5)</f>
        <v>6600</v>
      </c>
      <c r="N83" s="2">
        <f>M83+SUMIFS(data!$H$1:$H$1750, data!$A$1:$A$1750, 'Heron Fields'!$A83, data!$D$1:$D$1750, 'Heron Fields'!$A$2, data!$E$1:$E$1750, 'Heron Fields'!N$5)</f>
        <v>7200</v>
      </c>
      <c r="O83" s="2">
        <f>N83+SUMIFS(data!$H$1:$H$1750, data!$A$1:$A$1750, 'Heron Fields'!$A83, data!$D$1:$D$1750, 'Heron Fields'!$A$2, data!$E$1:$E$1750, 'Heron Fields'!O$5)</f>
        <v>7800</v>
      </c>
      <c r="P83" s="2">
        <f>O83+SUMIFS(data!$H$1:$H$1750, data!$A$1:$A$1750, 'Heron Fields'!$A83, data!$D$1:$D$1750, 'Heron Fields'!$A$2, data!$E$1:$E$1750, 'Heron Fields'!P$5)</f>
        <v>8400</v>
      </c>
      <c r="Q83" s="2">
        <f>P83+SUMIFS(data!$H$1:$H$1750, data!$A$1:$A$1750, 'Heron Fields'!$A83, data!$D$1:$D$1750, 'Heron Fields'!$A$2, data!$E$1:$E$1750, 'Heron Fields'!Q$5)</f>
        <v>9000</v>
      </c>
      <c r="R83" s="2">
        <f>Q83+SUMIFS(data!$H$1:$H$1750, data!$A$1:$A$1750, 'Heron Fields'!$A83, data!$D$1:$D$1750, 'Heron Fields'!$A$2, data!$E$1:$E$1750, 'Heron Fields'!R$5)</f>
        <v>9600</v>
      </c>
      <c r="S83" s="2">
        <f>R83+SUMIFS(data!$H$1:$H$1750, data!$A$1:$A$1750, 'Heron Fields'!$A83, data!$D$1:$D$1750, 'Heron Fields'!$A$2, data!$E$1:$E$1750, 'Heron Fields'!S$5)</f>
        <v>10200</v>
      </c>
      <c r="T83" s="2">
        <f>S83+SUMIFS(data!$H$1:$H$1750, data!$A$1:$A$1750, 'Heron Fields'!$A83, data!$D$1:$D$1750, 'Heron Fields'!$A$2, data!$E$1:$E$1750, 'Heron Fields'!T$5)</f>
        <v>10800</v>
      </c>
      <c r="U83" s="2">
        <f>T83+SUMIFS(data!$H$1:$H$1750, data!$A$1:$A$1750, 'Heron Fields'!$A83, data!$D$1:$D$1750, 'Heron Fields'!$A$2, data!$E$1:$E$1750, 'Heron Fields'!U$5)</f>
        <v>11400</v>
      </c>
      <c r="V83" s="2">
        <f>U83+SUMIFS(data!$H$1:$H$1750, data!$A$1:$A$1750, 'Heron Fields'!$A83, data!$D$1:$D$1750, 'Heron Fields'!$A$2, data!$E$1:$E$1750, 'Heron Fields'!V$5)</f>
        <v>12000</v>
      </c>
      <c r="W83" s="2">
        <f>V83+SUMIFS(data!$H$1:$H$1750, data!$A$1:$A$1750, 'Heron Fields'!$A83, data!$D$1:$D$1750, 'Heron Fields'!$A$2, data!$E$1:$E$1750, 'Heron Fields'!W$5)</f>
        <v>12600</v>
      </c>
      <c r="X83" s="2">
        <f>W83+SUMIFS(data!$H$1:$H$1750, data!$A$1:$A$1750, 'Heron Fields'!$A83, data!$D$1:$D$1750, 'Heron Fields'!$A$2, data!$E$1:$E$1750, 'Heron Fields'!X$5)</f>
        <v>12600</v>
      </c>
      <c r="Y83" s="2">
        <f>X83+SUMIFS(data!$H$1:$H$1750, data!$A$1:$A$1750, 'Heron Fields'!$A83, data!$D$1:$D$1750, 'Heron Fields'!$A$2, data!$E$1:$E$1750, 'Heron Fields'!Y$5)</f>
        <v>12600</v>
      </c>
      <c r="Z83" s="2">
        <f>Y83+SUMIFS(data!$H$1:$H$1750, data!$A$1:$A$1750, 'Heron Fields'!$A83, data!$D$1:$D$1750, 'Heron Fields'!$A$2, data!$E$1:$E$1750, 'Heron Fields'!Z$5)</f>
        <v>12600</v>
      </c>
      <c r="AA83" s="2">
        <f>Z83+SUMIFS(data!$H$1:$H$1750, data!$A$1:$A$1750, 'Heron Fields'!$A83, data!$D$1:$D$1750, 'Heron Fields'!$A$2, data!$E$1:$E$1750, 'Heron Fields'!AA$5)</f>
        <v>13200</v>
      </c>
      <c r="AB83" s="2">
        <f>AA83+SUMIFS(data!$H$1:$H$1750, data!$A$1:$A$1750, 'Heron Fields'!$A83, data!$D$1:$D$1750, 'Heron Fields'!$A$2, data!$E$1:$E$1750, 'Heron Fields'!AB$5)</f>
        <v>13800</v>
      </c>
      <c r="AC83" s="2">
        <f>AB83+SUMIFS(data!$H$1:$H$1750, data!$A$1:$A$1750, 'Heron Fields'!$A83, data!$D$1:$D$1750, 'Heron Fields'!$A$2, data!$E$1:$E$1750, 'Heron Fields'!AC$5)</f>
        <v>14400</v>
      </c>
      <c r="AD83" s="2">
        <f>AC83+SUMIFS(data!$H$1:$H$1750, data!$A$1:$A$1750, 'Heron Fields'!$A83, data!$D$1:$D$1750, 'Heron Fields'!$A$2, data!$E$1:$E$1750, 'Heron Fields'!AD$5)</f>
        <v>15000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10226325.229999999</v>
      </c>
      <c r="Q84" s="6">
        <f t="shared" si="4"/>
        <v>12221825.500000002</v>
      </c>
      <c r="R84" s="6">
        <f t="shared" si="4"/>
        <v>12995613.629999999</v>
      </c>
      <c r="S84" s="6">
        <f t="shared" si="4"/>
        <v>13759053.639999999</v>
      </c>
      <c r="T84" s="6">
        <f t="shared" si="4"/>
        <v>14331575.029999997</v>
      </c>
      <c r="U84" s="6">
        <f t="shared" si="4"/>
        <v>14392890.83</v>
      </c>
      <c r="V84" s="6">
        <f t="shared" si="4"/>
        <v>12888444.199999999</v>
      </c>
      <c r="W84" s="6">
        <f t="shared" si="4"/>
        <v>13459349.769999996</v>
      </c>
      <c r="X84" s="6">
        <f t="shared" si="4"/>
        <v>13689155.239999996</v>
      </c>
      <c r="Y84" s="6">
        <f t="shared" si="4"/>
        <v>13918960.709999997</v>
      </c>
      <c r="Z84" s="6">
        <f t="shared" si="4"/>
        <v>14148766.18</v>
      </c>
      <c r="AA84" s="6">
        <f t="shared" si="4"/>
        <v>14875635.939999999</v>
      </c>
      <c r="AB84" s="6">
        <f t="shared" si="4"/>
        <v>15566335.100000001</v>
      </c>
      <c r="AC84" s="6">
        <f t="shared" si="4"/>
        <v>15790565.789999999</v>
      </c>
      <c r="AD84" s="6">
        <f t="shared" si="4"/>
        <v>15754068.92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5546744.3200000208</v>
      </c>
      <c r="Q87" s="8">
        <f t="shared" si="5"/>
        <v>13037149.92</v>
      </c>
      <c r="R87" s="8">
        <f t="shared" si="5"/>
        <v>16615657.210000012</v>
      </c>
      <c r="S87" s="8">
        <f t="shared" si="5"/>
        <v>17082324.930000007</v>
      </c>
      <c r="T87" s="8">
        <f t="shared" si="5"/>
        <v>17795548.140000019</v>
      </c>
      <c r="U87" s="8">
        <f t="shared" si="5"/>
        <v>17638500.82000003</v>
      </c>
      <c r="V87" s="8">
        <f t="shared" si="5"/>
        <v>-27841285.659999978</v>
      </c>
      <c r="W87" s="8">
        <f t="shared" si="5"/>
        <v>-26974001.939999998</v>
      </c>
      <c r="X87" s="8">
        <f t="shared" si="5"/>
        <v>-26175817.23999998</v>
      </c>
      <c r="Y87" s="8">
        <f t="shared" si="5"/>
        <v>-25275030.259999979</v>
      </c>
      <c r="Z87" s="8">
        <f t="shared" si="5"/>
        <v>-32123499.789999984</v>
      </c>
      <c r="AA87" s="8">
        <f t="shared" si="5"/>
        <v>-30563758.62999998</v>
      </c>
      <c r="AB87" s="8">
        <f t="shared" si="5"/>
        <v>-30875999.149999984</v>
      </c>
      <c r="AC87" s="8">
        <f t="shared" si="5"/>
        <v>-29900352.929999985</v>
      </c>
      <c r="AD87" s="8">
        <f t="shared" si="5"/>
        <v>-31541537.139999986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H79"/>
  <sheetViews>
    <sheetView tabSelected="1" workbookViewId="0">
      <pane xSplit="1" ySplit="5" topLeftCell="W72" activePane="bottomRight" state="frozen"/>
      <selection pane="topRight"/>
      <selection pane="bottomLeft"/>
      <selection pane="bottomRight" activeCell="AH55" sqref="AH55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  <col min="33" max="33" width="15" bestFit="1" customWidth="1"/>
    <col min="34" max="34" width="17.83203125" bestFit="1" customWidth="1"/>
    <col min="35" max="35" width="12.1640625" bestFit="1" customWidth="1"/>
  </cols>
  <sheetData>
    <row r="1" spans="1:34" x14ac:dyDescent="0.2">
      <c r="A1" t="s">
        <v>142</v>
      </c>
    </row>
    <row r="2" spans="1:34" x14ac:dyDescent="0.2">
      <c r="A2" t="s">
        <v>63</v>
      </c>
    </row>
    <row r="5" spans="1:34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4" x14ac:dyDescent="0.2">
      <c r="A6" s="4" t="s">
        <v>16</v>
      </c>
    </row>
    <row r="7" spans="1:34" x14ac:dyDescent="0.2">
      <c r="A7" t="s">
        <v>106</v>
      </c>
      <c r="C7" s="2">
        <f>SUMIFS(data!$H$1:$H$1750, data!$A$1:$A$1750, 'Heron View'!$A7, data!$D$1:$D$1750, 'Heron View'!$A$2, data!$E$1:$E$1750, 'Heron View'!C$5)</f>
        <v>0</v>
      </c>
      <c r="D7" s="2">
        <f>C7+SUMIFS(data!$H$1:$H$1750, data!$A$1:$A$1750, 'Heron View'!$A7, data!$D$1:$D$1750, 'Heron View'!$A$2, data!$E$1:$E$1750, 'Heron View'!D$5)</f>
        <v>0</v>
      </c>
      <c r="E7" s="2">
        <f>D7+SUMIFS(data!$H$1:$H$1750, data!$A$1:$A$1750, 'Heron View'!$A7, data!$D$1:$D$1750, 'Heron View'!$A$2, data!$E$1:$E$1750, 'Heron View'!E$5)</f>
        <v>0</v>
      </c>
      <c r="F7" s="2">
        <f>E7+SUMIFS(data!$H$1:$H$1750, data!$A$1:$A$1750, 'Heron View'!$A7, data!$D$1:$D$1750, 'Heron View'!$A$2, data!$E$1:$E$1750, 'Heron View'!F$5)</f>
        <v>0</v>
      </c>
      <c r="G7" s="2">
        <f>F7+SUMIFS(data!$H$1:$H$1750, data!$A$1:$A$1750, 'Heron View'!$A7, data!$D$1:$D$1750, 'Heron View'!$A$2, data!$E$1:$E$1750, 'Heron View'!G$5)</f>
        <v>0</v>
      </c>
      <c r="H7" s="2">
        <f>G7+SUMIFS(data!$H$1:$H$1750, data!$A$1:$A$1750, 'Heron View'!$A7, data!$D$1:$D$1750, 'Heron View'!$A$2, data!$E$1:$E$1750, 'Heron View'!H$5)</f>
        <v>0</v>
      </c>
      <c r="I7" s="2">
        <f>H7+SUMIFS(data!$H$1:$H$1750, data!$A$1:$A$1750, 'Heron View'!$A7, data!$D$1:$D$1750, 'Heron View'!$A$2, data!$E$1:$E$1750, 'Heron View'!I$5)</f>
        <v>0</v>
      </c>
      <c r="J7" s="2">
        <f>I7+SUMIFS(data!$H$1:$H$1750, data!$A$1:$A$1750, 'Heron View'!$A7, data!$D$1:$D$1750, 'Heron View'!$A$2, data!$E$1:$E$1750, 'Heron View'!J$5)</f>
        <v>0</v>
      </c>
      <c r="K7" s="2">
        <f>J7+SUMIFS(data!$H$1:$H$1750, data!$A$1:$A$1750, 'Heron View'!$A7, data!$D$1:$D$1750, 'Heron View'!$A$2, data!$E$1:$E$1750, 'Heron View'!K$5)</f>
        <v>0</v>
      </c>
      <c r="L7" s="2">
        <f>K7+SUMIFS(data!$H$1:$H$1750, data!$A$1:$A$1750, 'Heron View'!$A7, data!$D$1:$D$1750, 'Heron View'!$A$2, data!$E$1:$E$1750, 'Heron View'!L$5)</f>
        <v>0</v>
      </c>
      <c r="M7" s="2">
        <f>L7+SUMIFS(data!$H$1:$H$1750, data!$A$1:$A$1750, 'Heron View'!$A7, data!$D$1:$D$1750, 'Heron View'!$A$2, data!$E$1:$E$1750, 'Heron View'!M$5)</f>
        <v>0</v>
      </c>
      <c r="N7" s="2">
        <f>M7+SUMIFS(data!$H$1:$H$1750, data!$A$1:$A$1750, 'Heron View'!$A7, data!$D$1:$D$1750, 'Heron View'!$A$2, data!$E$1:$E$1750, 'Heron View'!N$5)</f>
        <v>0</v>
      </c>
      <c r="O7" s="2">
        <f>N7+SUMIFS(data!$H$1:$H$1750, data!$A$1:$A$1750, 'Heron View'!$A7, data!$D$1:$D$1750, 'Heron View'!$A$2, data!$E$1:$E$1750, 'Heron View'!O$5)</f>
        <v>0</v>
      </c>
      <c r="P7" s="2">
        <f>O7+SUMIFS(data!$H$1:$H$1750, data!$A$1:$A$1750, 'Heron View'!$A7, data!$D$1:$D$1750, 'Heron View'!$A$2, data!$E$1:$E$1750, 'Heron View'!P$5)</f>
        <v>0</v>
      </c>
      <c r="Q7" s="2">
        <f>P7+SUMIFS(data!$H$1:$H$1750, data!$A$1:$A$1750, 'Heron View'!$A7, data!$D$1:$D$1750, 'Heron View'!$A$2, data!$E$1:$E$1750, 'Heron View'!Q$5)</f>
        <v>0</v>
      </c>
      <c r="R7" s="2">
        <f>Q7+SUMIFS(data!$H$1:$H$1750, data!$A$1:$A$1750, 'Heron View'!$A7, data!$D$1:$D$1750, 'Heron View'!$A$2, data!$E$1:$E$1750, 'Heron View'!R$5)</f>
        <v>0</v>
      </c>
      <c r="S7" s="2">
        <f>R7+SUMIFS(data!$H$1:$H$1750, data!$A$1:$A$1750, 'Heron View'!$A7, data!$D$1:$D$1750, 'Heron View'!$A$2, data!$E$1:$E$1750, 'Heron View'!S$5)</f>
        <v>0</v>
      </c>
      <c r="T7" s="2">
        <f>S7+SUMIFS(data!$H$1:$H$1750, data!$A$1:$A$1750, 'Heron View'!$A7, data!$D$1:$D$1750, 'Heron View'!$A$2, data!$E$1:$E$1750, 'Heron View'!T$5)</f>
        <v>17806.45</v>
      </c>
      <c r="U7" s="2">
        <f>T7+SUMIFS(data!$H$1:$H$1750, data!$A$1:$A$1750, 'Heron View'!$A7, data!$D$1:$D$1750, 'Heron View'!$A$2, data!$E$1:$E$1750, 'Heron View'!U$5)</f>
        <v>35612.9</v>
      </c>
      <c r="V7" s="2">
        <f>U7+SUMIFS(data!$H$1:$H$1750, data!$A$1:$A$1750, 'Heron View'!$A7, data!$D$1:$D$1750, 'Heron View'!$A$2, data!$E$1:$E$1750, 'Heron View'!V$5)</f>
        <v>96632.25</v>
      </c>
      <c r="W7" s="2">
        <f>V7+SUMIFS(data!$H$1:$H$1750, data!$A$1:$A$1750, 'Heron View'!$A7, data!$D$1:$D$1750, 'Heron View'!$A$2, data!$E$1:$E$1750, 'Heron View'!W$5)</f>
        <v>96632.25</v>
      </c>
      <c r="X7" s="2">
        <f>W7+SUMIFS(data!$H$1:$H$1750, data!$A$1:$A$1750, 'Heron View'!$A7, data!$D$1:$D$1750, 'Heron View'!$A$2, data!$E$1:$E$1750, 'Heron View'!X$5)</f>
        <v>96632.25</v>
      </c>
      <c r="Y7" s="2">
        <f>X7+SUMIFS(data!$H$1:$H$1750, data!$A$1:$A$1750, 'Heron View'!$A7, data!$D$1:$D$1750, 'Heron View'!$A$2, data!$E$1:$E$1750, 'Heron View'!Y$5)</f>
        <v>96632.25</v>
      </c>
      <c r="Z7" s="2">
        <f>Y7+SUMIFS(data!$H$1:$H$1750, data!$A$1:$A$1750, 'Heron View'!$A7, data!$D$1:$D$1750, 'Heron View'!$A$2, data!$E$1:$E$1750, 'Heron View'!Z$5)</f>
        <v>96632.25</v>
      </c>
      <c r="AA7" s="2">
        <f>Z7+SUMIFS(data!$H$1:$H$1750, data!$A$1:$A$1750, 'Heron View'!$A7, data!$D$1:$D$1750, 'Heron View'!$A$2, data!$E$1:$E$1750, 'Heron View'!AA$5)</f>
        <v>96632.25</v>
      </c>
      <c r="AB7" s="2">
        <f>AA7+SUMIFS(data!$H$1:$H$1750, data!$A$1:$A$1750, 'Heron View'!$A7, data!$D$1:$D$1750, 'Heron View'!$A$2, data!$E$1:$E$1750, 'Heron View'!AB$5)</f>
        <v>96632.25</v>
      </c>
      <c r="AC7" s="2">
        <f>AB7+SUMIFS(data!$H$1:$H$1750, data!$A$1:$A$1750, 'Heron View'!$A7, data!$D$1:$D$1750, 'Heron View'!$A$2, data!$E$1:$E$1750, 'Heron View'!AC$5)</f>
        <v>96632.25</v>
      </c>
      <c r="AD7" s="2">
        <f>AC7+SUMIFS(data!$H$1:$H$1750, data!$A$1:$A$1750, 'Heron View'!$A7, data!$D$1:$D$1750, 'Heron View'!$A$2, data!$E$1:$E$1750, 'Heron View'!AD$5)</f>
        <v>96632.25</v>
      </c>
      <c r="AE7" s="2">
        <f>AD7+SUMIFS(data!$H$1:$H$1750, data!$A$1:$A$1750, 'Heron View'!$A7, data!$D$1:$D$1750, 'Heron View'!$A$2, data!$E$1:$E$1750, 'Heron View'!AE$5)</f>
        <v>96632.25</v>
      </c>
      <c r="AF7" s="2">
        <f>AE7+SUMIFS(data!$H$1:$H$1750, data!$A$1:$A$1750, 'Heron View'!$A7, data!$D$1:$D$1750, 'Heron View'!$A$2, data!$E$1:$E$1750, 'Heron View'!AF$5)</f>
        <v>96632.25</v>
      </c>
    </row>
    <row r="8" spans="1:34" x14ac:dyDescent="0.2">
      <c r="A8" t="s">
        <v>107</v>
      </c>
      <c r="C8" s="2">
        <f>SUMIFS(data!$H$1:$H$1750, data!$A$1:$A$1750, 'Heron View'!$A8, data!$D$1:$D$1750, 'Heron View'!$A$2, data!$E$1:$E$1750, 'Heron View'!C$5)</f>
        <v>0</v>
      </c>
      <c r="D8" s="2">
        <f>C8+SUMIFS(data!$H$1:$H$1750, data!$A$1:$A$1750, 'Heron View'!$A8, data!$D$1:$D$1750, 'Heron View'!$A$2, data!$E$1:$E$1750, 'Heron View'!D$5)</f>
        <v>0</v>
      </c>
      <c r="E8" s="2">
        <f>D8+SUMIFS(data!$H$1:$H$1750, data!$A$1:$A$1750, 'Heron View'!$A8, data!$D$1:$D$1750, 'Heron View'!$A$2, data!$E$1:$E$1750, 'Heron View'!E$5)</f>
        <v>0</v>
      </c>
      <c r="F8" s="2">
        <f>E8+SUMIFS(data!$H$1:$H$1750, data!$A$1:$A$1750, 'Heron View'!$A8, data!$D$1:$D$1750, 'Heron View'!$A$2, data!$E$1:$E$1750, 'Heron View'!F$5)</f>
        <v>0</v>
      </c>
      <c r="G8" s="2">
        <f>F8+SUMIFS(data!$H$1:$H$1750, data!$A$1:$A$1750, 'Heron View'!$A8, data!$D$1:$D$1750, 'Heron View'!$A$2, data!$E$1:$E$1750, 'Heron View'!G$5)</f>
        <v>0</v>
      </c>
      <c r="H8" s="2">
        <f>G8+SUMIFS(data!$H$1:$H$1750, data!$A$1:$A$1750, 'Heron View'!$A8, data!$D$1:$D$1750, 'Heron View'!$A$2, data!$E$1:$E$1750, 'Heron View'!H$5)</f>
        <v>0</v>
      </c>
      <c r="I8" s="2">
        <f>H8+SUMIFS(data!$H$1:$H$1750, data!$A$1:$A$1750, 'Heron View'!$A8, data!$D$1:$D$1750, 'Heron View'!$A$2, data!$E$1:$E$1750, 'Heron View'!I$5)</f>
        <v>0</v>
      </c>
      <c r="J8" s="2">
        <f>I8+SUMIFS(data!$H$1:$H$1750, data!$A$1:$A$1750, 'Heron View'!$A8, data!$D$1:$D$1750, 'Heron View'!$A$2, data!$E$1:$E$1750, 'Heron View'!J$5)</f>
        <v>0</v>
      </c>
      <c r="K8" s="2">
        <f>J8+SUMIFS(data!$H$1:$H$1750, data!$A$1:$A$1750, 'Heron View'!$A8, data!$D$1:$D$1750, 'Heron View'!$A$2, data!$E$1:$E$1750, 'Heron View'!K$5)</f>
        <v>0</v>
      </c>
      <c r="L8" s="2">
        <f>K8+SUMIFS(data!$H$1:$H$1750, data!$A$1:$A$1750, 'Heron View'!$A8, data!$D$1:$D$1750, 'Heron View'!$A$2, data!$E$1:$E$1750, 'Heron View'!L$5)</f>
        <v>0</v>
      </c>
      <c r="M8" s="2">
        <f>L8+SUMIFS(data!$H$1:$H$1750, data!$A$1:$A$1750, 'Heron View'!$A8, data!$D$1:$D$1750, 'Heron View'!$A$2, data!$E$1:$E$1750, 'Heron View'!M$5)</f>
        <v>0</v>
      </c>
      <c r="N8" s="2">
        <f>M8+SUMIFS(data!$H$1:$H$1750, data!$A$1:$A$1750, 'Heron View'!$A8, data!$D$1:$D$1750, 'Heron View'!$A$2, data!$E$1:$E$1750, 'Heron View'!N$5)</f>
        <v>0</v>
      </c>
      <c r="O8" s="2">
        <f>N8+SUMIFS(data!$H$1:$H$1750, data!$A$1:$A$1750, 'Heron View'!$A8, data!$D$1:$D$1750, 'Heron View'!$A$2, data!$E$1:$E$1750, 'Heron View'!O$5)</f>
        <v>0</v>
      </c>
      <c r="P8" s="2">
        <f>O8+SUMIFS(data!$H$1:$H$1750, data!$A$1:$A$1750, 'Heron View'!$A8, data!$D$1:$D$1750, 'Heron View'!$A$2, data!$E$1:$E$1750, 'Heron View'!P$5)</f>
        <v>0</v>
      </c>
      <c r="Q8" s="2">
        <f>P8+SUMIFS(data!$H$1:$H$1750, data!$A$1:$A$1750, 'Heron View'!$A8, data!$D$1:$D$1750, 'Heron View'!$A$2, data!$E$1:$E$1750, 'Heron View'!Q$5)</f>
        <v>0</v>
      </c>
      <c r="R8" s="2">
        <f>Q8+SUMIFS(data!$H$1:$H$1750, data!$A$1:$A$1750, 'Heron View'!$A8, data!$D$1:$D$1750, 'Heron View'!$A$2, data!$E$1:$E$1750, 'Heron View'!R$5)</f>
        <v>0</v>
      </c>
      <c r="S8" s="2">
        <f>R8+SUMIFS(data!$H$1:$H$1750, data!$A$1:$A$1750, 'Heron View'!$A8, data!$D$1:$D$1750, 'Heron View'!$A$2, data!$E$1:$E$1750, 'Heron View'!S$5)</f>
        <v>339130.43</v>
      </c>
      <c r="T8" s="2">
        <f>S8+SUMIFS(data!$H$1:$H$1750, data!$A$1:$A$1750, 'Heron View'!$A8, data!$D$1:$D$1750, 'Heron View'!$A$2, data!$E$1:$E$1750, 'Heron View'!T$5)</f>
        <v>7160434.79</v>
      </c>
      <c r="U8" s="2">
        <f>T8+SUMIFS(data!$H$1:$H$1750, data!$A$1:$A$1750, 'Heron View'!$A8, data!$D$1:$D$1750, 'Heron View'!$A$2, data!$E$1:$E$1750, 'Heron View'!U$5)</f>
        <v>20172695.670000002</v>
      </c>
      <c r="V8" s="2">
        <f>U8+SUMIFS(data!$H$1:$H$1750, data!$A$1:$A$1750, 'Heron View'!$A8, data!$D$1:$D$1750, 'Heron View'!$A$2, data!$E$1:$E$1750, 'Heron View'!V$5)</f>
        <v>23037526.100000001</v>
      </c>
      <c r="W8" s="2">
        <f>V8+SUMIFS(data!$H$1:$H$1750, data!$A$1:$A$1750, 'Heron View'!$A8, data!$D$1:$D$1750, 'Heron View'!$A$2, data!$E$1:$E$1750, 'Heron View'!W$5)</f>
        <v>24554830.450000003</v>
      </c>
      <c r="X8" s="2">
        <f>W8+SUMIFS(data!$H$1:$H$1750, data!$A$1:$A$1750, 'Heron View'!$A8, data!$D$1:$D$1750, 'Heron View'!$A$2, data!$E$1:$E$1750, 'Heron View'!X$5)</f>
        <v>29418147.470000003</v>
      </c>
      <c r="Y8" s="2">
        <f>X8+SUMIFS(data!$H$1:$H$1750, data!$A$1:$A$1750, 'Heron View'!$A8, data!$D$1:$D$1750, 'Heron View'!$A$2, data!$E$1:$E$1750, 'Heron View'!Y$5)</f>
        <v>43012408.340000004</v>
      </c>
      <c r="Z8" s="2">
        <f>Y8+SUMIFS(data!$H$1:$H$1750, data!$A$1:$A$1750, 'Heron View'!$A8, data!$D$1:$D$1750, 'Heron View'!$A$2, data!$E$1:$E$1750, 'Heron View'!Z$5)</f>
        <v>81695702.819999993</v>
      </c>
      <c r="AA8" s="2">
        <f>Z8+SUMIFS(data!$H$1:$H$1750, data!$A$1:$A$1750, 'Heron View'!$A8, data!$D$1:$D$1750, 'Heron View'!$A$2, data!$E$1:$E$1750, 'Heron View'!AA$5)</f>
        <v>102717664.81999999</v>
      </c>
      <c r="AB8" s="2">
        <f>AA8+SUMIFS(data!$H$1:$H$1750, data!$A$1:$A$1750, 'Heron View'!$A8, data!$D$1:$D$1750, 'Heron View'!$A$2, data!$E$1:$E$1750, 'Heron View'!AB$5)</f>
        <v>120767664.81999999</v>
      </c>
      <c r="AC8" s="2">
        <f>AB8+SUMIFS(data!$H$1:$H$1750, data!$A$1:$A$1750, 'Heron View'!$A8, data!$D$1:$D$1750, 'Heron View'!$A$2, data!$E$1:$E$1750, 'Heron View'!AC$5)</f>
        <v>124318408.30999999</v>
      </c>
      <c r="AD8" s="2">
        <f>AC8+SUMIFS(data!$H$1:$H$1750, data!$A$1:$A$1750, 'Heron View'!$A8, data!$D$1:$D$1750, 'Heron View'!$A$2, data!$E$1:$E$1750, 'Heron View'!AD$5)</f>
        <v>146418408.31</v>
      </c>
      <c r="AE8" s="2">
        <f>AD8+SUMIFS(data!$H$1:$H$1750, data!$A$1:$A$1750, 'Heron View'!$A8, data!$D$1:$D$1750, 'Heron View'!$A$2, data!$E$1:$E$1750, 'Heron View'!AE$5)</f>
        <v>190118408.31</v>
      </c>
      <c r="AF8" s="2">
        <f>AE8+SUMIFS(data!$H$1:$H$1750, data!$A$1:$A$1750, 'Heron View'!$A8, data!$D$1:$D$1750, 'Heron View'!$A$2, data!$E$1:$E$1750, 'Heron View'!AF$5)</f>
        <v>217618408.31</v>
      </c>
      <c r="AG8" s="2">
        <v>232386253.91304344</v>
      </c>
      <c r="AH8" s="2">
        <f>AG8-AF8</f>
        <v>14767845.603043437</v>
      </c>
    </row>
    <row r="9" spans="1:34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20208308.57</v>
      </c>
      <c r="V9" s="6">
        <f t="shared" si="0"/>
        <v>23134158.350000001</v>
      </c>
      <c r="W9" s="6">
        <f t="shared" si="0"/>
        <v>24651462.700000003</v>
      </c>
      <c r="X9" s="6">
        <f t="shared" si="0"/>
        <v>29514779.720000003</v>
      </c>
      <c r="Y9" s="6">
        <f t="shared" si="0"/>
        <v>43109040.590000004</v>
      </c>
      <c r="Z9" s="6">
        <f t="shared" si="0"/>
        <v>81792335.069999993</v>
      </c>
      <c r="AA9" s="6">
        <f t="shared" si="0"/>
        <v>102814297.06999999</v>
      </c>
      <c r="AB9" s="6">
        <f t="shared" si="0"/>
        <v>120864297.06999999</v>
      </c>
      <c r="AC9" s="6">
        <f t="shared" si="0"/>
        <v>124415040.55999999</v>
      </c>
      <c r="AD9" s="6">
        <f t="shared" si="0"/>
        <v>146515040.56</v>
      </c>
      <c r="AE9" s="6">
        <f t="shared" si="0"/>
        <v>190215040.56</v>
      </c>
      <c r="AF9" s="6">
        <f t="shared" si="0"/>
        <v>217715040.56</v>
      </c>
    </row>
    <row r="12" spans="1:34" x14ac:dyDescent="0.2">
      <c r="A12" s="4" t="s">
        <v>52</v>
      </c>
    </row>
    <row r="13" spans="1:34" x14ac:dyDescent="0.2">
      <c r="A13" t="s">
        <v>51</v>
      </c>
      <c r="C13" s="2">
        <f>SUMIFS(data!$H$1:$H$1750, data!$A$1:$A$1750, 'Heron View'!$A13, data!$D$1:$D$1750, 'Heron View'!$A$2, data!$E$1:$E$1750, 'Heron View'!C$5)</f>
        <v>0</v>
      </c>
      <c r="D13" s="2">
        <f>C13+SUMIFS(data!$H$1:$H$1750, data!$A$1:$A$1750, 'Heron View'!$A13, data!$D$1:$D$1750, 'Heron View'!$A$2, data!$E$1:$E$1750, 'Heron View'!D$5)</f>
        <v>0</v>
      </c>
      <c r="E13" s="2">
        <f>D13+SUMIFS(data!$H$1:$H$1750, data!$A$1:$A$1750, 'Heron View'!$A13, data!$D$1:$D$1750, 'Heron View'!$A$2, data!$E$1:$E$1750, 'Heron View'!E$5)</f>
        <v>0</v>
      </c>
      <c r="F13" s="2">
        <f>E13+SUMIFS(data!$H$1:$H$1750, data!$A$1:$A$1750, 'Heron View'!$A13, data!$D$1:$D$1750, 'Heron View'!$A$2, data!$E$1:$E$1750, 'Heron View'!F$5)</f>
        <v>0</v>
      </c>
      <c r="G13" s="2">
        <f>F13+SUMIFS(data!$H$1:$H$1750, data!$A$1:$A$1750, 'Heron View'!$A13, data!$D$1:$D$1750, 'Heron View'!$A$2, data!$E$1:$E$1750, 'Heron View'!G$5)</f>
        <v>0</v>
      </c>
      <c r="H13" s="2">
        <f>G13+SUMIFS(data!$H$1:$H$1750, data!$A$1:$A$1750, 'Heron View'!$A13, data!$D$1:$D$1750, 'Heron View'!$A$2, data!$E$1:$E$1750, 'Heron View'!H$5)</f>
        <v>0</v>
      </c>
      <c r="I13" s="2">
        <f>H13+SUMIFS(data!$H$1:$H$1750, data!$A$1:$A$1750, 'Heron View'!$A13, data!$D$1:$D$1750, 'Heron View'!$A$2, data!$E$1:$E$1750, 'Heron View'!I$5)</f>
        <v>0</v>
      </c>
      <c r="J13" s="2">
        <f>I13+SUMIFS(data!$H$1:$H$1750, data!$A$1:$A$1750, 'Heron View'!$A13, data!$D$1:$D$1750, 'Heron View'!$A$2, data!$E$1:$E$1750, 'Heron View'!J$5)</f>
        <v>0</v>
      </c>
      <c r="K13" s="2">
        <f>J13+SUMIFS(data!$H$1:$H$1750, data!$A$1:$A$1750, 'Heron View'!$A13, data!$D$1:$D$1750, 'Heron View'!$A$2, data!$E$1:$E$1750, 'Heron View'!K$5)</f>
        <v>0</v>
      </c>
      <c r="L13" s="2">
        <f>K13+SUMIFS(data!$H$1:$H$1750, data!$A$1:$A$1750, 'Heron View'!$A13, data!$D$1:$D$1750, 'Heron View'!$A$2, data!$E$1:$E$1750, 'Heron View'!L$5)</f>
        <v>0</v>
      </c>
      <c r="M13" s="2">
        <f>L13+SUMIFS(data!$H$1:$H$1750, data!$A$1:$A$1750, 'Heron View'!$A13, data!$D$1:$D$1750, 'Heron View'!$A$2, data!$E$1:$E$1750, 'Heron View'!M$5)</f>
        <v>0</v>
      </c>
      <c r="N13" s="2">
        <f>M13+SUMIFS(data!$H$1:$H$1750, data!$A$1:$A$1750, 'Heron View'!$A13, data!$D$1:$D$1750, 'Heron View'!$A$2, data!$E$1:$E$1750, 'Heron View'!N$5)</f>
        <v>0</v>
      </c>
      <c r="O13" s="2">
        <f>N13+SUMIFS(data!$H$1:$H$1750, data!$A$1:$A$1750, 'Heron View'!$A13, data!$D$1:$D$1750, 'Heron View'!$A$2, data!$E$1:$E$1750, 'Heron View'!O$5)</f>
        <v>0</v>
      </c>
      <c r="P13" s="2">
        <f>O13+SUMIFS(data!$H$1:$H$1750, data!$A$1:$A$1750, 'Heron View'!$A13, data!$D$1:$D$1750, 'Heron View'!$A$2, data!$E$1:$E$1750, 'Heron View'!P$5)</f>
        <v>0</v>
      </c>
      <c r="Q13" s="2">
        <f>P13+SUMIFS(data!$H$1:$H$1750, data!$A$1:$A$1750, 'Heron View'!$A13, data!$D$1:$D$1750, 'Heron View'!$A$2, data!$E$1:$E$1750, 'Heron View'!Q$5)</f>
        <v>0</v>
      </c>
      <c r="R13" s="2">
        <f>Q13+SUMIFS(data!$H$1:$H$1750, data!$A$1:$A$1750, 'Heron View'!$A13, data!$D$1:$D$1750, 'Heron View'!$A$2, data!$E$1:$E$1750, 'Heron View'!R$5)</f>
        <v>0</v>
      </c>
      <c r="S13" s="2">
        <f>R13+SUMIFS(data!$H$1:$H$1750, data!$A$1:$A$1750, 'Heron View'!$A13, data!$D$1:$D$1750, 'Heron View'!$A$2, data!$E$1:$E$1750, 'Heron View'!S$5)</f>
        <v>0</v>
      </c>
      <c r="T13" s="2">
        <f>S13+SUMIFS(data!$H$1:$H$1750, data!$A$1:$A$1750, 'Heron View'!$A13, data!$D$1:$D$1750, 'Heron View'!$A$2, data!$E$1:$E$1750, 'Heron View'!T$5)</f>
        <v>0</v>
      </c>
      <c r="U13" s="2">
        <f>T13+SUMIFS(data!$H$1:$H$1750, data!$A$1:$A$1750, 'Heron View'!$A13, data!$D$1:$D$1750, 'Heron View'!$A$2, data!$E$1:$E$1750, 'Heron View'!U$5)</f>
        <v>0</v>
      </c>
      <c r="V13" s="2">
        <f>U13+SUMIFS(data!$H$1:$H$1750, data!$A$1:$A$1750, 'Heron View'!$A13, data!$D$1:$D$1750, 'Heron View'!$A$2, data!$E$1:$E$1750, 'Heron View'!V$5)</f>
        <v>0</v>
      </c>
      <c r="W13" s="2">
        <f>V13+SUMIFS(data!$H$1:$H$1750, data!$A$1:$A$1750, 'Heron View'!$A13, data!$D$1:$D$1750, 'Heron View'!$A$2, data!$E$1:$E$1750, 'Heron View'!W$5)</f>
        <v>0</v>
      </c>
      <c r="X13" s="2">
        <f>W13+SUMIFS(data!$H$1:$H$1750, data!$A$1:$A$1750, 'Heron View'!$A13, data!$D$1:$D$1750, 'Heron View'!$A$2, data!$E$1:$E$1750, 'Heron View'!X$5)</f>
        <v>0</v>
      </c>
      <c r="Y13" s="2">
        <f>X13+SUMIFS(data!$H$1:$H$1750, data!$A$1:$A$1750, 'Heron View'!$A13, data!$D$1:$D$1750, 'Heron View'!$A$2, data!$E$1:$E$1750, 'Heron View'!Y$5)</f>
        <v>0</v>
      </c>
      <c r="Z13" s="2">
        <f>Y13+SUMIFS(data!$H$1:$H$1750, data!$A$1:$A$1750, 'Heron View'!$A13, data!$D$1:$D$1750, 'Heron View'!$A$2, data!$E$1:$E$1750, 'Heron View'!Z$5)</f>
        <v>0</v>
      </c>
      <c r="AA13" s="2">
        <f>Z13+SUMIFS(data!$H$1:$H$1750, data!$A$1:$A$1750, 'Heron View'!$A13, data!$D$1:$D$1750, 'Heron View'!$A$2, data!$E$1:$E$1750, 'Heron View'!AA$5)</f>
        <v>0</v>
      </c>
      <c r="AB13" s="2">
        <f>AA13+SUMIFS(data!$H$1:$H$1750, data!$A$1:$A$1750, 'Heron View'!$A13, data!$D$1:$D$1750, 'Heron View'!$A$2, data!$E$1:$E$1750, 'Heron View'!AB$5)</f>
        <v>106209.22</v>
      </c>
      <c r="AC13" s="2">
        <f>AB13+SUMIFS(data!$H$1:$H$1750, data!$A$1:$A$1750, 'Heron View'!$A13, data!$D$1:$D$1750, 'Heron View'!$A$2, data!$E$1:$E$1750, 'Heron View'!AC$5)</f>
        <v>328734.67000000004</v>
      </c>
      <c r="AD13" s="2">
        <f>AC13+SUMIFS(data!$H$1:$H$1750, data!$A$1:$A$1750, 'Heron View'!$A13, data!$D$1:$D$1750, 'Heron View'!$A$2, data!$E$1:$E$1750, 'Heron View'!AD$5)</f>
        <v>-67157.589999999967</v>
      </c>
      <c r="AE13" s="2">
        <f>AD13+SUMIFS(data!$H$1:$H$1750, data!$A$1:$A$1750, 'Heron View'!$A13, data!$D$1:$D$1750, 'Heron View'!$A$2, data!$E$1:$E$1750, 'Heron View'!AE$5)</f>
        <v>-67157.589999999967</v>
      </c>
      <c r="AF13" s="2">
        <f>AE13+SUMIFS(data!$H$1:$H$1750, data!$A$1:$A$1750, 'Heron View'!$A13, data!$D$1:$D$1750, 'Heron View'!$A$2, data!$E$1:$E$1750, 'Heron View'!AF$5)</f>
        <v>-67157.589999999967</v>
      </c>
    </row>
    <row r="14" spans="1:34" x14ac:dyDescent="0.2">
      <c r="A14" t="s">
        <v>97</v>
      </c>
      <c r="C14" s="2">
        <f>SUMIFS(data!$H$1:$H$1750, data!$A$1:$A$1750, 'Heron View'!$A14, data!$D$1:$D$1750, 'Heron View'!$A$2, data!$E$1:$E$1750, 'Heron View'!C$5)</f>
        <v>0</v>
      </c>
      <c r="D14" s="2">
        <f>C14+SUMIFS(data!$H$1:$H$1750, data!$A$1:$A$1750, 'Heron View'!$A14, data!$D$1:$D$1750, 'Heron View'!$A$2, data!$E$1:$E$1750, 'Heron View'!D$5)</f>
        <v>0</v>
      </c>
      <c r="E14" s="2">
        <f>D14+SUMIFS(data!$H$1:$H$1750, data!$A$1:$A$1750, 'Heron View'!$A14, data!$D$1:$D$1750, 'Heron View'!$A$2, data!$E$1:$E$1750, 'Heron View'!E$5)</f>
        <v>0</v>
      </c>
      <c r="F14" s="2">
        <f>E14+SUMIFS(data!$H$1:$H$1750, data!$A$1:$A$1750, 'Heron View'!$A14, data!$D$1:$D$1750, 'Heron View'!$A$2, data!$E$1:$E$1750, 'Heron View'!F$5)</f>
        <v>0</v>
      </c>
      <c r="G14" s="2">
        <f>F14+SUMIFS(data!$H$1:$H$1750, data!$A$1:$A$1750, 'Heron View'!$A14, data!$D$1:$D$1750, 'Heron View'!$A$2, data!$E$1:$E$1750, 'Heron View'!G$5)</f>
        <v>0</v>
      </c>
      <c r="H14" s="2">
        <f>G14+SUMIFS(data!$H$1:$H$1750, data!$A$1:$A$1750, 'Heron View'!$A14, data!$D$1:$D$1750, 'Heron View'!$A$2, data!$E$1:$E$1750, 'Heron View'!H$5)</f>
        <v>0</v>
      </c>
      <c r="I14" s="2">
        <f>H14+SUMIFS(data!$H$1:$H$1750, data!$A$1:$A$1750, 'Heron View'!$A14, data!$D$1:$D$1750, 'Heron View'!$A$2, data!$E$1:$E$1750, 'Heron View'!I$5)</f>
        <v>0</v>
      </c>
      <c r="J14" s="2">
        <f>I14+SUMIFS(data!$H$1:$H$1750, data!$A$1:$A$1750, 'Heron View'!$A14, data!$D$1:$D$1750, 'Heron View'!$A$2, data!$E$1:$E$1750, 'Heron View'!J$5)</f>
        <v>0</v>
      </c>
      <c r="K14" s="2">
        <f>J14+SUMIFS(data!$H$1:$H$1750, data!$A$1:$A$1750, 'Heron View'!$A14, data!$D$1:$D$1750, 'Heron View'!$A$2, data!$E$1:$E$1750, 'Heron View'!K$5)</f>
        <v>0</v>
      </c>
      <c r="L14" s="2">
        <f>K14+SUMIFS(data!$H$1:$H$1750, data!$A$1:$A$1750, 'Heron View'!$A14, data!$D$1:$D$1750, 'Heron View'!$A$2, data!$E$1:$E$1750, 'Heron View'!L$5)</f>
        <v>0</v>
      </c>
      <c r="M14" s="2">
        <f>L14+SUMIFS(data!$H$1:$H$1750, data!$A$1:$A$1750, 'Heron View'!$A14, data!$D$1:$D$1750, 'Heron View'!$A$2, data!$E$1:$E$1750, 'Heron View'!M$5)</f>
        <v>0</v>
      </c>
      <c r="N14" s="2">
        <f>M14+SUMIFS(data!$H$1:$H$1750, data!$A$1:$A$1750, 'Heron View'!$A14, data!$D$1:$D$1750, 'Heron View'!$A$2, data!$E$1:$E$1750, 'Heron View'!N$5)</f>
        <v>0</v>
      </c>
      <c r="O14" s="2">
        <f>N14+SUMIFS(data!$H$1:$H$1750, data!$A$1:$A$1750, 'Heron View'!$A14, data!$D$1:$D$1750, 'Heron View'!$A$2, data!$E$1:$E$1750, 'Heron View'!O$5)</f>
        <v>0</v>
      </c>
      <c r="P14" s="2">
        <f>O14+SUMIFS(data!$H$1:$H$1750, data!$A$1:$A$1750, 'Heron View'!$A14, data!$D$1:$D$1750, 'Heron View'!$A$2, data!$E$1:$E$1750, 'Heron View'!P$5)</f>
        <v>0</v>
      </c>
      <c r="Q14" s="2">
        <f>P14+SUMIFS(data!$H$1:$H$1750, data!$A$1:$A$1750, 'Heron View'!$A14, data!$D$1:$D$1750, 'Heron View'!$A$2, data!$E$1:$E$1750, 'Heron View'!Q$5)</f>
        <v>0</v>
      </c>
      <c r="R14" s="2">
        <f>Q14+SUMIFS(data!$H$1:$H$1750, data!$A$1:$A$1750, 'Heron View'!$A14, data!$D$1:$D$1750, 'Heron View'!$A$2, data!$E$1:$E$1750, 'Heron View'!R$5)</f>
        <v>0</v>
      </c>
      <c r="S14" s="2">
        <f>R14+SUMIFS(data!$H$1:$H$1750, data!$A$1:$A$1750, 'Heron View'!$A14, data!$D$1:$D$1750, 'Heron View'!$A$2, data!$E$1:$E$1750, 'Heron View'!S$5)</f>
        <v>0</v>
      </c>
      <c r="T14" s="2">
        <f>S14+SUMIFS(data!$H$1:$H$1750, data!$A$1:$A$1750, 'Heron View'!$A14, data!$D$1:$D$1750, 'Heron View'!$A$2, data!$E$1:$E$1750, 'Heron View'!T$5)</f>
        <v>0</v>
      </c>
      <c r="U14" s="2">
        <f>T14+SUMIFS(data!$H$1:$H$1750, data!$A$1:$A$1750, 'Heron View'!$A14, data!$D$1:$D$1750, 'Heron View'!$A$2, data!$E$1:$E$1750, 'Heron View'!U$5)</f>
        <v>0</v>
      </c>
      <c r="V14" s="2">
        <f>U14+SUMIFS(data!$H$1:$H$1750, data!$A$1:$A$1750, 'Heron View'!$A14, data!$D$1:$D$1750, 'Heron View'!$A$2, data!$E$1:$E$1750, 'Heron View'!V$5)</f>
        <v>0</v>
      </c>
      <c r="W14" s="2">
        <f>V14+SUMIFS(data!$H$1:$H$1750, data!$A$1:$A$1750, 'Heron View'!$A14, data!$D$1:$D$1750, 'Heron View'!$A$2, data!$E$1:$E$1750, 'Heron View'!W$5)</f>
        <v>13883</v>
      </c>
      <c r="X14" s="2">
        <f>W14+SUMIFS(data!$H$1:$H$1750, data!$A$1:$A$1750, 'Heron View'!$A14, data!$D$1:$D$1750, 'Heron View'!$A$2, data!$E$1:$E$1750, 'Heron View'!X$5)</f>
        <v>13883</v>
      </c>
      <c r="Y14" s="2">
        <f>X14+SUMIFS(data!$H$1:$H$1750, data!$A$1:$A$1750, 'Heron View'!$A14, data!$D$1:$D$1750, 'Heron View'!$A$2, data!$E$1:$E$1750, 'Heron View'!Y$5)</f>
        <v>13883</v>
      </c>
      <c r="Z14" s="2">
        <f>Y14+SUMIFS(data!$H$1:$H$1750, data!$A$1:$A$1750, 'Heron View'!$A14, data!$D$1:$D$1750, 'Heron View'!$A$2, data!$E$1:$E$1750, 'Heron View'!Z$5)</f>
        <v>13883</v>
      </c>
      <c r="AA14" s="2">
        <f>Z14+SUMIFS(data!$H$1:$H$1750, data!$A$1:$A$1750, 'Heron View'!$A14, data!$D$1:$D$1750, 'Heron View'!$A$2, data!$E$1:$E$1750, 'Heron View'!AA$5)</f>
        <v>13883</v>
      </c>
      <c r="AB14" s="2">
        <f>AA14+SUMIFS(data!$H$1:$H$1750, data!$A$1:$A$1750, 'Heron View'!$A14, data!$D$1:$D$1750, 'Heron View'!$A$2, data!$E$1:$E$1750, 'Heron View'!AB$5)</f>
        <v>13883</v>
      </c>
      <c r="AC14" s="2">
        <f>AB14+SUMIFS(data!$H$1:$H$1750, data!$A$1:$A$1750, 'Heron View'!$A14, data!$D$1:$D$1750, 'Heron View'!$A$2, data!$E$1:$E$1750, 'Heron View'!AC$5)</f>
        <v>13883</v>
      </c>
      <c r="AD14" s="2">
        <f>AC14+SUMIFS(data!$H$1:$H$1750, data!$A$1:$A$1750, 'Heron View'!$A14, data!$D$1:$D$1750, 'Heron View'!$A$2, data!$E$1:$E$1750, 'Heron View'!AD$5)</f>
        <v>13883</v>
      </c>
      <c r="AE14" s="2">
        <f>AD14+SUMIFS(data!$H$1:$H$1750, data!$A$1:$A$1750, 'Heron View'!$A14, data!$D$1:$D$1750, 'Heron View'!$A$2, data!$E$1:$E$1750, 'Heron View'!AE$5)</f>
        <v>13883</v>
      </c>
      <c r="AF14" s="2">
        <f>AE14+SUMIFS(data!$H$1:$H$1750, data!$A$1:$A$1750, 'Heron View'!$A14, data!$D$1:$D$1750, 'Heron View'!$A$2, data!$E$1:$E$1750, 'Heron View'!AF$5)</f>
        <v>13883</v>
      </c>
    </row>
    <row r="15" spans="1:34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13883</v>
      </c>
      <c r="X15" s="6">
        <f t="shared" si="1"/>
        <v>13883</v>
      </c>
      <c r="Y15" s="6">
        <f t="shared" si="1"/>
        <v>13883</v>
      </c>
      <c r="Z15" s="6">
        <f t="shared" si="1"/>
        <v>13883</v>
      </c>
      <c r="AA15" s="6">
        <f t="shared" si="1"/>
        <v>13883</v>
      </c>
      <c r="AB15" s="6">
        <f t="shared" si="1"/>
        <v>120092.22</v>
      </c>
      <c r="AC15" s="6">
        <f t="shared" si="1"/>
        <v>342617.67000000004</v>
      </c>
      <c r="AD15" s="6">
        <f t="shared" si="1"/>
        <v>-53274.589999999967</v>
      </c>
      <c r="AE15" s="6">
        <f t="shared" si="1"/>
        <v>-53274.589999999967</v>
      </c>
      <c r="AF15" s="6">
        <f t="shared" si="1"/>
        <v>-53274.589999999967</v>
      </c>
    </row>
    <row r="18" spans="1:34" x14ac:dyDescent="0.2">
      <c r="A18" s="4" t="s">
        <v>18</v>
      </c>
    </row>
    <row r="19" spans="1:34" x14ac:dyDescent="0.2">
      <c r="A19" t="s">
        <v>98</v>
      </c>
      <c r="C19" s="2">
        <f>SUMIFS(data!$H$1:$H$1750, data!$A$1:$A$1750, 'Heron View'!$A19, data!$D$1:$D$1750, 'Heron View'!$A$2, data!$E$1:$E$1750, 'Heron View'!C$5)</f>
        <v>0</v>
      </c>
      <c r="D19" s="2">
        <f>C19+SUMIFS(data!$H$1:$H$1750, data!$A$1:$A$1750, 'Heron View'!$A19, data!$D$1:$D$1750, 'Heron View'!$A$2, data!$E$1:$E$1750, 'Heron View'!D$5)</f>
        <v>0</v>
      </c>
      <c r="E19" s="2">
        <f>D19+SUMIFS(data!$H$1:$H$1750, data!$A$1:$A$1750, 'Heron View'!$A19, data!$D$1:$D$1750, 'Heron View'!$A$2, data!$E$1:$E$1750, 'Heron View'!E$5)</f>
        <v>0</v>
      </c>
      <c r="F19" s="2">
        <f>E19+SUMIFS(data!$H$1:$H$1750, data!$A$1:$A$1750, 'Heron View'!$A19, data!$D$1:$D$1750, 'Heron View'!$A$2, data!$E$1:$E$1750, 'Heron View'!F$5)</f>
        <v>0</v>
      </c>
      <c r="G19" s="2">
        <f>F19+SUMIFS(data!$H$1:$H$1750, data!$A$1:$A$1750, 'Heron View'!$A19, data!$D$1:$D$1750, 'Heron View'!$A$2, data!$E$1:$E$1750, 'Heron View'!G$5)</f>
        <v>0</v>
      </c>
      <c r="H19" s="2">
        <f>G19+SUMIFS(data!$H$1:$H$1750, data!$A$1:$A$1750, 'Heron View'!$A19, data!$D$1:$D$1750, 'Heron View'!$A$2, data!$E$1:$E$1750, 'Heron View'!H$5)</f>
        <v>0</v>
      </c>
      <c r="I19" s="2">
        <f>H19+SUMIFS(data!$H$1:$H$1750, data!$A$1:$A$1750, 'Heron View'!$A19, data!$D$1:$D$1750, 'Heron View'!$A$2, data!$E$1:$E$1750, 'Heron View'!I$5)</f>
        <v>0</v>
      </c>
      <c r="J19" s="2">
        <f>I19+SUMIFS(data!$H$1:$H$1750, data!$A$1:$A$1750, 'Heron View'!$A19, data!$D$1:$D$1750, 'Heron View'!$A$2, data!$E$1:$E$1750, 'Heron View'!J$5)</f>
        <v>0</v>
      </c>
      <c r="K19" s="2">
        <f>J19+SUMIFS(data!$H$1:$H$1750, data!$A$1:$A$1750, 'Heron View'!$A19, data!$D$1:$D$1750, 'Heron View'!$A$2, data!$E$1:$E$1750, 'Heron View'!K$5)</f>
        <v>0</v>
      </c>
      <c r="L19" s="2">
        <f>K19+SUMIFS(data!$H$1:$H$1750, data!$A$1:$A$1750, 'Heron View'!$A19, data!$D$1:$D$1750, 'Heron View'!$A$2, data!$E$1:$E$1750, 'Heron View'!L$5)</f>
        <v>0</v>
      </c>
      <c r="M19" s="2">
        <f>L19+SUMIFS(data!$H$1:$H$1750, data!$A$1:$A$1750, 'Heron View'!$A19, data!$D$1:$D$1750, 'Heron View'!$A$2, data!$E$1:$E$1750, 'Heron View'!M$5)</f>
        <v>0</v>
      </c>
      <c r="N19" s="2">
        <f>M19+SUMIFS(data!$H$1:$H$1750, data!$A$1:$A$1750, 'Heron View'!$A19, data!$D$1:$D$1750, 'Heron View'!$A$2, data!$E$1:$E$1750, 'Heron View'!N$5)</f>
        <v>0</v>
      </c>
      <c r="O19" s="2">
        <f>N19+SUMIFS(data!$H$1:$H$1750, data!$A$1:$A$1750, 'Heron View'!$A19, data!$D$1:$D$1750, 'Heron View'!$A$2, data!$E$1:$E$1750, 'Heron View'!O$5)</f>
        <v>0</v>
      </c>
      <c r="P19" s="2">
        <f>O19+SUMIFS(data!$H$1:$H$1750, data!$A$1:$A$1750, 'Heron View'!$A19, data!$D$1:$D$1750, 'Heron View'!$A$2, data!$E$1:$E$1750, 'Heron View'!P$5)</f>
        <v>0</v>
      </c>
      <c r="Q19" s="2">
        <f>P19+SUMIFS(data!$H$1:$H$1750, data!$A$1:$A$1750, 'Heron View'!$A19, data!$D$1:$D$1750, 'Heron View'!$A$2, data!$E$1:$E$1750, 'Heron View'!Q$5)</f>
        <v>0</v>
      </c>
      <c r="R19" s="2">
        <f>Q19+SUMIFS(data!$H$1:$H$1750, data!$A$1:$A$1750, 'Heron View'!$A19, data!$D$1:$D$1750, 'Heron View'!$A$2, data!$E$1:$E$1750, 'Heron View'!R$5)</f>
        <v>0</v>
      </c>
      <c r="S19" s="2">
        <f>R19+SUMIFS(data!$H$1:$H$1750, data!$A$1:$A$1750, 'Heron View'!$A19, data!$D$1:$D$1750, 'Heron View'!$A$2, data!$E$1:$E$1750, 'Heron View'!S$5)</f>
        <v>0</v>
      </c>
      <c r="T19" s="2">
        <f>S19+SUMIFS(data!$H$1:$H$1750, data!$A$1:$A$1750, 'Heron View'!$A19, data!$D$1:$D$1750, 'Heron View'!$A$2, data!$E$1:$E$1750, 'Heron View'!T$5)</f>
        <v>343456.51</v>
      </c>
      <c r="U19" s="2">
        <f>T19+SUMIFS(data!$H$1:$H$1750, data!$A$1:$A$1750, 'Heron View'!$A19, data!$D$1:$D$1750, 'Heron View'!$A$2, data!$E$1:$E$1750, 'Heron View'!U$5)</f>
        <v>993852.14</v>
      </c>
      <c r="V19" s="2">
        <f>U19+SUMIFS(data!$H$1:$H$1750, data!$A$1:$A$1750, 'Heron View'!$A19, data!$D$1:$D$1750, 'Heron View'!$A$2, data!$E$1:$E$1750, 'Heron View'!V$5)</f>
        <v>1795595.99</v>
      </c>
      <c r="W19" s="2">
        <f>V19+SUMIFS(data!$H$1:$H$1750, data!$A$1:$A$1750, 'Heron View'!$A19, data!$D$1:$D$1750, 'Heron View'!$A$2, data!$E$1:$E$1750, 'Heron View'!W$5)</f>
        <v>1870374.25</v>
      </c>
      <c r="X19" s="2">
        <f>W19+SUMIFS(data!$H$1:$H$1750, data!$A$1:$A$1750, 'Heron View'!$A19, data!$D$1:$D$1750, 'Heron View'!$A$2, data!$E$1:$E$1750, 'Heron View'!X$5)</f>
        <v>2312118.1</v>
      </c>
      <c r="Y19" s="2">
        <f>X19+SUMIFS(data!$H$1:$H$1750, data!$A$1:$A$1750, 'Heron View'!$A19, data!$D$1:$D$1750, 'Heron View'!$A$2, data!$E$1:$E$1750, 'Heron View'!Y$5)</f>
        <v>3401784.85</v>
      </c>
      <c r="Z19" s="2">
        <f>Y19+SUMIFS(data!$H$1:$H$1750, data!$A$1:$A$1750, 'Heron View'!$A19, data!$D$1:$D$1750, 'Heron View'!$A$2, data!$E$1:$E$1750, 'Heron View'!Z$5)</f>
        <v>4683528.7</v>
      </c>
      <c r="AA19" s="2">
        <f>Z19+SUMIFS(data!$H$1:$H$1750, data!$A$1:$A$1750, 'Heron View'!$A19, data!$D$1:$D$1750, 'Heron View'!$A$2, data!$E$1:$E$1750, 'Heron View'!AA$5)</f>
        <v>6445272.5500000007</v>
      </c>
      <c r="AB19" s="2">
        <f>AA19+SUMIFS(data!$H$1:$H$1750, data!$A$1:$A$1750, 'Heron View'!$A19, data!$D$1:$D$1750, 'Heron View'!$A$2, data!$E$1:$E$1750, 'Heron View'!AB$5)</f>
        <v>7487016.4000000004</v>
      </c>
      <c r="AC19" s="2">
        <f>AB19+SUMIFS(data!$H$1:$H$1750, data!$A$1:$A$1750, 'Heron View'!$A19, data!$D$1:$D$1750, 'Heron View'!$A$2, data!$E$1:$E$1750, 'Heron View'!AC$5)</f>
        <v>8228760.25</v>
      </c>
      <c r="AD19" s="2">
        <f>AC19+SUMIFS(data!$H$1:$H$1750, data!$A$1:$A$1750, 'Heron View'!$A19, data!$D$1:$D$1750, 'Heron View'!$A$2, data!$E$1:$E$1750, 'Heron View'!AD$5)</f>
        <v>9450504.0999999996</v>
      </c>
      <c r="AE19" s="2">
        <f>AD19+SUMIFS(data!$H$1:$H$1750, data!$A$1:$A$1750, 'Heron View'!$A19, data!$D$1:$D$1750, 'Heron View'!$A$2, data!$E$1:$E$1750, 'Heron View'!AE$5)</f>
        <v>9889290.9900000002</v>
      </c>
      <c r="AF19" s="2">
        <f>AE19+SUMIFS(data!$H$1:$H$1750, data!$A$1:$A$1750, 'Heron View'!$A19, data!$D$1:$D$1750, 'Heron View'!$A$2, data!$E$1:$E$1750, 'Heron View'!AF$5)</f>
        <v>11351034.790000001</v>
      </c>
      <c r="AG19">
        <v>11619312.695652176</v>
      </c>
      <c r="AH19" s="2">
        <f>AG19-AF19</f>
        <v>268277.90565217473</v>
      </c>
    </row>
    <row r="20" spans="1:34" x14ac:dyDescent="0.2">
      <c r="A20" t="s">
        <v>86</v>
      </c>
      <c r="C20" s="2">
        <f>SUMIFS(data!$H$1:$H$1750, data!$A$1:$A$1750, 'Heron View'!$A20, data!$D$1:$D$1750, 'Heron View'!$A$2, data!$E$1:$E$1750, 'Heron View'!C$5)</f>
        <v>0</v>
      </c>
      <c r="D20" s="2">
        <f>C20+SUMIFS(data!$H$1:$H$1750, data!$A$1:$A$1750, 'Heron View'!$A20, data!$D$1:$D$1750, 'Heron View'!$A$2, data!$E$1:$E$1750, 'Heron View'!D$5)</f>
        <v>0</v>
      </c>
      <c r="E20" s="2">
        <f>D20+SUMIFS(data!$H$1:$H$1750, data!$A$1:$A$1750, 'Heron View'!$A20, data!$D$1:$D$1750, 'Heron View'!$A$2, data!$E$1:$E$1750, 'Heron View'!E$5)</f>
        <v>0</v>
      </c>
      <c r="F20" s="2">
        <f>E20+SUMIFS(data!$H$1:$H$1750, data!$A$1:$A$1750, 'Heron View'!$A20, data!$D$1:$D$1750, 'Heron View'!$A$2, data!$E$1:$E$1750, 'Heron View'!F$5)</f>
        <v>0</v>
      </c>
      <c r="G20" s="2">
        <f>F20+SUMIFS(data!$H$1:$H$1750, data!$A$1:$A$1750, 'Heron View'!$A20, data!$D$1:$D$1750, 'Heron View'!$A$2, data!$E$1:$E$1750, 'Heron View'!G$5)</f>
        <v>0</v>
      </c>
      <c r="H20" s="2">
        <f>G20+SUMIFS(data!$H$1:$H$1750, data!$A$1:$A$1750, 'Heron View'!$A20, data!$D$1:$D$1750, 'Heron View'!$A$2, data!$E$1:$E$1750, 'Heron View'!H$5)</f>
        <v>0</v>
      </c>
      <c r="I20" s="2">
        <f>H20+SUMIFS(data!$H$1:$H$1750, data!$A$1:$A$1750, 'Heron View'!$A20, data!$D$1:$D$1750, 'Heron View'!$A$2, data!$E$1:$E$1750, 'Heron View'!I$5)</f>
        <v>0</v>
      </c>
      <c r="J20" s="2">
        <f>I20+SUMIFS(data!$H$1:$H$1750, data!$A$1:$A$1750, 'Heron View'!$A20, data!$D$1:$D$1750, 'Heron View'!$A$2, data!$E$1:$E$1750, 'Heron View'!J$5)</f>
        <v>0</v>
      </c>
      <c r="K20" s="2">
        <f>J20+SUMIFS(data!$H$1:$H$1750, data!$A$1:$A$1750, 'Heron View'!$A20, data!$D$1:$D$1750, 'Heron View'!$A$2, data!$E$1:$E$1750, 'Heron View'!K$5)</f>
        <v>0</v>
      </c>
      <c r="L20" s="2">
        <f>K20+SUMIFS(data!$H$1:$H$1750, data!$A$1:$A$1750, 'Heron View'!$A20, data!$D$1:$D$1750, 'Heron View'!$A$2, data!$E$1:$E$1750, 'Heron View'!L$5)</f>
        <v>0</v>
      </c>
      <c r="M20" s="2">
        <f>L20+SUMIFS(data!$H$1:$H$1750, data!$A$1:$A$1750, 'Heron View'!$A20, data!$D$1:$D$1750, 'Heron View'!$A$2, data!$E$1:$E$1750, 'Heron View'!M$5)</f>
        <v>0</v>
      </c>
      <c r="N20" s="2">
        <f>M20+SUMIFS(data!$H$1:$H$1750, data!$A$1:$A$1750, 'Heron View'!$A20, data!$D$1:$D$1750, 'Heron View'!$A$2, data!$E$1:$E$1750, 'Heron View'!N$5)</f>
        <v>0</v>
      </c>
      <c r="O20" s="2">
        <f>N20+SUMIFS(data!$H$1:$H$1750, data!$A$1:$A$1750, 'Heron View'!$A20, data!$D$1:$D$1750, 'Heron View'!$A$2, data!$E$1:$E$1750, 'Heron View'!O$5)</f>
        <v>0</v>
      </c>
      <c r="P20" s="2">
        <f>O20+SUMIFS(data!$H$1:$H$1750, data!$A$1:$A$1750, 'Heron View'!$A20, data!$D$1:$D$1750, 'Heron View'!$A$2, data!$E$1:$E$1750, 'Heron View'!P$5)</f>
        <v>0</v>
      </c>
      <c r="Q20" s="2">
        <f>P20+SUMIFS(data!$H$1:$H$1750, data!$A$1:$A$1750, 'Heron View'!$A20, data!$D$1:$D$1750, 'Heron View'!$A$2, data!$E$1:$E$1750, 'Heron View'!Q$5)</f>
        <v>0</v>
      </c>
      <c r="R20" s="2">
        <f>Q20+SUMIFS(data!$H$1:$H$1750, data!$A$1:$A$1750, 'Heron View'!$A20, data!$D$1:$D$1750, 'Heron View'!$A$2, data!$E$1:$E$1750, 'Heron View'!R$5)</f>
        <v>0</v>
      </c>
      <c r="S20" s="2">
        <f>R20+SUMIFS(data!$H$1:$H$1750, data!$A$1:$A$1750, 'Heron View'!$A20, data!$D$1:$D$1750, 'Heron View'!$A$2, data!$E$1:$E$1750, 'Heron View'!S$5)</f>
        <v>0</v>
      </c>
      <c r="T20" s="2">
        <f>S20+SUMIFS(data!$H$1:$H$1750, data!$A$1:$A$1750, 'Heron View'!$A20, data!$D$1:$D$1750, 'Heron View'!$A$2, data!$E$1:$E$1750, 'Heron View'!T$5)</f>
        <v>0</v>
      </c>
      <c r="U20" s="2">
        <f>T20+SUMIFS(data!$H$1:$H$1750, data!$A$1:$A$1750, 'Heron View'!$A20, data!$D$1:$D$1750, 'Heron View'!$A$2, data!$E$1:$E$1750, 'Heron View'!U$5)</f>
        <v>100</v>
      </c>
      <c r="V20" s="2">
        <f>U20+SUMIFS(data!$H$1:$H$1750, data!$A$1:$A$1750, 'Heron View'!$A20, data!$D$1:$D$1750, 'Heron View'!$A$2, data!$E$1:$E$1750, 'Heron View'!V$5)</f>
        <v>186.95999999999998</v>
      </c>
      <c r="W20" s="2">
        <f>V20+SUMIFS(data!$H$1:$H$1750, data!$A$1:$A$1750, 'Heron View'!$A20, data!$D$1:$D$1750, 'Heron View'!$A$2, data!$E$1:$E$1750, 'Heron View'!W$5)</f>
        <v>273.91999999999996</v>
      </c>
      <c r="X20" s="2">
        <f>W20+SUMIFS(data!$H$1:$H$1750, data!$A$1:$A$1750, 'Heron View'!$A20, data!$D$1:$D$1750, 'Heron View'!$A$2, data!$E$1:$E$1750, 'Heron View'!X$5)</f>
        <v>273.91999999999996</v>
      </c>
      <c r="Y20" s="2">
        <f>X20+SUMIFS(data!$H$1:$H$1750, data!$A$1:$A$1750, 'Heron View'!$A20, data!$D$1:$D$1750, 'Heron View'!$A$2, data!$E$1:$E$1750, 'Heron View'!Y$5)</f>
        <v>273.91999999999996</v>
      </c>
      <c r="Z20" s="2">
        <f>Y20+SUMIFS(data!$H$1:$H$1750, data!$A$1:$A$1750, 'Heron View'!$A20, data!$D$1:$D$1750, 'Heron View'!$A$2, data!$E$1:$E$1750, 'Heron View'!Z$5)</f>
        <v>273.91999999999996</v>
      </c>
      <c r="AA20" s="2">
        <f>Z20+SUMIFS(data!$H$1:$H$1750, data!$A$1:$A$1750, 'Heron View'!$A20, data!$D$1:$D$1750, 'Heron View'!$A$2, data!$E$1:$E$1750, 'Heron View'!AA$5)</f>
        <v>273.91999999999996</v>
      </c>
      <c r="AB20" s="2">
        <f>AA20+SUMIFS(data!$H$1:$H$1750, data!$A$1:$A$1750, 'Heron View'!$A20, data!$D$1:$D$1750, 'Heron View'!$A$2, data!$E$1:$E$1750, 'Heron View'!AB$5)</f>
        <v>273.91999999999996</v>
      </c>
      <c r="AC20" s="2">
        <f>AB20+SUMIFS(data!$H$1:$H$1750, data!$A$1:$A$1750, 'Heron View'!$A20, data!$D$1:$D$1750, 'Heron View'!$A$2, data!$E$1:$E$1750, 'Heron View'!AC$5)</f>
        <v>273.91999999999996</v>
      </c>
      <c r="AD20" s="2">
        <f>AC20+SUMIFS(data!$H$1:$H$1750, data!$A$1:$A$1750, 'Heron View'!$A20, data!$D$1:$D$1750, 'Heron View'!$A$2, data!$E$1:$E$1750, 'Heron View'!AD$5)</f>
        <v>273.91999999999996</v>
      </c>
      <c r="AE20" s="2">
        <f>AD20+SUMIFS(data!$H$1:$H$1750, data!$A$1:$A$1750, 'Heron View'!$A20, data!$D$1:$D$1750, 'Heron View'!$A$2, data!$E$1:$E$1750, 'Heron View'!AE$5)</f>
        <v>273.91999999999996</v>
      </c>
      <c r="AF20" s="2">
        <f>AE20+SUMIFS(data!$H$1:$H$1750, data!$A$1:$A$1750, 'Heron View'!$A20, data!$D$1:$D$1750, 'Heron View'!$A$2, data!$E$1:$E$1750, 'Heron View'!AF$5)</f>
        <v>273.91999999999996</v>
      </c>
    </row>
    <row r="21" spans="1:34" x14ac:dyDescent="0.2">
      <c r="A21" t="s">
        <v>87</v>
      </c>
      <c r="C21" s="2">
        <f>SUMIFS(data!$H$1:$H$1750, data!$A$1:$A$1750, 'Heron View'!$A21, data!$D$1:$D$1750, 'Heron View'!$A$2, data!$E$1:$E$1750, 'Heron View'!C$5)</f>
        <v>0</v>
      </c>
      <c r="D21" s="2">
        <f>C21+SUMIFS(data!$H$1:$H$1750, data!$A$1:$A$1750, 'Heron View'!$A21, data!$D$1:$D$1750, 'Heron View'!$A$2, data!$E$1:$E$1750, 'Heron View'!D$5)</f>
        <v>0</v>
      </c>
      <c r="E21" s="2">
        <f>D21+SUMIFS(data!$H$1:$H$1750, data!$A$1:$A$1750, 'Heron View'!$A21, data!$D$1:$D$1750, 'Heron View'!$A$2, data!$E$1:$E$1750, 'Heron View'!E$5)</f>
        <v>0</v>
      </c>
      <c r="F21" s="2">
        <f>E21+SUMIFS(data!$H$1:$H$1750, data!$A$1:$A$1750, 'Heron View'!$A21, data!$D$1:$D$1750, 'Heron View'!$A$2, data!$E$1:$E$1750, 'Heron View'!F$5)</f>
        <v>0</v>
      </c>
      <c r="G21" s="2">
        <f>F21+SUMIFS(data!$H$1:$H$1750, data!$A$1:$A$1750, 'Heron View'!$A21, data!$D$1:$D$1750, 'Heron View'!$A$2, data!$E$1:$E$1750, 'Heron View'!G$5)</f>
        <v>0</v>
      </c>
      <c r="H21" s="2">
        <f>G21+SUMIFS(data!$H$1:$H$1750, data!$A$1:$A$1750, 'Heron View'!$A21, data!$D$1:$D$1750, 'Heron View'!$A$2, data!$E$1:$E$1750, 'Heron View'!H$5)</f>
        <v>0</v>
      </c>
      <c r="I21" s="2">
        <f>H21+SUMIFS(data!$H$1:$H$1750, data!$A$1:$A$1750, 'Heron View'!$A21, data!$D$1:$D$1750, 'Heron View'!$A$2, data!$E$1:$E$1750, 'Heron View'!I$5)</f>
        <v>0</v>
      </c>
      <c r="J21" s="2">
        <f>I21+SUMIFS(data!$H$1:$H$1750, data!$A$1:$A$1750, 'Heron View'!$A21, data!$D$1:$D$1750, 'Heron View'!$A$2, data!$E$1:$E$1750, 'Heron View'!J$5)</f>
        <v>0</v>
      </c>
      <c r="K21" s="2">
        <f>J21+SUMIFS(data!$H$1:$H$1750, data!$A$1:$A$1750, 'Heron View'!$A21, data!$D$1:$D$1750, 'Heron View'!$A$2, data!$E$1:$E$1750, 'Heron View'!K$5)</f>
        <v>0</v>
      </c>
      <c r="L21" s="2">
        <f>K21+SUMIFS(data!$H$1:$H$1750, data!$A$1:$A$1750, 'Heron View'!$A21, data!$D$1:$D$1750, 'Heron View'!$A$2, data!$E$1:$E$1750, 'Heron View'!L$5)</f>
        <v>0</v>
      </c>
      <c r="M21" s="2">
        <f>L21+SUMIFS(data!$H$1:$H$1750, data!$A$1:$A$1750, 'Heron View'!$A21, data!$D$1:$D$1750, 'Heron View'!$A$2, data!$E$1:$E$1750, 'Heron View'!M$5)</f>
        <v>0</v>
      </c>
      <c r="N21" s="2">
        <f>M21+SUMIFS(data!$H$1:$H$1750, data!$A$1:$A$1750, 'Heron View'!$A21, data!$D$1:$D$1750, 'Heron View'!$A$2, data!$E$1:$E$1750, 'Heron View'!N$5)</f>
        <v>0</v>
      </c>
      <c r="O21" s="2">
        <f>N21+SUMIFS(data!$H$1:$H$1750, data!$A$1:$A$1750, 'Heron View'!$A21, data!$D$1:$D$1750, 'Heron View'!$A$2, data!$E$1:$E$1750, 'Heron View'!O$5)</f>
        <v>0</v>
      </c>
      <c r="P21" s="2">
        <f>O21+SUMIFS(data!$H$1:$H$1750, data!$A$1:$A$1750, 'Heron View'!$A21, data!$D$1:$D$1750, 'Heron View'!$A$2, data!$E$1:$E$1750, 'Heron View'!P$5)</f>
        <v>0</v>
      </c>
      <c r="Q21" s="2">
        <f>P21+SUMIFS(data!$H$1:$H$1750, data!$A$1:$A$1750, 'Heron View'!$A21, data!$D$1:$D$1750, 'Heron View'!$A$2, data!$E$1:$E$1750, 'Heron View'!Q$5)</f>
        <v>0</v>
      </c>
      <c r="R21" s="2">
        <f>Q21+SUMIFS(data!$H$1:$H$1750, data!$A$1:$A$1750, 'Heron View'!$A21, data!$D$1:$D$1750, 'Heron View'!$A$2, data!$E$1:$E$1750, 'Heron View'!R$5)</f>
        <v>0</v>
      </c>
      <c r="S21" s="2">
        <f>R21+SUMIFS(data!$H$1:$H$1750, data!$A$1:$A$1750, 'Heron View'!$A21, data!$D$1:$D$1750, 'Heron View'!$A$2, data!$E$1:$E$1750, 'Heron View'!S$5)</f>
        <v>0</v>
      </c>
      <c r="T21" s="2">
        <f>S21+SUMIFS(data!$H$1:$H$1750, data!$A$1:$A$1750, 'Heron View'!$A21, data!$D$1:$D$1750, 'Heron View'!$A$2, data!$E$1:$E$1750, 'Heron View'!T$5)</f>
        <v>0</v>
      </c>
      <c r="U21" s="2">
        <f>T21+SUMIFS(data!$H$1:$H$1750, data!$A$1:$A$1750, 'Heron View'!$A21, data!$D$1:$D$1750, 'Heron View'!$A$2, data!$E$1:$E$1750, 'Heron View'!U$5)</f>
        <v>0</v>
      </c>
      <c r="V21" s="2">
        <f>U21+SUMIFS(data!$H$1:$H$1750, data!$A$1:$A$1750, 'Heron View'!$A21, data!$D$1:$D$1750, 'Heron View'!$A$2, data!$E$1:$E$1750, 'Heron View'!V$5)</f>
        <v>0</v>
      </c>
      <c r="W21" s="2">
        <f>V21+SUMIFS(data!$H$1:$H$1750, data!$A$1:$A$1750, 'Heron View'!$A21, data!$D$1:$D$1750, 'Heron View'!$A$2, data!$E$1:$E$1750, 'Heron View'!W$5)</f>
        <v>0</v>
      </c>
      <c r="X21" s="2">
        <f>W21+SUMIFS(data!$H$1:$H$1750, data!$A$1:$A$1750, 'Heron View'!$A21, data!$D$1:$D$1750, 'Heron View'!$A$2, data!$E$1:$E$1750, 'Heron View'!X$5)</f>
        <v>0</v>
      </c>
      <c r="Y21" s="2">
        <f>X21+SUMIFS(data!$H$1:$H$1750, data!$A$1:$A$1750, 'Heron View'!$A21, data!$D$1:$D$1750, 'Heron View'!$A$2, data!$E$1:$E$1750, 'Heron View'!Y$5)</f>
        <v>0</v>
      </c>
      <c r="Z21" s="2">
        <f>Y21+SUMIFS(data!$H$1:$H$1750, data!$A$1:$A$1750, 'Heron View'!$A21, data!$D$1:$D$1750, 'Heron View'!$A$2, data!$E$1:$E$1750, 'Heron View'!Z$5)</f>
        <v>0</v>
      </c>
      <c r="AA21" s="2">
        <f>Z21+SUMIFS(data!$H$1:$H$1750, data!$A$1:$A$1750, 'Heron View'!$A21, data!$D$1:$D$1750, 'Heron View'!$A$2, data!$E$1:$E$1750, 'Heron View'!AA$5)</f>
        <v>0</v>
      </c>
      <c r="AB21" s="2">
        <f>AA21+SUMIFS(data!$H$1:$H$1750, data!$A$1:$A$1750, 'Heron View'!$A21, data!$D$1:$D$1750, 'Heron View'!$A$2, data!$E$1:$E$1750, 'Heron View'!AB$5)</f>
        <v>0</v>
      </c>
      <c r="AC21" s="2">
        <f>AB21+SUMIFS(data!$H$1:$H$1750, data!$A$1:$A$1750, 'Heron View'!$A21, data!$D$1:$D$1750, 'Heron View'!$A$2, data!$E$1:$E$1750, 'Heron View'!AC$5)</f>
        <v>0</v>
      </c>
      <c r="AD21" s="2">
        <f>AC21+SUMIFS(data!$H$1:$H$1750, data!$A$1:$A$1750, 'Heron View'!$A21, data!$D$1:$D$1750, 'Heron View'!$A$2, data!$E$1:$E$1750, 'Heron View'!AD$5)</f>
        <v>0</v>
      </c>
      <c r="AE21" s="2">
        <f>AD21+SUMIFS(data!$H$1:$H$1750, data!$A$1:$A$1750, 'Heron View'!$A21, data!$D$1:$D$1750, 'Heron View'!$A$2, data!$E$1:$E$1750, 'Heron View'!AE$5)</f>
        <v>0</v>
      </c>
      <c r="AF21" s="2">
        <f>AE21+SUMIFS(data!$H$1:$H$1750, data!$A$1:$A$1750, 'Heron View'!$A21, data!$D$1:$D$1750, 'Heron View'!$A$2, data!$E$1:$E$1750, 'Heron View'!AF$5)</f>
        <v>0</v>
      </c>
    </row>
    <row r="22" spans="1:34" x14ac:dyDescent="0.2">
      <c r="A22" t="s">
        <v>99</v>
      </c>
      <c r="C22" s="2">
        <f>SUMIFS(data!$H$1:$H$1750, data!$A$1:$A$1750, 'Heron View'!$A22, data!$D$1:$D$1750, 'Heron View'!$A$2, data!$E$1:$E$1750, 'Heron View'!C$5)</f>
        <v>0</v>
      </c>
      <c r="D22" s="2">
        <f>C22+SUMIFS(data!$H$1:$H$1750, data!$A$1:$A$1750, 'Heron View'!$A22, data!$D$1:$D$1750, 'Heron View'!$A$2, data!$E$1:$E$1750, 'Heron View'!D$5)</f>
        <v>0</v>
      </c>
      <c r="E22" s="2">
        <f>D22+SUMIFS(data!$H$1:$H$1750, data!$A$1:$A$1750, 'Heron View'!$A22, data!$D$1:$D$1750, 'Heron View'!$A$2, data!$E$1:$E$1750, 'Heron View'!E$5)</f>
        <v>0</v>
      </c>
      <c r="F22" s="2">
        <f>E22+SUMIFS(data!$H$1:$H$1750, data!$A$1:$A$1750, 'Heron View'!$A22, data!$D$1:$D$1750, 'Heron View'!$A$2, data!$E$1:$E$1750, 'Heron View'!F$5)</f>
        <v>0</v>
      </c>
      <c r="G22" s="2">
        <f>F22+SUMIFS(data!$H$1:$H$1750, data!$A$1:$A$1750, 'Heron View'!$A22, data!$D$1:$D$1750, 'Heron View'!$A$2, data!$E$1:$E$1750, 'Heron View'!G$5)</f>
        <v>0</v>
      </c>
      <c r="H22" s="2">
        <f>G22+SUMIFS(data!$H$1:$H$1750, data!$A$1:$A$1750, 'Heron View'!$A22, data!$D$1:$D$1750, 'Heron View'!$A$2, data!$E$1:$E$1750, 'Heron View'!H$5)</f>
        <v>0</v>
      </c>
      <c r="I22" s="2">
        <f>H22+SUMIFS(data!$H$1:$H$1750, data!$A$1:$A$1750, 'Heron View'!$A22, data!$D$1:$D$1750, 'Heron View'!$A$2, data!$E$1:$E$1750, 'Heron View'!I$5)</f>
        <v>0</v>
      </c>
      <c r="J22" s="2">
        <f>I22+SUMIFS(data!$H$1:$H$1750, data!$A$1:$A$1750, 'Heron View'!$A22, data!$D$1:$D$1750, 'Heron View'!$A$2, data!$E$1:$E$1750, 'Heron View'!J$5)</f>
        <v>0</v>
      </c>
      <c r="K22" s="2">
        <f>J22+SUMIFS(data!$H$1:$H$1750, data!$A$1:$A$1750, 'Heron View'!$A22, data!$D$1:$D$1750, 'Heron View'!$A$2, data!$E$1:$E$1750, 'Heron View'!K$5)</f>
        <v>0</v>
      </c>
      <c r="L22" s="2">
        <f>K22+SUMIFS(data!$H$1:$H$1750, data!$A$1:$A$1750, 'Heron View'!$A22, data!$D$1:$D$1750, 'Heron View'!$A$2, data!$E$1:$E$1750, 'Heron View'!L$5)</f>
        <v>0</v>
      </c>
      <c r="M22" s="2">
        <f>L22+SUMIFS(data!$H$1:$H$1750, data!$A$1:$A$1750, 'Heron View'!$A22, data!$D$1:$D$1750, 'Heron View'!$A$2, data!$E$1:$E$1750, 'Heron View'!M$5)</f>
        <v>0</v>
      </c>
      <c r="N22" s="2">
        <f>M22+SUMIFS(data!$H$1:$H$1750, data!$A$1:$A$1750, 'Heron View'!$A22, data!$D$1:$D$1750, 'Heron View'!$A$2, data!$E$1:$E$1750, 'Heron View'!N$5)</f>
        <v>0</v>
      </c>
      <c r="O22" s="2">
        <f>N22+SUMIFS(data!$H$1:$H$1750, data!$A$1:$A$1750, 'Heron View'!$A22, data!$D$1:$D$1750, 'Heron View'!$A$2, data!$E$1:$E$1750, 'Heron View'!O$5)</f>
        <v>0</v>
      </c>
      <c r="P22" s="2">
        <f>O22+SUMIFS(data!$H$1:$H$1750, data!$A$1:$A$1750, 'Heron View'!$A22, data!$D$1:$D$1750, 'Heron View'!$A$2, data!$E$1:$E$1750, 'Heron View'!P$5)</f>
        <v>0</v>
      </c>
      <c r="Q22" s="2">
        <f>P22+SUMIFS(data!$H$1:$H$1750, data!$A$1:$A$1750, 'Heron View'!$A22, data!$D$1:$D$1750, 'Heron View'!$A$2, data!$E$1:$E$1750, 'Heron View'!Q$5)</f>
        <v>0</v>
      </c>
      <c r="R22" s="2">
        <f>Q22+SUMIFS(data!$H$1:$H$1750, data!$A$1:$A$1750, 'Heron View'!$A22, data!$D$1:$D$1750, 'Heron View'!$A$2, data!$E$1:$E$1750, 'Heron View'!R$5)</f>
        <v>0</v>
      </c>
      <c r="S22" s="2">
        <f>R22+SUMIFS(data!$H$1:$H$1750, data!$A$1:$A$1750, 'Heron View'!$A22, data!$D$1:$D$1750, 'Heron View'!$A$2, data!$E$1:$E$1750, 'Heron View'!S$5)</f>
        <v>44968.24</v>
      </c>
      <c r="T22" s="2">
        <f>S22+SUMIFS(data!$H$1:$H$1750, data!$A$1:$A$1750, 'Heron View'!$A22, data!$D$1:$D$1750, 'Heron View'!$A$2, data!$E$1:$E$1750, 'Heron View'!T$5)</f>
        <v>89936.48</v>
      </c>
      <c r="U22" s="2">
        <f>T22+SUMIFS(data!$H$1:$H$1750, data!$A$1:$A$1750, 'Heron View'!$A22, data!$D$1:$D$1750, 'Heron View'!$A$2, data!$E$1:$E$1750, 'Heron View'!U$5)</f>
        <v>89936.48</v>
      </c>
      <c r="V22" s="2">
        <f>U22+SUMIFS(data!$H$1:$H$1750, data!$A$1:$A$1750, 'Heron View'!$A22, data!$D$1:$D$1750, 'Heron View'!$A$2, data!$E$1:$E$1750, 'Heron View'!V$5)</f>
        <v>89936.48</v>
      </c>
      <c r="W22" s="2">
        <f>V22+SUMIFS(data!$H$1:$H$1750, data!$A$1:$A$1750, 'Heron View'!$A22, data!$D$1:$D$1750, 'Heron View'!$A$2, data!$E$1:$E$1750, 'Heron View'!W$5)</f>
        <v>89936.48</v>
      </c>
      <c r="X22" s="2">
        <f>W22+SUMIFS(data!$H$1:$H$1750, data!$A$1:$A$1750, 'Heron View'!$A22, data!$D$1:$D$1750, 'Heron View'!$A$2, data!$E$1:$E$1750, 'Heron View'!X$5)</f>
        <v>89936.48</v>
      </c>
      <c r="Y22" s="2">
        <f>X22+SUMIFS(data!$H$1:$H$1750, data!$A$1:$A$1750, 'Heron View'!$A22, data!$D$1:$D$1750, 'Heron View'!$A$2, data!$E$1:$E$1750, 'Heron View'!Y$5)</f>
        <v>89936.48</v>
      </c>
      <c r="Z22" s="2">
        <f>Y22+SUMIFS(data!$H$1:$H$1750, data!$A$1:$A$1750, 'Heron View'!$A22, data!$D$1:$D$1750, 'Heron View'!$A$2, data!$E$1:$E$1750, 'Heron View'!Z$5)</f>
        <v>89936.48</v>
      </c>
      <c r="AA22" s="2">
        <f>Z22+SUMIFS(data!$H$1:$H$1750, data!$A$1:$A$1750, 'Heron View'!$A22, data!$D$1:$D$1750, 'Heron View'!$A$2, data!$E$1:$E$1750, 'Heron View'!AA$5)</f>
        <v>89936.48</v>
      </c>
      <c r="AB22" s="2">
        <f>AA22+SUMIFS(data!$H$1:$H$1750, data!$A$1:$A$1750, 'Heron View'!$A22, data!$D$1:$D$1750, 'Heron View'!$A$2, data!$E$1:$E$1750, 'Heron View'!AB$5)</f>
        <v>89936.48</v>
      </c>
      <c r="AC22" s="2">
        <f>AB22+SUMIFS(data!$H$1:$H$1750, data!$A$1:$A$1750, 'Heron View'!$A22, data!$D$1:$D$1750, 'Heron View'!$A$2, data!$E$1:$E$1750, 'Heron View'!AC$5)</f>
        <v>89936.48</v>
      </c>
      <c r="AD22" s="2">
        <f>AC22+SUMIFS(data!$H$1:$H$1750, data!$A$1:$A$1750, 'Heron View'!$A22, data!$D$1:$D$1750, 'Heron View'!$A$2, data!$E$1:$E$1750, 'Heron View'!AD$5)</f>
        <v>89936.48</v>
      </c>
      <c r="AE22" s="2">
        <f>AD22+SUMIFS(data!$H$1:$H$1750, data!$A$1:$A$1750, 'Heron View'!$A22, data!$D$1:$D$1750, 'Heron View'!$A$2, data!$E$1:$E$1750, 'Heron View'!AE$5)</f>
        <v>89936.48</v>
      </c>
      <c r="AF22" s="2">
        <f>AE22+SUMIFS(data!$H$1:$H$1750, data!$A$1:$A$1750, 'Heron View'!$A22, data!$D$1:$D$1750, 'Heron View'!$A$2, data!$E$1:$E$1750, 'Heron View'!AF$5)</f>
        <v>89936.48</v>
      </c>
    </row>
    <row r="23" spans="1:34" x14ac:dyDescent="0.2">
      <c r="A23" t="s">
        <v>21</v>
      </c>
      <c r="C23" s="2">
        <f>SUMIFS(data!$H$1:$H$1750, data!$A$1:$A$1750, 'Heron View'!$A23, data!$D$1:$D$1750, 'Heron View'!$A$2, data!$E$1:$E$1750, 'Heron View'!C$5)</f>
        <v>0</v>
      </c>
      <c r="D23" s="2">
        <f>C23+SUMIFS(data!$H$1:$H$1750, data!$A$1:$A$1750, 'Heron View'!$A23, data!$D$1:$D$1750, 'Heron View'!$A$2, data!$E$1:$E$1750, 'Heron View'!D$5)</f>
        <v>0</v>
      </c>
      <c r="E23" s="2">
        <f>D23+SUMIFS(data!$H$1:$H$1750, data!$A$1:$A$1750, 'Heron View'!$A23, data!$D$1:$D$1750, 'Heron View'!$A$2, data!$E$1:$E$1750, 'Heron View'!E$5)</f>
        <v>0</v>
      </c>
      <c r="F23" s="2">
        <f>E23+SUMIFS(data!$H$1:$H$1750, data!$A$1:$A$1750, 'Heron View'!$A23, data!$D$1:$D$1750, 'Heron View'!$A$2, data!$E$1:$E$1750, 'Heron View'!F$5)</f>
        <v>0</v>
      </c>
      <c r="G23" s="2">
        <f>F23+SUMIFS(data!$H$1:$H$1750, data!$A$1:$A$1750, 'Heron View'!$A23, data!$D$1:$D$1750, 'Heron View'!$A$2, data!$E$1:$E$1750, 'Heron View'!G$5)</f>
        <v>0</v>
      </c>
      <c r="H23" s="2">
        <f>G23+SUMIFS(data!$H$1:$H$1750, data!$A$1:$A$1750, 'Heron View'!$A23, data!$D$1:$D$1750, 'Heron View'!$A$2, data!$E$1:$E$1750, 'Heron View'!H$5)</f>
        <v>0</v>
      </c>
      <c r="I23" s="2">
        <f>H23+SUMIFS(data!$H$1:$H$1750, data!$A$1:$A$1750, 'Heron View'!$A23, data!$D$1:$D$1750, 'Heron View'!$A$2, data!$E$1:$E$1750, 'Heron View'!I$5)</f>
        <v>0</v>
      </c>
      <c r="J23" s="2">
        <f>I23+SUMIFS(data!$H$1:$H$1750, data!$A$1:$A$1750, 'Heron View'!$A23, data!$D$1:$D$1750, 'Heron View'!$A$2, data!$E$1:$E$1750, 'Heron View'!J$5)</f>
        <v>0</v>
      </c>
      <c r="K23" s="2">
        <f>J23+SUMIFS(data!$H$1:$H$1750, data!$A$1:$A$1750, 'Heron View'!$A23, data!$D$1:$D$1750, 'Heron View'!$A$2, data!$E$1:$E$1750, 'Heron View'!K$5)</f>
        <v>0</v>
      </c>
      <c r="L23" s="2">
        <f>K23+SUMIFS(data!$H$1:$H$1750, data!$A$1:$A$1750, 'Heron View'!$A23, data!$D$1:$D$1750, 'Heron View'!$A$2, data!$E$1:$E$1750, 'Heron View'!L$5)</f>
        <v>0</v>
      </c>
      <c r="M23" s="2">
        <f>L23+SUMIFS(data!$H$1:$H$1750, data!$A$1:$A$1750, 'Heron View'!$A23, data!$D$1:$D$1750, 'Heron View'!$A$2, data!$E$1:$E$1750, 'Heron View'!M$5)</f>
        <v>0</v>
      </c>
      <c r="N23" s="2">
        <f>M23+SUMIFS(data!$H$1:$H$1750, data!$A$1:$A$1750, 'Heron View'!$A23, data!$D$1:$D$1750, 'Heron View'!$A$2, data!$E$1:$E$1750, 'Heron View'!N$5)</f>
        <v>0</v>
      </c>
      <c r="O23" s="2">
        <f>N23+SUMIFS(data!$H$1:$H$1750, data!$A$1:$A$1750, 'Heron View'!$A23, data!$D$1:$D$1750, 'Heron View'!$A$2, data!$E$1:$E$1750, 'Heron View'!O$5)</f>
        <v>0</v>
      </c>
      <c r="P23" s="2">
        <f>O23+SUMIFS(data!$H$1:$H$1750, data!$A$1:$A$1750, 'Heron View'!$A23, data!$D$1:$D$1750, 'Heron View'!$A$2, data!$E$1:$E$1750, 'Heron View'!P$5)</f>
        <v>0</v>
      </c>
      <c r="Q23" s="2">
        <f>P23+SUMIFS(data!$H$1:$H$1750, data!$A$1:$A$1750, 'Heron View'!$A23, data!$D$1:$D$1750, 'Heron View'!$A$2, data!$E$1:$E$1750, 'Heron View'!Q$5)</f>
        <v>0</v>
      </c>
      <c r="R23" s="2">
        <f>Q23+SUMIFS(data!$H$1:$H$1750, data!$A$1:$A$1750, 'Heron View'!$A23, data!$D$1:$D$1750, 'Heron View'!$A$2, data!$E$1:$E$1750, 'Heron View'!R$5)</f>
        <v>0</v>
      </c>
      <c r="S23" s="2">
        <f>R23+SUMIFS(data!$H$1:$H$1750, data!$A$1:$A$1750, 'Heron View'!$A23, data!$D$1:$D$1750, 'Heron View'!$A$2, data!$E$1:$E$1750, 'Heron View'!S$5)</f>
        <v>0</v>
      </c>
      <c r="T23" s="2">
        <f>S23+SUMIFS(data!$H$1:$H$1750, data!$A$1:$A$1750, 'Heron View'!$A23, data!$D$1:$D$1750, 'Heron View'!$A$2, data!$E$1:$E$1750, 'Heron View'!T$5)</f>
        <v>0</v>
      </c>
      <c r="U23" s="2">
        <f>T23+SUMIFS(data!$H$1:$H$1750, data!$A$1:$A$1750, 'Heron View'!$A23, data!$D$1:$D$1750, 'Heron View'!$A$2, data!$E$1:$E$1750, 'Heron View'!U$5)</f>
        <v>0</v>
      </c>
      <c r="V23" s="2">
        <f>U23+SUMIFS(data!$H$1:$H$1750, data!$A$1:$A$1750, 'Heron View'!$A23, data!$D$1:$D$1750, 'Heron View'!$A$2, data!$E$1:$E$1750, 'Heron View'!V$5)</f>
        <v>0</v>
      </c>
      <c r="W23" s="2">
        <f>V23+SUMIFS(data!$H$1:$H$1750, data!$A$1:$A$1750, 'Heron View'!$A23, data!$D$1:$D$1750, 'Heron View'!$A$2, data!$E$1:$E$1750, 'Heron View'!W$5)</f>
        <v>1797.39</v>
      </c>
      <c r="X23" s="2">
        <f>W23+SUMIFS(data!$H$1:$H$1750, data!$A$1:$A$1750, 'Heron View'!$A23, data!$D$1:$D$1750, 'Heron View'!$A$2, data!$E$1:$E$1750, 'Heron View'!X$5)</f>
        <v>1797.39</v>
      </c>
      <c r="Y23" s="2">
        <f>X23+SUMIFS(data!$H$1:$H$1750, data!$A$1:$A$1750, 'Heron View'!$A23, data!$D$1:$D$1750, 'Heron View'!$A$2, data!$E$1:$E$1750, 'Heron View'!Y$5)</f>
        <v>1797.39</v>
      </c>
      <c r="Z23" s="2">
        <f>Y23+SUMIFS(data!$H$1:$H$1750, data!$A$1:$A$1750, 'Heron View'!$A23, data!$D$1:$D$1750, 'Heron View'!$A$2, data!$E$1:$E$1750, 'Heron View'!Z$5)</f>
        <v>1797.39</v>
      </c>
      <c r="AA23" s="2">
        <f>Z23+SUMIFS(data!$H$1:$H$1750, data!$A$1:$A$1750, 'Heron View'!$A23, data!$D$1:$D$1750, 'Heron View'!$A$2, data!$E$1:$E$1750, 'Heron View'!AA$5)</f>
        <v>1797.39</v>
      </c>
      <c r="AB23" s="2">
        <f>AA23+SUMIFS(data!$H$1:$H$1750, data!$A$1:$A$1750, 'Heron View'!$A23, data!$D$1:$D$1750, 'Heron View'!$A$2, data!$E$1:$E$1750, 'Heron View'!AB$5)</f>
        <v>1797.39</v>
      </c>
      <c r="AC23" s="2">
        <f>AB23+SUMIFS(data!$H$1:$H$1750, data!$A$1:$A$1750, 'Heron View'!$A23, data!$D$1:$D$1750, 'Heron View'!$A$2, data!$E$1:$E$1750, 'Heron View'!AC$5)</f>
        <v>1797.39</v>
      </c>
      <c r="AD23" s="2">
        <f>AC23+SUMIFS(data!$H$1:$H$1750, data!$A$1:$A$1750, 'Heron View'!$A23, data!$D$1:$D$1750, 'Heron View'!$A$2, data!$E$1:$E$1750, 'Heron View'!AD$5)</f>
        <v>1797.39</v>
      </c>
      <c r="AE23" s="2">
        <f>AD23+SUMIFS(data!$H$1:$H$1750, data!$A$1:$A$1750, 'Heron View'!$A23, data!$D$1:$D$1750, 'Heron View'!$A$2, data!$E$1:$E$1750, 'Heron View'!AE$5)</f>
        <v>1797.39</v>
      </c>
      <c r="AF23" s="2">
        <f>AE23+SUMIFS(data!$H$1:$H$1750, data!$A$1:$A$1750, 'Heron View'!$A23, data!$D$1:$D$1750, 'Heron View'!$A$2, data!$E$1:$E$1750, 'Heron View'!AF$5)</f>
        <v>1797.39</v>
      </c>
    </row>
    <row r="24" spans="1:34" x14ac:dyDescent="0.2">
      <c r="A24" t="s">
        <v>23</v>
      </c>
      <c r="C24" s="2">
        <f>SUMIFS(data!$H$1:$H$1750, data!$A$1:$A$1750, 'Heron View'!$A24, data!$D$1:$D$1750, 'Heron View'!$A$2, data!$E$1:$E$1750, 'Heron View'!C$5)</f>
        <v>0</v>
      </c>
      <c r="D24" s="2">
        <f>C24+SUMIFS(data!$H$1:$H$1750, data!$A$1:$A$1750, 'Heron View'!$A24, data!$D$1:$D$1750, 'Heron View'!$A$2, data!$E$1:$E$1750, 'Heron View'!D$5)</f>
        <v>0</v>
      </c>
      <c r="E24" s="2">
        <f>D24+SUMIFS(data!$H$1:$H$1750, data!$A$1:$A$1750, 'Heron View'!$A24, data!$D$1:$D$1750, 'Heron View'!$A$2, data!$E$1:$E$1750, 'Heron View'!E$5)</f>
        <v>0</v>
      </c>
      <c r="F24" s="2">
        <f>E24+SUMIFS(data!$H$1:$H$1750, data!$A$1:$A$1750, 'Heron View'!$A24, data!$D$1:$D$1750, 'Heron View'!$A$2, data!$E$1:$E$1750, 'Heron View'!F$5)</f>
        <v>0</v>
      </c>
      <c r="G24" s="2">
        <f>F24+SUMIFS(data!$H$1:$H$1750, data!$A$1:$A$1750, 'Heron View'!$A24, data!$D$1:$D$1750, 'Heron View'!$A$2, data!$E$1:$E$1750, 'Heron View'!G$5)</f>
        <v>0</v>
      </c>
      <c r="H24" s="2">
        <f>G24+SUMIFS(data!$H$1:$H$1750, data!$A$1:$A$1750, 'Heron View'!$A24, data!$D$1:$D$1750, 'Heron View'!$A$2, data!$E$1:$E$1750, 'Heron View'!H$5)</f>
        <v>0</v>
      </c>
      <c r="I24" s="2">
        <f>H24+SUMIFS(data!$H$1:$H$1750, data!$A$1:$A$1750, 'Heron View'!$A24, data!$D$1:$D$1750, 'Heron View'!$A$2, data!$E$1:$E$1750, 'Heron View'!I$5)</f>
        <v>0</v>
      </c>
      <c r="J24" s="2">
        <f>I24+SUMIFS(data!$H$1:$H$1750, data!$A$1:$A$1750, 'Heron View'!$A24, data!$D$1:$D$1750, 'Heron View'!$A$2, data!$E$1:$E$1750, 'Heron View'!J$5)</f>
        <v>0</v>
      </c>
      <c r="K24" s="2">
        <f>J24+SUMIFS(data!$H$1:$H$1750, data!$A$1:$A$1750, 'Heron View'!$A24, data!$D$1:$D$1750, 'Heron View'!$A$2, data!$E$1:$E$1750, 'Heron View'!K$5)</f>
        <v>0</v>
      </c>
      <c r="L24" s="2">
        <f>K24+SUMIFS(data!$H$1:$H$1750, data!$A$1:$A$1750, 'Heron View'!$A24, data!$D$1:$D$1750, 'Heron View'!$A$2, data!$E$1:$E$1750, 'Heron View'!L$5)</f>
        <v>0</v>
      </c>
      <c r="M24" s="2">
        <f>L24+SUMIFS(data!$H$1:$H$1750, data!$A$1:$A$1750, 'Heron View'!$A24, data!$D$1:$D$1750, 'Heron View'!$A$2, data!$E$1:$E$1750, 'Heron View'!M$5)</f>
        <v>0</v>
      </c>
      <c r="N24" s="2">
        <f>M24+SUMIFS(data!$H$1:$H$1750, data!$A$1:$A$1750, 'Heron View'!$A24, data!$D$1:$D$1750, 'Heron View'!$A$2, data!$E$1:$E$1750, 'Heron View'!N$5)</f>
        <v>0</v>
      </c>
      <c r="O24" s="2">
        <f>N24+SUMIFS(data!$H$1:$H$1750, data!$A$1:$A$1750, 'Heron View'!$A24, data!$D$1:$D$1750, 'Heron View'!$A$2, data!$E$1:$E$1750, 'Heron View'!O$5)</f>
        <v>0</v>
      </c>
      <c r="P24" s="2">
        <f>O24+SUMIFS(data!$H$1:$H$1750, data!$A$1:$A$1750, 'Heron View'!$A24, data!$D$1:$D$1750, 'Heron View'!$A$2, data!$E$1:$E$1750, 'Heron View'!P$5)</f>
        <v>0</v>
      </c>
      <c r="Q24" s="2">
        <f>P24+SUMIFS(data!$H$1:$H$1750, data!$A$1:$A$1750, 'Heron View'!$A24, data!$D$1:$D$1750, 'Heron View'!$A$2, data!$E$1:$E$1750, 'Heron View'!Q$5)</f>
        <v>0</v>
      </c>
      <c r="R24" s="2">
        <f>Q24+SUMIFS(data!$H$1:$H$1750, data!$A$1:$A$1750, 'Heron View'!$A24, data!$D$1:$D$1750, 'Heron View'!$A$2, data!$E$1:$E$1750, 'Heron View'!R$5)</f>
        <v>0</v>
      </c>
      <c r="S24" s="2">
        <f>R24+SUMIFS(data!$H$1:$H$1750, data!$A$1:$A$1750, 'Heron View'!$A24, data!$D$1:$D$1750, 'Heron View'!$A$2, data!$E$1:$E$1750, 'Heron View'!S$5)</f>
        <v>0</v>
      </c>
      <c r="T24" s="2">
        <f>S24+SUMIFS(data!$H$1:$H$1750, data!$A$1:$A$1750, 'Heron View'!$A24, data!$D$1:$D$1750, 'Heron View'!$A$2, data!$E$1:$E$1750, 'Heron View'!T$5)</f>
        <v>0</v>
      </c>
      <c r="U24" s="2">
        <f>T24+SUMIFS(data!$H$1:$H$1750, data!$A$1:$A$1750, 'Heron View'!$A24, data!$D$1:$D$1750, 'Heron View'!$A$2, data!$E$1:$E$1750, 'Heron View'!U$5)</f>
        <v>0</v>
      </c>
      <c r="V24" s="2">
        <f>U24+SUMIFS(data!$H$1:$H$1750, data!$A$1:$A$1750, 'Heron View'!$A24, data!$D$1:$D$1750, 'Heron View'!$A$2, data!$E$1:$E$1750, 'Heron View'!V$5)</f>
        <v>0</v>
      </c>
      <c r="W24" s="2">
        <f>V24+SUMIFS(data!$H$1:$H$1750, data!$A$1:$A$1750, 'Heron View'!$A24, data!$D$1:$D$1750, 'Heron View'!$A$2, data!$E$1:$E$1750, 'Heron View'!W$5)</f>
        <v>34156.449999999997</v>
      </c>
      <c r="X24" s="2">
        <f>W24+SUMIFS(data!$H$1:$H$1750, data!$A$1:$A$1750, 'Heron View'!$A24, data!$D$1:$D$1750, 'Heron View'!$A$2, data!$E$1:$E$1750, 'Heron View'!X$5)</f>
        <v>34156.449999999997</v>
      </c>
      <c r="Y24" s="2">
        <f>X24+SUMIFS(data!$H$1:$H$1750, data!$A$1:$A$1750, 'Heron View'!$A24, data!$D$1:$D$1750, 'Heron View'!$A$2, data!$E$1:$E$1750, 'Heron View'!Y$5)</f>
        <v>34156.449999999997</v>
      </c>
      <c r="Z24" s="2">
        <f>Y24+SUMIFS(data!$H$1:$H$1750, data!$A$1:$A$1750, 'Heron View'!$A24, data!$D$1:$D$1750, 'Heron View'!$A$2, data!$E$1:$E$1750, 'Heron View'!Z$5)</f>
        <v>34156.449999999997</v>
      </c>
      <c r="AA24" s="2">
        <f>Z24+SUMIFS(data!$H$1:$H$1750, data!$A$1:$A$1750, 'Heron View'!$A24, data!$D$1:$D$1750, 'Heron View'!$A$2, data!$E$1:$E$1750, 'Heron View'!AA$5)</f>
        <v>34156.449999999997</v>
      </c>
      <c r="AB24" s="2">
        <f>AA24+SUMIFS(data!$H$1:$H$1750, data!$A$1:$A$1750, 'Heron View'!$A24, data!$D$1:$D$1750, 'Heron View'!$A$2, data!$E$1:$E$1750, 'Heron View'!AB$5)</f>
        <v>34156.449999999997</v>
      </c>
      <c r="AC24" s="2">
        <f>AB24+SUMIFS(data!$H$1:$H$1750, data!$A$1:$A$1750, 'Heron View'!$A24, data!$D$1:$D$1750, 'Heron View'!$A$2, data!$E$1:$E$1750, 'Heron View'!AC$5)</f>
        <v>34156.449999999997</v>
      </c>
      <c r="AD24" s="2">
        <f>AC24+SUMIFS(data!$H$1:$H$1750, data!$A$1:$A$1750, 'Heron View'!$A24, data!$D$1:$D$1750, 'Heron View'!$A$2, data!$E$1:$E$1750, 'Heron View'!AD$5)</f>
        <v>34156.449999999997</v>
      </c>
      <c r="AE24" s="2">
        <f>AD24+SUMIFS(data!$H$1:$H$1750, data!$A$1:$A$1750, 'Heron View'!$A24, data!$D$1:$D$1750, 'Heron View'!$A$2, data!$E$1:$E$1750, 'Heron View'!AE$5)</f>
        <v>34156.449999999997</v>
      </c>
      <c r="AF24" s="2">
        <f>AE24+SUMIFS(data!$H$1:$H$1750, data!$A$1:$A$1750, 'Heron View'!$A24, data!$D$1:$D$1750, 'Heron View'!$A$2, data!$E$1:$E$1750, 'Heron View'!AF$5)</f>
        <v>34156.449999999997</v>
      </c>
    </row>
    <row r="25" spans="1:34" x14ac:dyDescent="0.2">
      <c r="A25" t="s">
        <v>24</v>
      </c>
      <c r="C25" s="2">
        <f>SUMIFS(data!$H$1:$H$1750, data!$A$1:$A$1750, 'Heron View'!$A25, data!$D$1:$D$1750, 'Heron View'!$A$2, data!$E$1:$E$1750, 'Heron View'!C$5)</f>
        <v>0</v>
      </c>
      <c r="D25" s="2">
        <f>C25+SUMIFS(data!$H$1:$H$1750, data!$A$1:$A$1750, 'Heron View'!$A25, data!$D$1:$D$1750, 'Heron View'!$A$2, data!$E$1:$E$1750, 'Heron View'!D$5)</f>
        <v>0</v>
      </c>
      <c r="E25" s="2">
        <f>D25+SUMIFS(data!$H$1:$H$1750, data!$A$1:$A$1750, 'Heron View'!$A25, data!$D$1:$D$1750, 'Heron View'!$A$2, data!$E$1:$E$1750, 'Heron View'!E$5)</f>
        <v>0</v>
      </c>
      <c r="F25" s="2">
        <f>E25+SUMIFS(data!$H$1:$H$1750, data!$A$1:$A$1750, 'Heron View'!$A25, data!$D$1:$D$1750, 'Heron View'!$A$2, data!$E$1:$E$1750, 'Heron View'!F$5)</f>
        <v>0</v>
      </c>
      <c r="G25" s="2">
        <f>F25+SUMIFS(data!$H$1:$H$1750, data!$A$1:$A$1750, 'Heron View'!$A25, data!$D$1:$D$1750, 'Heron View'!$A$2, data!$E$1:$E$1750, 'Heron View'!G$5)</f>
        <v>0</v>
      </c>
      <c r="H25" s="2">
        <f>G25+SUMIFS(data!$H$1:$H$1750, data!$A$1:$A$1750, 'Heron View'!$A25, data!$D$1:$D$1750, 'Heron View'!$A$2, data!$E$1:$E$1750, 'Heron View'!H$5)</f>
        <v>0</v>
      </c>
      <c r="I25" s="2">
        <f>H25+SUMIFS(data!$H$1:$H$1750, data!$A$1:$A$1750, 'Heron View'!$A25, data!$D$1:$D$1750, 'Heron View'!$A$2, data!$E$1:$E$1750, 'Heron View'!I$5)</f>
        <v>0</v>
      </c>
      <c r="J25" s="2">
        <f>I25+SUMIFS(data!$H$1:$H$1750, data!$A$1:$A$1750, 'Heron View'!$A25, data!$D$1:$D$1750, 'Heron View'!$A$2, data!$E$1:$E$1750, 'Heron View'!J$5)</f>
        <v>0</v>
      </c>
      <c r="K25" s="2">
        <f>J25+SUMIFS(data!$H$1:$H$1750, data!$A$1:$A$1750, 'Heron View'!$A25, data!$D$1:$D$1750, 'Heron View'!$A$2, data!$E$1:$E$1750, 'Heron View'!K$5)</f>
        <v>0</v>
      </c>
      <c r="L25" s="2">
        <f>K25+SUMIFS(data!$H$1:$H$1750, data!$A$1:$A$1750, 'Heron View'!$A25, data!$D$1:$D$1750, 'Heron View'!$A$2, data!$E$1:$E$1750, 'Heron View'!L$5)</f>
        <v>0</v>
      </c>
      <c r="M25" s="2">
        <f>L25+SUMIFS(data!$H$1:$H$1750, data!$A$1:$A$1750, 'Heron View'!$A25, data!$D$1:$D$1750, 'Heron View'!$A$2, data!$E$1:$E$1750, 'Heron View'!M$5)</f>
        <v>0</v>
      </c>
      <c r="N25" s="2">
        <f>M25+SUMIFS(data!$H$1:$H$1750, data!$A$1:$A$1750, 'Heron View'!$A25, data!$D$1:$D$1750, 'Heron View'!$A$2, data!$E$1:$E$1750, 'Heron View'!N$5)</f>
        <v>0</v>
      </c>
      <c r="O25" s="2">
        <f>N25+SUMIFS(data!$H$1:$H$1750, data!$A$1:$A$1750, 'Heron View'!$A25, data!$D$1:$D$1750, 'Heron View'!$A$2, data!$E$1:$E$1750, 'Heron View'!O$5)</f>
        <v>0</v>
      </c>
      <c r="P25" s="2">
        <f>O25+SUMIFS(data!$H$1:$H$1750, data!$A$1:$A$1750, 'Heron View'!$A25, data!$D$1:$D$1750, 'Heron View'!$A$2, data!$E$1:$E$1750, 'Heron View'!P$5)</f>
        <v>0</v>
      </c>
      <c r="Q25" s="2">
        <f>P25+SUMIFS(data!$H$1:$H$1750, data!$A$1:$A$1750, 'Heron View'!$A25, data!$D$1:$D$1750, 'Heron View'!$A$2, data!$E$1:$E$1750, 'Heron View'!Q$5)</f>
        <v>0</v>
      </c>
      <c r="R25" s="2">
        <f>Q25+SUMIFS(data!$H$1:$H$1750, data!$A$1:$A$1750, 'Heron View'!$A25, data!$D$1:$D$1750, 'Heron View'!$A$2, data!$E$1:$E$1750, 'Heron View'!R$5)</f>
        <v>0</v>
      </c>
      <c r="S25" s="2">
        <f>R25+SUMIFS(data!$H$1:$H$1750, data!$A$1:$A$1750, 'Heron View'!$A25, data!$D$1:$D$1750, 'Heron View'!$A$2, data!$E$1:$E$1750, 'Heron View'!S$5)</f>
        <v>0</v>
      </c>
      <c r="T25" s="2">
        <f>S25+SUMIFS(data!$H$1:$H$1750, data!$A$1:$A$1750, 'Heron View'!$A25, data!$D$1:$D$1750, 'Heron View'!$A$2, data!$E$1:$E$1750, 'Heron View'!T$5)</f>
        <v>0</v>
      </c>
      <c r="U25" s="2">
        <f>T25+SUMIFS(data!$H$1:$H$1750, data!$A$1:$A$1750, 'Heron View'!$A25, data!$D$1:$D$1750, 'Heron View'!$A$2, data!$E$1:$E$1750, 'Heron View'!U$5)</f>
        <v>0</v>
      </c>
      <c r="V25" s="2">
        <f>U25+SUMIFS(data!$H$1:$H$1750, data!$A$1:$A$1750, 'Heron View'!$A25, data!$D$1:$D$1750, 'Heron View'!$A$2, data!$E$1:$E$1750, 'Heron View'!V$5)</f>
        <v>0</v>
      </c>
      <c r="W25" s="2">
        <f>V25+SUMIFS(data!$H$1:$H$1750, data!$A$1:$A$1750, 'Heron View'!$A25, data!$D$1:$D$1750, 'Heron View'!$A$2, data!$E$1:$E$1750, 'Heron View'!W$5)</f>
        <v>0</v>
      </c>
      <c r="X25" s="2">
        <f>W25+SUMIFS(data!$H$1:$H$1750, data!$A$1:$A$1750, 'Heron View'!$A25, data!$D$1:$D$1750, 'Heron View'!$A$2, data!$E$1:$E$1750, 'Heron View'!X$5)</f>
        <v>0</v>
      </c>
      <c r="Y25" s="2">
        <f>X25+SUMIFS(data!$H$1:$H$1750, data!$A$1:$A$1750, 'Heron View'!$A25, data!$D$1:$D$1750, 'Heron View'!$A$2, data!$E$1:$E$1750, 'Heron View'!Y$5)</f>
        <v>0</v>
      </c>
      <c r="Z25" s="2">
        <f>Y25+SUMIFS(data!$H$1:$H$1750, data!$A$1:$A$1750, 'Heron View'!$A25, data!$D$1:$D$1750, 'Heron View'!$A$2, data!$E$1:$E$1750, 'Heron View'!Z$5)</f>
        <v>0</v>
      </c>
      <c r="AA25" s="2">
        <f>Z25+SUMIFS(data!$H$1:$H$1750, data!$A$1:$A$1750, 'Heron View'!$A25, data!$D$1:$D$1750, 'Heron View'!$A$2, data!$E$1:$E$1750, 'Heron View'!AA$5)</f>
        <v>0</v>
      </c>
      <c r="AB25" s="2">
        <f>AA25+SUMIFS(data!$H$1:$H$1750, data!$A$1:$A$1750, 'Heron View'!$A25, data!$D$1:$D$1750, 'Heron View'!$A$2, data!$E$1:$E$1750, 'Heron View'!AB$5)</f>
        <v>0</v>
      </c>
      <c r="AC25" s="2">
        <f>AB25+SUMIFS(data!$H$1:$H$1750, data!$A$1:$A$1750, 'Heron View'!$A25, data!$D$1:$D$1750, 'Heron View'!$A$2, data!$E$1:$E$1750, 'Heron View'!AC$5)</f>
        <v>0</v>
      </c>
      <c r="AD25" s="2">
        <f>AC25+SUMIFS(data!$H$1:$H$1750, data!$A$1:$A$1750, 'Heron View'!$A25, data!$D$1:$D$1750, 'Heron View'!$A$2, data!$E$1:$E$1750, 'Heron View'!AD$5)</f>
        <v>0</v>
      </c>
      <c r="AE25" s="2">
        <f>AD25+SUMIFS(data!$H$1:$H$1750, data!$A$1:$A$1750, 'Heron View'!$A25, data!$D$1:$D$1750, 'Heron View'!$A$2, data!$E$1:$E$1750, 'Heron View'!AE$5)</f>
        <v>0</v>
      </c>
      <c r="AF25" s="2">
        <f>AE25+SUMIFS(data!$H$1:$H$1750, data!$A$1:$A$1750, 'Heron View'!$A25, data!$D$1:$D$1750, 'Heron View'!$A$2, data!$E$1:$E$1750, 'Heron View'!AF$5)</f>
        <v>0</v>
      </c>
    </row>
    <row r="26" spans="1:34" x14ac:dyDescent="0.2">
      <c r="A26" t="s">
        <v>25</v>
      </c>
      <c r="C26" s="2">
        <f>SUMIFS(data!$H$1:$H$1750, data!$A$1:$A$1750, 'Heron View'!$A26, data!$D$1:$D$1750, 'Heron View'!$A$2, data!$E$1:$E$1750, 'Heron View'!C$5)</f>
        <v>0</v>
      </c>
      <c r="D26" s="2">
        <f>C26+SUMIFS(data!$H$1:$H$1750, data!$A$1:$A$1750, 'Heron View'!$A26, data!$D$1:$D$1750, 'Heron View'!$A$2, data!$E$1:$E$1750, 'Heron View'!D$5)</f>
        <v>0</v>
      </c>
      <c r="E26" s="2">
        <f>D26+SUMIFS(data!$H$1:$H$1750, data!$A$1:$A$1750, 'Heron View'!$A26, data!$D$1:$D$1750, 'Heron View'!$A$2, data!$E$1:$E$1750, 'Heron View'!E$5)</f>
        <v>0</v>
      </c>
      <c r="F26" s="2">
        <f>E26+SUMIFS(data!$H$1:$H$1750, data!$A$1:$A$1750, 'Heron View'!$A26, data!$D$1:$D$1750, 'Heron View'!$A$2, data!$E$1:$E$1750, 'Heron View'!F$5)</f>
        <v>0</v>
      </c>
      <c r="G26" s="2">
        <f>F26+SUMIFS(data!$H$1:$H$1750, data!$A$1:$A$1750, 'Heron View'!$A26, data!$D$1:$D$1750, 'Heron View'!$A$2, data!$E$1:$E$1750, 'Heron View'!G$5)</f>
        <v>0</v>
      </c>
      <c r="H26" s="2">
        <f>G26+SUMIFS(data!$H$1:$H$1750, data!$A$1:$A$1750, 'Heron View'!$A26, data!$D$1:$D$1750, 'Heron View'!$A$2, data!$E$1:$E$1750, 'Heron View'!H$5)</f>
        <v>0</v>
      </c>
      <c r="I26" s="2">
        <f>H26+SUMIFS(data!$H$1:$H$1750, data!$A$1:$A$1750, 'Heron View'!$A26, data!$D$1:$D$1750, 'Heron View'!$A$2, data!$E$1:$E$1750, 'Heron View'!I$5)</f>
        <v>0</v>
      </c>
      <c r="J26" s="2">
        <f>I26+SUMIFS(data!$H$1:$H$1750, data!$A$1:$A$1750, 'Heron View'!$A26, data!$D$1:$D$1750, 'Heron View'!$A$2, data!$E$1:$E$1750, 'Heron View'!J$5)</f>
        <v>0</v>
      </c>
      <c r="K26" s="2">
        <f>J26+SUMIFS(data!$H$1:$H$1750, data!$A$1:$A$1750, 'Heron View'!$A26, data!$D$1:$D$1750, 'Heron View'!$A$2, data!$E$1:$E$1750, 'Heron View'!K$5)</f>
        <v>0</v>
      </c>
      <c r="L26" s="2">
        <f>K26+SUMIFS(data!$H$1:$H$1750, data!$A$1:$A$1750, 'Heron View'!$A26, data!$D$1:$D$1750, 'Heron View'!$A$2, data!$E$1:$E$1750, 'Heron View'!L$5)</f>
        <v>0</v>
      </c>
      <c r="M26" s="2">
        <f>L26+SUMIFS(data!$H$1:$H$1750, data!$A$1:$A$1750, 'Heron View'!$A26, data!$D$1:$D$1750, 'Heron View'!$A$2, data!$E$1:$E$1750, 'Heron View'!M$5)</f>
        <v>0</v>
      </c>
      <c r="N26" s="2">
        <f>M26+SUMIFS(data!$H$1:$H$1750, data!$A$1:$A$1750, 'Heron View'!$A26, data!$D$1:$D$1750, 'Heron View'!$A$2, data!$E$1:$E$1750, 'Heron View'!N$5)</f>
        <v>0</v>
      </c>
      <c r="O26" s="2">
        <f>N26+SUMIFS(data!$H$1:$H$1750, data!$A$1:$A$1750, 'Heron View'!$A26, data!$D$1:$D$1750, 'Heron View'!$A$2, data!$E$1:$E$1750, 'Heron View'!O$5)</f>
        <v>0</v>
      </c>
      <c r="P26" s="2">
        <f>O26+SUMIFS(data!$H$1:$H$1750, data!$A$1:$A$1750, 'Heron View'!$A26, data!$D$1:$D$1750, 'Heron View'!$A$2, data!$E$1:$E$1750, 'Heron View'!P$5)</f>
        <v>0</v>
      </c>
      <c r="Q26" s="2">
        <f>P26+SUMIFS(data!$H$1:$H$1750, data!$A$1:$A$1750, 'Heron View'!$A26, data!$D$1:$D$1750, 'Heron View'!$A$2, data!$E$1:$E$1750, 'Heron View'!Q$5)</f>
        <v>0</v>
      </c>
      <c r="R26" s="2">
        <f>Q26+SUMIFS(data!$H$1:$H$1750, data!$A$1:$A$1750, 'Heron View'!$A26, data!$D$1:$D$1750, 'Heron View'!$A$2, data!$E$1:$E$1750, 'Heron View'!R$5)</f>
        <v>0</v>
      </c>
      <c r="S26" s="2">
        <f>R26+SUMIFS(data!$H$1:$H$1750, data!$A$1:$A$1750, 'Heron View'!$A26, data!$D$1:$D$1750, 'Heron View'!$A$2, data!$E$1:$E$1750, 'Heron View'!S$5)</f>
        <v>0</v>
      </c>
      <c r="T26" s="2">
        <f>S26+SUMIFS(data!$H$1:$H$1750, data!$A$1:$A$1750, 'Heron View'!$A26, data!$D$1:$D$1750, 'Heron View'!$A$2, data!$E$1:$E$1750, 'Heron View'!T$5)</f>
        <v>0</v>
      </c>
      <c r="U26" s="2">
        <f>T26+SUMIFS(data!$H$1:$H$1750, data!$A$1:$A$1750, 'Heron View'!$A26, data!$D$1:$D$1750, 'Heron View'!$A$2, data!$E$1:$E$1750, 'Heron View'!U$5)</f>
        <v>0</v>
      </c>
      <c r="V26" s="2">
        <f>U26+SUMIFS(data!$H$1:$H$1750, data!$A$1:$A$1750, 'Heron View'!$A26, data!$D$1:$D$1750, 'Heron View'!$A$2, data!$E$1:$E$1750, 'Heron View'!V$5)</f>
        <v>0</v>
      </c>
      <c r="W26" s="2">
        <f>V26+SUMIFS(data!$H$1:$H$1750, data!$A$1:$A$1750, 'Heron View'!$A26, data!$D$1:$D$1750, 'Heron View'!$A$2, data!$E$1:$E$1750, 'Heron View'!W$5)</f>
        <v>4110.17</v>
      </c>
      <c r="X26" s="2">
        <f>W26+SUMIFS(data!$H$1:$H$1750, data!$A$1:$A$1750, 'Heron View'!$A26, data!$D$1:$D$1750, 'Heron View'!$A$2, data!$E$1:$E$1750, 'Heron View'!X$5)</f>
        <v>4110.17</v>
      </c>
      <c r="Y26" s="2">
        <f>X26+SUMIFS(data!$H$1:$H$1750, data!$A$1:$A$1750, 'Heron View'!$A26, data!$D$1:$D$1750, 'Heron View'!$A$2, data!$E$1:$E$1750, 'Heron View'!Y$5)</f>
        <v>4110.17</v>
      </c>
      <c r="Z26" s="2">
        <f>Y26+SUMIFS(data!$H$1:$H$1750, data!$A$1:$A$1750, 'Heron View'!$A26, data!$D$1:$D$1750, 'Heron View'!$A$2, data!$E$1:$E$1750, 'Heron View'!Z$5)</f>
        <v>4110.17</v>
      </c>
      <c r="AA26" s="2">
        <f>Z26+SUMIFS(data!$H$1:$H$1750, data!$A$1:$A$1750, 'Heron View'!$A26, data!$D$1:$D$1750, 'Heron View'!$A$2, data!$E$1:$E$1750, 'Heron View'!AA$5)</f>
        <v>4110.17</v>
      </c>
      <c r="AB26" s="2">
        <f>AA26+SUMIFS(data!$H$1:$H$1750, data!$A$1:$A$1750, 'Heron View'!$A26, data!$D$1:$D$1750, 'Heron View'!$A$2, data!$E$1:$E$1750, 'Heron View'!AB$5)</f>
        <v>4110.17</v>
      </c>
      <c r="AC26" s="2">
        <f>AB26+SUMIFS(data!$H$1:$H$1750, data!$A$1:$A$1750, 'Heron View'!$A26, data!$D$1:$D$1750, 'Heron View'!$A$2, data!$E$1:$E$1750, 'Heron View'!AC$5)</f>
        <v>4110.17</v>
      </c>
      <c r="AD26" s="2">
        <f>AC26+SUMIFS(data!$H$1:$H$1750, data!$A$1:$A$1750, 'Heron View'!$A26, data!$D$1:$D$1750, 'Heron View'!$A$2, data!$E$1:$E$1750, 'Heron View'!AD$5)</f>
        <v>4110.17</v>
      </c>
      <c r="AE26" s="2">
        <f>AD26+SUMIFS(data!$H$1:$H$1750, data!$A$1:$A$1750, 'Heron View'!$A26, data!$D$1:$D$1750, 'Heron View'!$A$2, data!$E$1:$E$1750, 'Heron View'!AE$5)</f>
        <v>4110.17</v>
      </c>
      <c r="AF26" s="2">
        <f>AE26+SUMIFS(data!$H$1:$H$1750, data!$A$1:$A$1750, 'Heron View'!$A26, data!$D$1:$D$1750, 'Heron View'!$A$2, data!$E$1:$E$1750, 'Heron View'!AF$5)</f>
        <v>4110.17</v>
      </c>
    </row>
    <row r="27" spans="1:34" x14ac:dyDescent="0.2">
      <c r="A27" t="s">
        <v>26</v>
      </c>
      <c r="C27" s="2">
        <f>SUMIFS(data!$H$1:$H$1750, data!$A$1:$A$1750, 'Heron View'!$A27, data!$D$1:$D$1750, 'Heron View'!$A$2, data!$E$1:$E$1750, 'Heron View'!C$5)</f>
        <v>0</v>
      </c>
      <c r="D27" s="2">
        <f>C27+SUMIFS(data!$H$1:$H$1750, data!$A$1:$A$1750, 'Heron View'!$A27, data!$D$1:$D$1750, 'Heron View'!$A$2, data!$E$1:$E$1750, 'Heron View'!D$5)</f>
        <v>0</v>
      </c>
      <c r="E27" s="2">
        <f>D27+SUMIFS(data!$H$1:$H$1750, data!$A$1:$A$1750, 'Heron View'!$A27, data!$D$1:$D$1750, 'Heron View'!$A$2, data!$E$1:$E$1750, 'Heron View'!E$5)</f>
        <v>0</v>
      </c>
      <c r="F27" s="2">
        <f>E27+SUMIFS(data!$H$1:$H$1750, data!$A$1:$A$1750, 'Heron View'!$A27, data!$D$1:$D$1750, 'Heron View'!$A$2, data!$E$1:$E$1750, 'Heron View'!F$5)</f>
        <v>0</v>
      </c>
      <c r="G27" s="2">
        <f>F27+SUMIFS(data!$H$1:$H$1750, data!$A$1:$A$1750, 'Heron View'!$A27, data!$D$1:$D$1750, 'Heron View'!$A$2, data!$E$1:$E$1750, 'Heron View'!G$5)</f>
        <v>0</v>
      </c>
      <c r="H27" s="2">
        <f>G27+SUMIFS(data!$H$1:$H$1750, data!$A$1:$A$1750, 'Heron View'!$A27, data!$D$1:$D$1750, 'Heron View'!$A$2, data!$E$1:$E$1750, 'Heron View'!H$5)</f>
        <v>0</v>
      </c>
      <c r="I27" s="2">
        <f>H27+SUMIFS(data!$H$1:$H$1750, data!$A$1:$A$1750, 'Heron View'!$A27, data!$D$1:$D$1750, 'Heron View'!$A$2, data!$E$1:$E$1750, 'Heron View'!I$5)</f>
        <v>0</v>
      </c>
      <c r="J27" s="2">
        <f>I27+SUMIFS(data!$H$1:$H$1750, data!$A$1:$A$1750, 'Heron View'!$A27, data!$D$1:$D$1750, 'Heron View'!$A$2, data!$E$1:$E$1750, 'Heron View'!J$5)</f>
        <v>0</v>
      </c>
      <c r="K27" s="2">
        <f>J27+SUMIFS(data!$H$1:$H$1750, data!$A$1:$A$1750, 'Heron View'!$A27, data!$D$1:$D$1750, 'Heron View'!$A$2, data!$E$1:$E$1750, 'Heron View'!K$5)</f>
        <v>0</v>
      </c>
      <c r="L27" s="2">
        <f>K27+SUMIFS(data!$H$1:$H$1750, data!$A$1:$A$1750, 'Heron View'!$A27, data!$D$1:$D$1750, 'Heron View'!$A$2, data!$E$1:$E$1750, 'Heron View'!L$5)</f>
        <v>0</v>
      </c>
      <c r="M27" s="2">
        <f>L27+SUMIFS(data!$H$1:$H$1750, data!$A$1:$A$1750, 'Heron View'!$A27, data!$D$1:$D$1750, 'Heron View'!$A$2, data!$E$1:$E$1750, 'Heron View'!M$5)</f>
        <v>0</v>
      </c>
      <c r="N27" s="2">
        <f>M27+SUMIFS(data!$H$1:$H$1750, data!$A$1:$A$1750, 'Heron View'!$A27, data!$D$1:$D$1750, 'Heron View'!$A$2, data!$E$1:$E$1750, 'Heron View'!N$5)</f>
        <v>0</v>
      </c>
      <c r="O27" s="2">
        <f>N27+SUMIFS(data!$H$1:$H$1750, data!$A$1:$A$1750, 'Heron View'!$A27, data!$D$1:$D$1750, 'Heron View'!$A$2, data!$E$1:$E$1750, 'Heron View'!O$5)</f>
        <v>0</v>
      </c>
      <c r="P27" s="2">
        <f>O27+SUMIFS(data!$H$1:$H$1750, data!$A$1:$A$1750, 'Heron View'!$A27, data!$D$1:$D$1750, 'Heron View'!$A$2, data!$E$1:$E$1750, 'Heron View'!P$5)</f>
        <v>0</v>
      </c>
      <c r="Q27" s="2">
        <f>P27+SUMIFS(data!$H$1:$H$1750, data!$A$1:$A$1750, 'Heron View'!$A27, data!$D$1:$D$1750, 'Heron View'!$A$2, data!$E$1:$E$1750, 'Heron View'!Q$5)</f>
        <v>0</v>
      </c>
      <c r="R27" s="2">
        <f>Q27+SUMIFS(data!$H$1:$H$1750, data!$A$1:$A$1750, 'Heron View'!$A27, data!$D$1:$D$1750, 'Heron View'!$A$2, data!$E$1:$E$1750, 'Heron View'!R$5)</f>
        <v>0</v>
      </c>
      <c r="S27" s="2">
        <f>R27+SUMIFS(data!$H$1:$H$1750, data!$A$1:$A$1750, 'Heron View'!$A27, data!$D$1:$D$1750, 'Heron View'!$A$2, data!$E$1:$E$1750, 'Heron View'!S$5)</f>
        <v>0</v>
      </c>
      <c r="T27" s="2">
        <f>S27+SUMIFS(data!$H$1:$H$1750, data!$A$1:$A$1750, 'Heron View'!$A27, data!$D$1:$D$1750, 'Heron View'!$A$2, data!$E$1:$E$1750, 'Heron View'!T$5)</f>
        <v>0</v>
      </c>
      <c r="U27" s="2">
        <f>T27+SUMIFS(data!$H$1:$H$1750, data!$A$1:$A$1750, 'Heron View'!$A27, data!$D$1:$D$1750, 'Heron View'!$A$2, data!$E$1:$E$1750, 'Heron View'!U$5)</f>
        <v>0</v>
      </c>
      <c r="V27" s="2">
        <f>U27+SUMIFS(data!$H$1:$H$1750, data!$A$1:$A$1750, 'Heron View'!$A27, data!$D$1:$D$1750, 'Heron View'!$A$2, data!$E$1:$E$1750, 'Heron View'!V$5)</f>
        <v>0</v>
      </c>
      <c r="W27" s="2">
        <f>V27+SUMIFS(data!$H$1:$H$1750, data!$A$1:$A$1750, 'Heron View'!$A27, data!$D$1:$D$1750, 'Heron View'!$A$2, data!$E$1:$E$1750, 'Heron View'!W$5)</f>
        <v>0</v>
      </c>
      <c r="X27" s="2">
        <f>W27+SUMIFS(data!$H$1:$H$1750, data!$A$1:$A$1750, 'Heron View'!$A27, data!$D$1:$D$1750, 'Heron View'!$A$2, data!$E$1:$E$1750, 'Heron View'!X$5)</f>
        <v>0</v>
      </c>
      <c r="Y27" s="2">
        <f>X27+SUMIFS(data!$H$1:$H$1750, data!$A$1:$A$1750, 'Heron View'!$A27, data!$D$1:$D$1750, 'Heron View'!$A$2, data!$E$1:$E$1750, 'Heron View'!Y$5)</f>
        <v>0</v>
      </c>
      <c r="Z27" s="2">
        <f>Y27+SUMIFS(data!$H$1:$H$1750, data!$A$1:$A$1750, 'Heron View'!$A27, data!$D$1:$D$1750, 'Heron View'!$A$2, data!$E$1:$E$1750, 'Heron View'!Z$5)</f>
        <v>0</v>
      </c>
      <c r="AA27" s="2">
        <f>Z27+SUMIFS(data!$H$1:$H$1750, data!$A$1:$A$1750, 'Heron View'!$A27, data!$D$1:$D$1750, 'Heron View'!$A$2, data!$E$1:$E$1750, 'Heron View'!AA$5)</f>
        <v>0</v>
      </c>
      <c r="AB27" s="2">
        <f>AA27+SUMIFS(data!$H$1:$H$1750, data!$A$1:$A$1750, 'Heron View'!$A27, data!$D$1:$D$1750, 'Heron View'!$A$2, data!$E$1:$E$1750, 'Heron View'!AB$5)</f>
        <v>0</v>
      </c>
      <c r="AC27" s="2">
        <f>AB27+SUMIFS(data!$H$1:$H$1750, data!$A$1:$A$1750, 'Heron View'!$A27, data!$D$1:$D$1750, 'Heron View'!$A$2, data!$E$1:$E$1750, 'Heron View'!AC$5)</f>
        <v>0</v>
      </c>
      <c r="AD27" s="2">
        <f>AC27+SUMIFS(data!$H$1:$H$1750, data!$A$1:$A$1750, 'Heron View'!$A27, data!$D$1:$D$1750, 'Heron View'!$A$2, data!$E$1:$E$1750, 'Heron View'!AD$5)</f>
        <v>0</v>
      </c>
      <c r="AE27" s="2">
        <f>AD27+SUMIFS(data!$H$1:$H$1750, data!$A$1:$A$1750, 'Heron View'!$A27, data!$D$1:$D$1750, 'Heron View'!$A$2, data!$E$1:$E$1750, 'Heron View'!AE$5)</f>
        <v>0</v>
      </c>
      <c r="AF27" s="2">
        <f>AE27+SUMIFS(data!$H$1:$H$1750, data!$A$1:$A$1750, 'Heron View'!$A27, data!$D$1:$D$1750, 'Heron View'!$A$2, data!$E$1:$E$1750, 'Heron View'!AF$5)</f>
        <v>0</v>
      </c>
    </row>
    <row r="28" spans="1:34" x14ac:dyDescent="0.2">
      <c r="A28" t="s">
        <v>62</v>
      </c>
      <c r="C28" s="2">
        <f>SUMIFS(data!$H$1:$H$1750, data!$A$1:$A$1750, 'Heron View'!$A28, data!$D$1:$D$1750, 'Heron View'!$A$2, data!$E$1:$E$1750, 'Heron View'!C$5)</f>
        <v>0</v>
      </c>
      <c r="D28" s="2">
        <f>C28+SUMIFS(data!$H$1:$H$1750, data!$A$1:$A$1750, 'Heron View'!$A28, data!$D$1:$D$1750, 'Heron View'!$A$2, data!$E$1:$E$1750, 'Heron View'!D$5)</f>
        <v>0</v>
      </c>
      <c r="E28" s="2">
        <f>D28+SUMIFS(data!$H$1:$H$1750, data!$A$1:$A$1750, 'Heron View'!$A28, data!$D$1:$D$1750, 'Heron View'!$A$2, data!$E$1:$E$1750, 'Heron View'!E$5)</f>
        <v>0</v>
      </c>
      <c r="F28" s="2">
        <f>E28+SUMIFS(data!$H$1:$H$1750, data!$A$1:$A$1750, 'Heron View'!$A28, data!$D$1:$D$1750, 'Heron View'!$A$2, data!$E$1:$E$1750, 'Heron View'!F$5)</f>
        <v>0</v>
      </c>
      <c r="G28" s="2">
        <f>F28+SUMIFS(data!$H$1:$H$1750, data!$A$1:$A$1750, 'Heron View'!$A28, data!$D$1:$D$1750, 'Heron View'!$A$2, data!$E$1:$E$1750, 'Heron View'!G$5)</f>
        <v>0</v>
      </c>
      <c r="H28" s="2">
        <f>G28+SUMIFS(data!$H$1:$H$1750, data!$A$1:$A$1750, 'Heron View'!$A28, data!$D$1:$D$1750, 'Heron View'!$A$2, data!$E$1:$E$1750, 'Heron View'!H$5)</f>
        <v>0</v>
      </c>
      <c r="I28" s="2">
        <f>H28+SUMIFS(data!$H$1:$H$1750, data!$A$1:$A$1750, 'Heron View'!$A28, data!$D$1:$D$1750, 'Heron View'!$A$2, data!$E$1:$E$1750, 'Heron View'!I$5)</f>
        <v>0</v>
      </c>
      <c r="J28" s="2">
        <f>I28+SUMIFS(data!$H$1:$H$1750, data!$A$1:$A$1750, 'Heron View'!$A28, data!$D$1:$D$1750, 'Heron View'!$A$2, data!$E$1:$E$1750, 'Heron View'!J$5)</f>
        <v>0</v>
      </c>
      <c r="K28" s="2">
        <f>J28+SUMIFS(data!$H$1:$H$1750, data!$A$1:$A$1750, 'Heron View'!$A28, data!$D$1:$D$1750, 'Heron View'!$A$2, data!$E$1:$E$1750, 'Heron View'!K$5)</f>
        <v>11169.12</v>
      </c>
      <c r="L28" s="2">
        <f>K28+SUMIFS(data!$H$1:$H$1750, data!$A$1:$A$1750, 'Heron View'!$A28, data!$D$1:$D$1750, 'Heron View'!$A$2, data!$E$1:$E$1750, 'Heron View'!L$5)</f>
        <v>11169.12</v>
      </c>
      <c r="M28" s="2">
        <f>L28+SUMIFS(data!$H$1:$H$1750, data!$A$1:$A$1750, 'Heron View'!$A28, data!$D$1:$D$1750, 'Heron View'!$A$2, data!$E$1:$E$1750, 'Heron View'!M$5)</f>
        <v>11169.12</v>
      </c>
      <c r="N28" s="2">
        <f>M28+SUMIFS(data!$H$1:$H$1750, data!$A$1:$A$1750, 'Heron View'!$A28, data!$D$1:$D$1750, 'Heron View'!$A$2, data!$E$1:$E$1750, 'Heron View'!N$5)</f>
        <v>11169.12</v>
      </c>
      <c r="O28" s="2">
        <f>N28+SUMIFS(data!$H$1:$H$1750, data!$A$1:$A$1750, 'Heron View'!$A28, data!$D$1:$D$1750, 'Heron View'!$A$2, data!$E$1:$E$1750, 'Heron View'!O$5)</f>
        <v>11169.12</v>
      </c>
      <c r="P28" s="2">
        <f>O28+SUMIFS(data!$H$1:$H$1750, data!$A$1:$A$1750, 'Heron View'!$A28, data!$D$1:$D$1750, 'Heron View'!$A$2, data!$E$1:$E$1750, 'Heron View'!P$5)</f>
        <v>11169.12</v>
      </c>
      <c r="Q28" s="2">
        <f>P28+SUMIFS(data!$H$1:$H$1750, data!$A$1:$A$1750, 'Heron View'!$A28, data!$D$1:$D$1750, 'Heron View'!$A$2, data!$E$1:$E$1750, 'Heron View'!Q$5)</f>
        <v>11169.12</v>
      </c>
      <c r="R28" s="2">
        <f>Q28+SUMIFS(data!$H$1:$H$1750, data!$A$1:$A$1750, 'Heron View'!$A28, data!$D$1:$D$1750, 'Heron View'!$A$2, data!$E$1:$E$1750, 'Heron View'!R$5)</f>
        <v>11169.12</v>
      </c>
      <c r="S28" s="2">
        <f>R28+SUMIFS(data!$H$1:$H$1750, data!$A$1:$A$1750, 'Heron View'!$A28, data!$D$1:$D$1750, 'Heron View'!$A$2, data!$E$1:$E$1750, 'Heron View'!S$5)</f>
        <v>11169.12</v>
      </c>
      <c r="T28" s="2">
        <f>S28+SUMIFS(data!$H$1:$H$1750, data!$A$1:$A$1750, 'Heron View'!$A28, data!$D$1:$D$1750, 'Heron View'!$A$2, data!$E$1:$E$1750, 'Heron View'!T$5)</f>
        <v>11169.12</v>
      </c>
      <c r="U28" s="2">
        <f>T28+SUMIFS(data!$H$1:$H$1750, data!$A$1:$A$1750, 'Heron View'!$A28, data!$D$1:$D$1750, 'Heron View'!$A$2, data!$E$1:$E$1750, 'Heron View'!U$5)</f>
        <v>11169.12</v>
      </c>
      <c r="V28" s="2">
        <f>U28+SUMIFS(data!$H$1:$H$1750, data!$A$1:$A$1750, 'Heron View'!$A28, data!$D$1:$D$1750, 'Heron View'!$A$2, data!$E$1:$E$1750, 'Heron View'!V$5)</f>
        <v>11169.12</v>
      </c>
      <c r="W28" s="2">
        <f>V28+SUMIFS(data!$H$1:$H$1750, data!$A$1:$A$1750, 'Heron View'!$A28, data!$D$1:$D$1750, 'Heron View'!$A$2, data!$E$1:$E$1750, 'Heron View'!W$5)</f>
        <v>11169.12</v>
      </c>
      <c r="X28" s="2">
        <f>W28+SUMIFS(data!$H$1:$H$1750, data!$A$1:$A$1750, 'Heron View'!$A28, data!$D$1:$D$1750, 'Heron View'!$A$2, data!$E$1:$E$1750, 'Heron View'!X$5)</f>
        <v>11169.12</v>
      </c>
      <c r="Y28" s="2">
        <f>X28+SUMIFS(data!$H$1:$H$1750, data!$A$1:$A$1750, 'Heron View'!$A28, data!$D$1:$D$1750, 'Heron View'!$A$2, data!$E$1:$E$1750, 'Heron View'!Y$5)</f>
        <v>11169.12</v>
      </c>
      <c r="Z28" s="2">
        <f>Y28+SUMIFS(data!$H$1:$H$1750, data!$A$1:$A$1750, 'Heron View'!$A28, data!$D$1:$D$1750, 'Heron View'!$A$2, data!$E$1:$E$1750, 'Heron View'!Z$5)</f>
        <v>11169.12</v>
      </c>
      <c r="AA28" s="2">
        <f>Z28+SUMIFS(data!$H$1:$H$1750, data!$A$1:$A$1750, 'Heron View'!$A28, data!$D$1:$D$1750, 'Heron View'!$A$2, data!$E$1:$E$1750, 'Heron View'!AA$5)</f>
        <v>11169.12</v>
      </c>
      <c r="AB28" s="2">
        <f>AA28+SUMIFS(data!$H$1:$H$1750, data!$A$1:$A$1750, 'Heron View'!$A28, data!$D$1:$D$1750, 'Heron View'!$A$2, data!$E$1:$E$1750, 'Heron View'!AB$5)</f>
        <v>11169.12</v>
      </c>
      <c r="AC28" s="2">
        <f>AB28+SUMIFS(data!$H$1:$H$1750, data!$A$1:$A$1750, 'Heron View'!$A28, data!$D$1:$D$1750, 'Heron View'!$A$2, data!$E$1:$E$1750, 'Heron View'!AC$5)</f>
        <v>11169.12</v>
      </c>
      <c r="AD28" s="2">
        <f>AC28+SUMIFS(data!$H$1:$H$1750, data!$A$1:$A$1750, 'Heron View'!$A28, data!$D$1:$D$1750, 'Heron View'!$A$2, data!$E$1:$E$1750, 'Heron View'!AD$5)</f>
        <v>11169.12</v>
      </c>
      <c r="AE28" s="2">
        <f>AD28+SUMIFS(data!$H$1:$H$1750, data!$A$1:$A$1750, 'Heron View'!$A28, data!$D$1:$D$1750, 'Heron View'!$A$2, data!$E$1:$E$1750, 'Heron View'!AE$5)</f>
        <v>11169.12</v>
      </c>
      <c r="AF28" s="2">
        <f>AE28+SUMIFS(data!$H$1:$H$1750, data!$A$1:$A$1750, 'Heron View'!$A28, data!$D$1:$D$1750, 'Heron View'!$A$2, data!$E$1:$E$1750, 'Heron View'!AF$5)</f>
        <v>11169.12</v>
      </c>
    </row>
    <row r="29" spans="1:34" x14ac:dyDescent="0.2">
      <c r="A29" t="s">
        <v>73</v>
      </c>
      <c r="C29" s="2">
        <f>SUMIFS(data!$H$1:$H$1750, data!$A$1:$A$1750, 'Heron View'!$A29, data!$D$1:$D$1750, 'Heron View'!$A$2, data!$E$1:$E$1750, 'Heron View'!C$5)</f>
        <v>0</v>
      </c>
      <c r="D29" s="2">
        <f>C29+SUMIFS(data!$H$1:$H$1750, data!$A$1:$A$1750, 'Heron View'!$A29, data!$D$1:$D$1750, 'Heron View'!$A$2, data!$E$1:$E$1750, 'Heron View'!D$5)</f>
        <v>0</v>
      </c>
      <c r="E29" s="2">
        <f>D29+SUMIFS(data!$H$1:$H$1750, data!$A$1:$A$1750, 'Heron View'!$A29, data!$D$1:$D$1750, 'Heron View'!$A$2, data!$E$1:$E$1750, 'Heron View'!E$5)</f>
        <v>0</v>
      </c>
      <c r="F29" s="2">
        <f>E29+SUMIFS(data!$H$1:$H$1750, data!$A$1:$A$1750, 'Heron View'!$A29, data!$D$1:$D$1750, 'Heron View'!$A$2, data!$E$1:$E$1750, 'Heron View'!F$5)</f>
        <v>0</v>
      </c>
      <c r="G29" s="2">
        <f>F29+SUMIFS(data!$H$1:$H$1750, data!$A$1:$A$1750, 'Heron View'!$A29, data!$D$1:$D$1750, 'Heron View'!$A$2, data!$E$1:$E$1750, 'Heron View'!G$5)</f>
        <v>0</v>
      </c>
      <c r="H29" s="2">
        <f>G29+SUMIFS(data!$H$1:$H$1750, data!$A$1:$A$1750, 'Heron View'!$A29, data!$D$1:$D$1750, 'Heron View'!$A$2, data!$E$1:$E$1750, 'Heron View'!H$5)</f>
        <v>0</v>
      </c>
      <c r="I29" s="2">
        <f>H29+SUMIFS(data!$H$1:$H$1750, data!$A$1:$A$1750, 'Heron View'!$A29, data!$D$1:$D$1750, 'Heron View'!$A$2, data!$E$1:$E$1750, 'Heron View'!I$5)</f>
        <v>678.59</v>
      </c>
      <c r="J29" s="2">
        <f>I29+SUMIFS(data!$H$1:$H$1750, data!$A$1:$A$1750, 'Heron View'!$A29, data!$D$1:$D$1750, 'Heron View'!$A$2, data!$E$1:$E$1750, 'Heron View'!J$5)</f>
        <v>678.59</v>
      </c>
      <c r="K29" s="2">
        <f>J29+SUMIFS(data!$H$1:$H$1750, data!$A$1:$A$1750, 'Heron View'!$A29, data!$D$1:$D$1750, 'Heron View'!$A$2, data!$E$1:$E$1750, 'Heron View'!K$5)</f>
        <v>678.59</v>
      </c>
      <c r="L29" s="2">
        <f>K29+SUMIFS(data!$H$1:$H$1750, data!$A$1:$A$1750, 'Heron View'!$A29, data!$D$1:$D$1750, 'Heron View'!$A$2, data!$E$1:$E$1750, 'Heron View'!L$5)</f>
        <v>678.59</v>
      </c>
      <c r="M29" s="2">
        <f>L29+SUMIFS(data!$H$1:$H$1750, data!$A$1:$A$1750, 'Heron View'!$A29, data!$D$1:$D$1750, 'Heron View'!$A$2, data!$E$1:$E$1750, 'Heron View'!M$5)</f>
        <v>678.59</v>
      </c>
      <c r="N29" s="2">
        <f>M29+SUMIFS(data!$H$1:$H$1750, data!$A$1:$A$1750, 'Heron View'!$A29, data!$D$1:$D$1750, 'Heron View'!$A$2, data!$E$1:$E$1750, 'Heron View'!N$5)</f>
        <v>678.59</v>
      </c>
      <c r="O29" s="2">
        <f>N29+SUMIFS(data!$H$1:$H$1750, data!$A$1:$A$1750, 'Heron View'!$A29, data!$D$1:$D$1750, 'Heron View'!$A$2, data!$E$1:$E$1750, 'Heron View'!O$5)</f>
        <v>678.59</v>
      </c>
      <c r="P29" s="2">
        <f>O29+SUMIFS(data!$H$1:$H$1750, data!$A$1:$A$1750, 'Heron View'!$A29, data!$D$1:$D$1750, 'Heron View'!$A$2, data!$E$1:$E$1750, 'Heron View'!P$5)</f>
        <v>678.59</v>
      </c>
      <c r="Q29" s="2">
        <f>P29+SUMIFS(data!$H$1:$H$1750, data!$A$1:$A$1750, 'Heron View'!$A29, data!$D$1:$D$1750, 'Heron View'!$A$2, data!$E$1:$E$1750, 'Heron View'!Q$5)</f>
        <v>678.59</v>
      </c>
      <c r="R29" s="2">
        <f>Q29+SUMIFS(data!$H$1:$H$1750, data!$A$1:$A$1750, 'Heron View'!$A29, data!$D$1:$D$1750, 'Heron View'!$A$2, data!$E$1:$E$1750, 'Heron View'!R$5)</f>
        <v>678.59</v>
      </c>
      <c r="S29" s="2">
        <f>R29+SUMIFS(data!$H$1:$H$1750, data!$A$1:$A$1750, 'Heron View'!$A29, data!$D$1:$D$1750, 'Heron View'!$A$2, data!$E$1:$E$1750, 'Heron View'!S$5)</f>
        <v>678.59</v>
      </c>
      <c r="T29" s="2">
        <f>S29+SUMIFS(data!$H$1:$H$1750, data!$A$1:$A$1750, 'Heron View'!$A29, data!$D$1:$D$1750, 'Heron View'!$A$2, data!$E$1:$E$1750, 'Heron View'!T$5)</f>
        <v>678.59</v>
      </c>
      <c r="U29" s="2">
        <f>T29+SUMIFS(data!$H$1:$H$1750, data!$A$1:$A$1750, 'Heron View'!$A29, data!$D$1:$D$1750, 'Heron View'!$A$2, data!$E$1:$E$1750, 'Heron View'!U$5)</f>
        <v>678.59</v>
      </c>
      <c r="V29" s="2">
        <f>U29+SUMIFS(data!$H$1:$H$1750, data!$A$1:$A$1750, 'Heron View'!$A29, data!$D$1:$D$1750, 'Heron View'!$A$2, data!$E$1:$E$1750, 'Heron View'!V$5)</f>
        <v>-499321.41</v>
      </c>
      <c r="W29" s="2">
        <f>V29+SUMIFS(data!$H$1:$H$1750, data!$A$1:$A$1750, 'Heron View'!$A29, data!$D$1:$D$1750, 'Heron View'!$A$2, data!$E$1:$E$1750, 'Heron View'!W$5)</f>
        <v>-499321.41</v>
      </c>
      <c r="X29" s="2">
        <f>W29+SUMIFS(data!$H$1:$H$1750, data!$A$1:$A$1750, 'Heron View'!$A29, data!$D$1:$D$1750, 'Heron View'!$A$2, data!$E$1:$E$1750, 'Heron View'!X$5)</f>
        <v>-499321.41</v>
      </c>
      <c r="Y29" s="2">
        <f>X29+SUMIFS(data!$H$1:$H$1750, data!$A$1:$A$1750, 'Heron View'!$A29, data!$D$1:$D$1750, 'Heron View'!$A$2, data!$E$1:$E$1750, 'Heron View'!Y$5)</f>
        <v>-499321.41</v>
      </c>
      <c r="Z29" s="2">
        <f>Y29+SUMIFS(data!$H$1:$H$1750, data!$A$1:$A$1750, 'Heron View'!$A29, data!$D$1:$D$1750, 'Heron View'!$A$2, data!$E$1:$E$1750, 'Heron View'!Z$5)</f>
        <v>-499321.41</v>
      </c>
      <c r="AA29" s="2">
        <f>Z29+SUMIFS(data!$H$1:$H$1750, data!$A$1:$A$1750, 'Heron View'!$A29, data!$D$1:$D$1750, 'Heron View'!$A$2, data!$E$1:$E$1750, 'Heron View'!AA$5)</f>
        <v>-499321.41</v>
      </c>
      <c r="AB29" s="2">
        <f>AA29+SUMIFS(data!$H$1:$H$1750, data!$A$1:$A$1750, 'Heron View'!$A29, data!$D$1:$D$1750, 'Heron View'!$A$2, data!$E$1:$E$1750, 'Heron View'!AB$5)</f>
        <v>-499321.41</v>
      </c>
      <c r="AC29" s="2">
        <f>AB29+SUMIFS(data!$H$1:$H$1750, data!$A$1:$A$1750, 'Heron View'!$A29, data!$D$1:$D$1750, 'Heron View'!$A$2, data!$E$1:$E$1750, 'Heron View'!AC$5)</f>
        <v>-499321.41</v>
      </c>
      <c r="AD29" s="2">
        <f>AC29+SUMIFS(data!$H$1:$H$1750, data!$A$1:$A$1750, 'Heron View'!$A29, data!$D$1:$D$1750, 'Heron View'!$A$2, data!$E$1:$E$1750, 'Heron View'!AD$5)</f>
        <v>-499321.41</v>
      </c>
      <c r="AE29" s="2">
        <f>AD29+SUMIFS(data!$H$1:$H$1750, data!$A$1:$A$1750, 'Heron View'!$A29, data!$D$1:$D$1750, 'Heron View'!$A$2, data!$E$1:$E$1750, 'Heron View'!AE$5)</f>
        <v>-499321.41</v>
      </c>
      <c r="AF29" s="2">
        <f>AE29+SUMIFS(data!$H$1:$H$1750, data!$A$1:$A$1750, 'Heron View'!$A29, data!$D$1:$D$1750, 'Heron View'!$A$2, data!$E$1:$E$1750, 'Heron View'!AF$5)</f>
        <v>-499321.41</v>
      </c>
    </row>
    <row r="30" spans="1:34" x14ac:dyDescent="0.2">
      <c r="A30" t="s">
        <v>64</v>
      </c>
      <c r="C30" s="2">
        <f>SUMIFS(data!$H$1:$H$1750, data!$A$1:$A$1750, 'Heron View'!$A30, data!$D$1:$D$1750, 'Heron View'!$A$2, data!$E$1:$E$1750, 'Heron View'!C$5)</f>
        <v>0</v>
      </c>
      <c r="D30" s="2">
        <f>C30+SUMIFS(data!$H$1:$H$1750, data!$A$1:$A$1750, 'Heron View'!$A30, data!$D$1:$D$1750, 'Heron View'!$A$2, data!$E$1:$E$1750, 'Heron View'!D$5)</f>
        <v>0</v>
      </c>
      <c r="E30" s="2">
        <f>D30+SUMIFS(data!$H$1:$H$1750, data!$A$1:$A$1750, 'Heron View'!$A30, data!$D$1:$D$1750, 'Heron View'!$A$2, data!$E$1:$E$1750, 'Heron View'!E$5)</f>
        <v>0</v>
      </c>
      <c r="F30" s="2">
        <f>E30+SUMIFS(data!$H$1:$H$1750, data!$A$1:$A$1750, 'Heron View'!$A30, data!$D$1:$D$1750, 'Heron View'!$A$2, data!$E$1:$E$1750, 'Heron View'!F$5)</f>
        <v>0</v>
      </c>
      <c r="G30" s="2">
        <f>F30+SUMIFS(data!$H$1:$H$1750, data!$A$1:$A$1750, 'Heron View'!$A30, data!$D$1:$D$1750, 'Heron View'!$A$2, data!$E$1:$E$1750, 'Heron View'!G$5)</f>
        <v>0</v>
      </c>
      <c r="H30" s="2">
        <f>G30+SUMIFS(data!$H$1:$H$1750, data!$A$1:$A$1750, 'Heron View'!$A30, data!$D$1:$D$1750, 'Heron View'!$A$2, data!$E$1:$E$1750, 'Heron View'!H$5)</f>
        <v>0</v>
      </c>
      <c r="I30" s="2">
        <f>H30+SUMIFS(data!$H$1:$H$1750, data!$A$1:$A$1750, 'Heron View'!$A30, data!$D$1:$D$1750, 'Heron View'!$A$2, data!$E$1:$E$1750, 'Heron View'!I$5)</f>
        <v>512835.64</v>
      </c>
      <c r="J30" s="2">
        <f>I30+SUMIFS(data!$H$1:$H$1750, data!$A$1:$A$1750, 'Heron View'!$A30, data!$D$1:$D$1750, 'Heron View'!$A$2, data!$E$1:$E$1750, 'Heron View'!J$5)</f>
        <v>1724655.1</v>
      </c>
      <c r="K30" s="2">
        <f>J30+SUMIFS(data!$H$1:$H$1750, data!$A$1:$A$1750, 'Heron View'!$A30, data!$D$1:$D$1750, 'Heron View'!$A$2, data!$E$1:$E$1750, 'Heron View'!K$5)</f>
        <v>2725233.79</v>
      </c>
      <c r="L30" s="2">
        <f>K30+SUMIFS(data!$H$1:$H$1750, data!$A$1:$A$1750, 'Heron View'!$A30, data!$D$1:$D$1750, 'Heron View'!$A$2, data!$E$1:$E$1750, 'Heron View'!L$5)</f>
        <v>4164274.85</v>
      </c>
      <c r="M30" s="2">
        <f>L30+SUMIFS(data!$H$1:$H$1750, data!$A$1:$A$1750, 'Heron View'!$A30, data!$D$1:$D$1750, 'Heron View'!$A$2, data!$E$1:$E$1750, 'Heron View'!M$5)</f>
        <v>4859578.97</v>
      </c>
      <c r="N30" s="2">
        <f>M30+SUMIFS(data!$H$1:$H$1750, data!$A$1:$A$1750, 'Heron View'!$A30, data!$D$1:$D$1750, 'Heron View'!$A$2, data!$E$1:$E$1750, 'Heron View'!N$5)</f>
        <v>6565647.2199999997</v>
      </c>
      <c r="O30" s="2">
        <f>N30+SUMIFS(data!$H$1:$H$1750, data!$A$1:$A$1750, 'Heron View'!$A30, data!$D$1:$D$1750, 'Heron View'!$A$2, data!$E$1:$E$1750, 'Heron View'!O$5)</f>
        <v>9048702.7400000002</v>
      </c>
      <c r="P30" s="2">
        <f>O30+SUMIFS(data!$H$1:$H$1750, data!$A$1:$A$1750, 'Heron View'!$A30, data!$D$1:$D$1750, 'Heron View'!$A$2, data!$E$1:$E$1750, 'Heron View'!P$5)</f>
        <v>12242628.050000001</v>
      </c>
      <c r="Q30" s="2">
        <f>P30+SUMIFS(data!$H$1:$H$1750, data!$A$1:$A$1750, 'Heron View'!$A30, data!$D$1:$D$1750, 'Heron View'!$A$2, data!$E$1:$E$1750, 'Heron View'!Q$5)</f>
        <v>16036065.43</v>
      </c>
      <c r="R30" s="2">
        <f>Q30+SUMIFS(data!$H$1:$H$1750, data!$A$1:$A$1750, 'Heron View'!$A30, data!$D$1:$D$1750, 'Heron View'!$A$2, data!$E$1:$E$1750, 'Heron View'!R$5)</f>
        <v>18720702.199999999</v>
      </c>
      <c r="S30" s="2">
        <f>R30+SUMIFS(data!$H$1:$H$1750, data!$A$1:$A$1750, 'Heron View'!$A30, data!$D$1:$D$1750, 'Heron View'!$A$2, data!$E$1:$E$1750, 'Heron View'!S$5)</f>
        <v>21954286.489999998</v>
      </c>
      <c r="T30" s="2">
        <f>S30+SUMIFS(data!$H$1:$H$1750, data!$A$1:$A$1750, 'Heron View'!$A30, data!$D$1:$D$1750, 'Heron View'!$A$2, data!$E$1:$E$1750, 'Heron View'!T$5)</f>
        <v>23952410.629999999</v>
      </c>
      <c r="U30" s="2">
        <f>T30+SUMIFS(data!$H$1:$H$1750, data!$A$1:$A$1750, 'Heron View'!$A30, data!$D$1:$D$1750, 'Heron View'!$A$2, data!$E$1:$E$1750, 'Heron View'!U$5)</f>
        <v>28102937.57</v>
      </c>
      <c r="V30" s="2">
        <f>U30+SUMIFS(data!$H$1:$H$1750, data!$A$1:$A$1750, 'Heron View'!$A30, data!$D$1:$D$1750, 'Heron View'!$A$2, data!$E$1:$E$1750, 'Heron View'!V$5)</f>
        <v>33324032.09</v>
      </c>
      <c r="W30" s="2">
        <f>V30+SUMIFS(data!$H$1:$H$1750, data!$A$1:$A$1750, 'Heron View'!$A30, data!$D$1:$D$1750, 'Heron View'!$A$2, data!$E$1:$E$1750, 'Heron View'!W$5)</f>
        <v>43883701.109999999</v>
      </c>
      <c r="X30" s="2">
        <f>W30+SUMIFS(data!$H$1:$H$1750, data!$A$1:$A$1750, 'Heron View'!$A30, data!$D$1:$D$1750, 'Heron View'!$A$2, data!$E$1:$E$1750, 'Heron View'!X$5)</f>
        <v>43883701.109999999</v>
      </c>
      <c r="Y30" s="2">
        <f>X30+SUMIFS(data!$H$1:$H$1750, data!$A$1:$A$1750, 'Heron View'!$A30, data!$D$1:$D$1750, 'Heron View'!$A$2, data!$E$1:$E$1750, 'Heron View'!Y$5)</f>
        <v>43883701.109999999</v>
      </c>
      <c r="Z30" s="2">
        <f>Y30+SUMIFS(data!$H$1:$H$1750, data!$A$1:$A$1750, 'Heron View'!$A30, data!$D$1:$D$1750, 'Heron View'!$A$2, data!$E$1:$E$1750, 'Heron View'!Z$5)</f>
        <v>43883701.109999999</v>
      </c>
      <c r="AA30" s="2">
        <f>Z30+SUMIFS(data!$H$1:$H$1750, data!$A$1:$A$1750, 'Heron View'!$A30, data!$D$1:$D$1750, 'Heron View'!$A$2, data!$E$1:$E$1750, 'Heron View'!AA$5)</f>
        <v>46366756.630000003</v>
      </c>
      <c r="AB30" s="2">
        <f>AA30+SUMIFS(data!$H$1:$H$1750, data!$A$1:$A$1750, 'Heron View'!$A30, data!$D$1:$D$1750, 'Heron View'!$A$2, data!$E$1:$E$1750, 'Heron View'!AB$5)</f>
        <v>49560681.940000005</v>
      </c>
      <c r="AC30" s="2">
        <f>AB30+SUMIFS(data!$H$1:$H$1750, data!$A$1:$A$1750, 'Heron View'!$A30, data!$D$1:$D$1750, 'Heron View'!$A$2, data!$E$1:$E$1750, 'Heron View'!AC$5)</f>
        <v>53354119.320000008</v>
      </c>
      <c r="AD30" s="2">
        <f>AC30+SUMIFS(data!$H$1:$H$1750, data!$A$1:$A$1750, 'Heron View'!$A30, data!$D$1:$D$1750, 'Heron View'!$A$2, data!$E$1:$E$1750, 'Heron View'!AD$5)</f>
        <v>56042881.090000011</v>
      </c>
      <c r="AE30" s="2">
        <f>AD30+SUMIFS(data!$H$1:$H$1750, data!$A$1:$A$1750, 'Heron View'!$A30, data!$D$1:$D$1750, 'Heron View'!$A$2, data!$E$1:$E$1750, 'Heron View'!AE$5)</f>
        <v>59175735.280000009</v>
      </c>
      <c r="AF30" s="2">
        <f>AE30+SUMIFS(data!$H$1:$H$1750, data!$A$1:$A$1750, 'Heron View'!$A30, data!$D$1:$D$1750, 'Heron View'!$A$2, data!$E$1:$E$1750, 'Heron View'!AF$5)</f>
        <v>120353637.43000001</v>
      </c>
    </row>
    <row r="31" spans="1:34" x14ac:dyDescent="0.2">
      <c r="A31" t="s">
        <v>65</v>
      </c>
      <c r="C31" s="2">
        <f>SUMIFS(data!$H$1:$H$1750, data!$A$1:$A$1750, 'Heron View'!$A31, data!$D$1:$D$1750, 'Heron View'!$A$2, data!$E$1:$E$1750, 'Heron View'!C$5)</f>
        <v>0</v>
      </c>
      <c r="D31" s="2">
        <f>C31+SUMIFS(data!$H$1:$H$1750, data!$A$1:$A$1750, 'Heron View'!$A31, data!$D$1:$D$1750, 'Heron View'!$A$2, data!$E$1:$E$1750, 'Heron View'!D$5)</f>
        <v>0</v>
      </c>
      <c r="E31" s="2">
        <f>D31+SUMIFS(data!$H$1:$H$1750, data!$A$1:$A$1750, 'Heron View'!$A31, data!$D$1:$D$1750, 'Heron View'!$A$2, data!$E$1:$E$1750, 'Heron View'!E$5)</f>
        <v>0</v>
      </c>
      <c r="F31" s="2">
        <f>E31+SUMIFS(data!$H$1:$H$1750, data!$A$1:$A$1750, 'Heron View'!$A31, data!$D$1:$D$1750, 'Heron View'!$A$2, data!$E$1:$E$1750, 'Heron View'!F$5)</f>
        <v>0</v>
      </c>
      <c r="G31" s="2">
        <f>F31+SUMIFS(data!$H$1:$H$1750, data!$A$1:$A$1750, 'Heron View'!$A31, data!$D$1:$D$1750, 'Heron View'!$A$2, data!$E$1:$E$1750, 'Heron View'!G$5)</f>
        <v>5914.78</v>
      </c>
      <c r="H31" s="2">
        <f>G31+SUMIFS(data!$H$1:$H$1750, data!$A$1:$A$1750, 'Heron View'!$A31, data!$D$1:$D$1750, 'Heron View'!$A$2, data!$E$1:$E$1750, 'Heron View'!H$5)</f>
        <v>19687.5</v>
      </c>
      <c r="I31" s="2">
        <f>H31+SUMIFS(data!$H$1:$H$1750, data!$A$1:$A$1750, 'Heron View'!$A31, data!$D$1:$D$1750, 'Heron View'!$A$2, data!$E$1:$E$1750, 'Heron View'!I$5)</f>
        <v>92592.78</v>
      </c>
      <c r="J31" s="2">
        <f>I31+SUMIFS(data!$H$1:$H$1750, data!$A$1:$A$1750, 'Heron View'!$A31, data!$D$1:$D$1750, 'Heron View'!$A$2, data!$E$1:$E$1750, 'Heron View'!J$5)</f>
        <v>111053.43</v>
      </c>
      <c r="K31" s="2">
        <f>J31+SUMIFS(data!$H$1:$H$1750, data!$A$1:$A$1750, 'Heron View'!$A31, data!$D$1:$D$1750, 'Heron View'!$A$2, data!$E$1:$E$1750, 'Heron View'!K$5)</f>
        <v>185912.78999999998</v>
      </c>
      <c r="L31" s="2">
        <f>K31+SUMIFS(data!$H$1:$H$1750, data!$A$1:$A$1750, 'Heron View'!$A31, data!$D$1:$D$1750, 'Heron View'!$A$2, data!$E$1:$E$1750, 'Heron View'!L$5)</f>
        <v>196549.58999999997</v>
      </c>
      <c r="M31" s="2">
        <f>L31+SUMIFS(data!$H$1:$H$1750, data!$A$1:$A$1750, 'Heron View'!$A31, data!$D$1:$D$1750, 'Heron View'!$A$2, data!$E$1:$E$1750, 'Heron View'!M$5)</f>
        <v>236646.50999999995</v>
      </c>
      <c r="N31" s="2">
        <f>M31+SUMIFS(data!$H$1:$H$1750, data!$A$1:$A$1750, 'Heron View'!$A31, data!$D$1:$D$1750, 'Heron View'!$A$2, data!$E$1:$E$1750, 'Heron View'!N$5)</f>
        <v>303151.86999999994</v>
      </c>
      <c r="O31" s="2">
        <f>N31+SUMIFS(data!$H$1:$H$1750, data!$A$1:$A$1750, 'Heron View'!$A31, data!$D$1:$D$1750, 'Heron View'!$A$2, data!$E$1:$E$1750, 'Heron View'!O$5)</f>
        <v>566375.04999999993</v>
      </c>
      <c r="P31" s="2">
        <f>O31+SUMIFS(data!$H$1:$H$1750, data!$A$1:$A$1750, 'Heron View'!$A31, data!$D$1:$D$1750, 'Heron View'!$A$2, data!$E$1:$E$1750, 'Heron View'!P$5)</f>
        <v>677697.47</v>
      </c>
      <c r="Q31" s="2">
        <f>P31+SUMIFS(data!$H$1:$H$1750, data!$A$1:$A$1750, 'Heron View'!$A31, data!$D$1:$D$1750, 'Heron View'!$A$2, data!$E$1:$E$1750, 'Heron View'!Q$5)</f>
        <v>738719.39</v>
      </c>
      <c r="R31" s="2">
        <f>Q31+SUMIFS(data!$H$1:$H$1750, data!$A$1:$A$1750, 'Heron View'!$A31, data!$D$1:$D$1750, 'Heron View'!$A$2, data!$E$1:$E$1750, 'Heron View'!R$5)</f>
        <v>767413.95000000007</v>
      </c>
      <c r="S31" s="2">
        <f>R31+SUMIFS(data!$H$1:$H$1750, data!$A$1:$A$1750, 'Heron View'!$A31, data!$D$1:$D$1750, 'Heron View'!$A$2, data!$E$1:$E$1750, 'Heron View'!S$5)</f>
        <v>792207.83000000007</v>
      </c>
      <c r="T31" s="2">
        <f>S31+SUMIFS(data!$H$1:$H$1750, data!$A$1:$A$1750, 'Heron View'!$A31, data!$D$1:$D$1750, 'Heron View'!$A$2, data!$E$1:$E$1750, 'Heron View'!T$5)</f>
        <v>835623.8</v>
      </c>
      <c r="U31" s="2">
        <f>T31+SUMIFS(data!$H$1:$H$1750, data!$A$1:$A$1750, 'Heron View'!$A31, data!$D$1:$D$1750, 'Heron View'!$A$2, data!$E$1:$E$1750, 'Heron View'!U$5)</f>
        <v>846069.16</v>
      </c>
      <c r="V31" s="2">
        <f>U31+SUMIFS(data!$H$1:$H$1750, data!$A$1:$A$1750, 'Heron View'!$A31, data!$D$1:$D$1750, 'Heron View'!$A$2, data!$E$1:$E$1750, 'Heron View'!V$5)</f>
        <v>848721.76</v>
      </c>
      <c r="W31" s="2">
        <f>V31+SUMIFS(data!$H$1:$H$1750, data!$A$1:$A$1750, 'Heron View'!$A31, data!$D$1:$D$1750, 'Heron View'!$A$2, data!$E$1:$E$1750, 'Heron View'!W$5)</f>
        <v>850387.01</v>
      </c>
      <c r="X31" s="2">
        <f>W31+SUMIFS(data!$H$1:$H$1750, data!$A$1:$A$1750, 'Heron View'!$A31, data!$D$1:$D$1750, 'Heron View'!$A$2, data!$E$1:$E$1750, 'Heron View'!X$5)</f>
        <v>850387.01</v>
      </c>
      <c r="Y31" s="2">
        <f>X31+SUMIFS(data!$H$1:$H$1750, data!$A$1:$A$1750, 'Heron View'!$A31, data!$D$1:$D$1750, 'Heron View'!$A$2, data!$E$1:$E$1750, 'Heron View'!Y$5)</f>
        <v>850387.01</v>
      </c>
      <c r="Z31" s="2">
        <f>Y31+SUMIFS(data!$H$1:$H$1750, data!$A$1:$A$1750, 'Heron View'!$A31, data!$D$1:$D$1750, 'Heron View'!$A$2, data!$E$1:$E$1750, 'Heron View'!Z$5)</f>
        <v>850387.01</v>
      </c>
      <c r="AA31" s="2">
        <f>Z31+SUMIFS(data!$H$1:$H$1750, data!$A$1:$A$1750, 'Heron View'!$A31, data!$D$1:$D$1750, 'Heron View'!$A$2, data!$E$1:$E$1750, 'Heron View'!AA$5)</f>
        <v>1113610.19</v>
      </c>
      <c r="AB31" s="2">
        <f>AA31+SUMIFS(data!$H$1:$H$1750, data!$A$1:$A$1750, 'Heron View'!$A31, data!$D$1:$D$1750, 'Heron View'!$A$2, data!$E$1:$E$1750, 'Heron View'!AB$5)</f>
        <v>1224932.6099999999</v>
      </c>
      <c r="AC31" s="2">
        <f>AB31+SUMIFS(data!$H$1:$H$1750, data!$A$1:$A$1750, 'Heron View'!$A31, data!$D$1:$D$1750, 'Heron View'!$A$2, data!$E$1:$E$1750, 'Heron View'!AC$5)</f>
        <v>1285954.5299999998</v>
      </c>
      <c r="AD31" s="2">
        <f>AC31+SUMIFS(data!$H$1:$H$1750, data!$A$1:$A$1750, 'Heron View'!$A31, data!$D$1:$D$1750, 'Heron View'!$A$2, data!$E$1:$E$1750, 'Heron View'!AD$5)</f>
        <v>1309209.0899999999</v>
      </c>
      <c r="AE31" s="2">
        <f>AD31+SUMIFS(data!$H$1:$H$1750, data!$A$1:$A$1750, 'Heron View'!$A31, data!$D$1:$D$1750, 'Heron View'!$A$2, data!$E$1:$E$1750, 'Heron View'!AE$5)</f>
        <v>1334299.0899999999</v>
      </c>
      <c r="AF31" s="2">
        <f>AE31+SUMIFS(data!$H$1:$H$1750, data!$A$1:$A$1750, 'Heron View'!$A31, data!$D$1:$D$1750, 'Heron View'!$A$2, data!$E$1:$E$1750, 'Heron View'!AF$5)</f>
        <v>1334299.0899999999</v>
      </c>
    </row>
    <row r="32" spans="1:34" x14ac:dyDescent="0.2">
      <c r="A32" t="s">
        <v>66</v>
      </c>
      <c r="C32" s="2">
        <f>SUMIFS(data!$H$1:$H$1750, data!$A$1:$A$1750, 'Heron View'!$A32, data!$D$1:$D$1750, 'Heron View'!$A$2, data!$E$1:$E$1750, 'Heron View'!C$5)</f>
        <v>0</v>
      </c>
      <c r="D32" s="2">
        <f>C32+SUMIFS(data!$H$1:$H$1750, data!$A$1:$A$1750, 'Heron View'!$A32, data!$D$1:$D$1750, 'Heron View'!$A$2, data!$E$1:$E$1750, 'Heron View'!D$5)</f>
        <v>0</v>
      </c>
      <c r="E32" s="2">
        <f>D32+SUMIFS(data!$H$1:$H$1750, data!$A$1:$A$1750, 'Heron View'!$A32, data!$D$1:$D$1750, 'Heron View'!$A$2, data!$E$1:$E$1750, 'Heron View'!E$5)</f>
        <v>0</v>
      </c>
      <c r="F32" s="2">
        <f>E32+SUMIFS(data!$H$1:$H$1750, data!$A$1:$A$1750, 'Heron View'!$A32, data!$D$1:$D$1750, 'Heron View'!$A$2, data!$E$1:$E$1750, 'Heron View'!F$5)</f>
        <v>0</v>
      </c>
      <c r="G32" s="2">
        <f>F32+SUMIFS(data!$H$1:$H$1750, data!$A$1:$A$1750, 'Heron View'!$A32, data!$D$1:$D$1750, 'Heron View'!$A$2, data!$E$1:$E$1750, 'Heron View'!G$5)</f>
        <v>0</v>
      </c>
      <c r="H32" s="2">
        <f>G32+SUMIFS(data!$H$1:$H$1750, data!$A$1:$A$1750, 'Heron View'!$A32, data!$D$1:$D$1750, 'Heron View'!$A$2, data!$E$1:$E$1750, 'Heron View'!H$5)</f>
        <v>0</v>
      </c>
      <c r="I32" s="2">
        <f>H32+SUMIFS(data!$H$1:$H$1750, data!$A$1:$A$1750, 'Heron View'!$A32, data!$D$1:$D$1750, 'Heron View'!$A$2, data!$E$1:$E$1750, 'Heron View'!I$5)</f>
        <v>0</v>
      </c>
      <c r="J32" s="2">
        <f>I32+SUMIFS(data!$H$1:$H$1750, data!$A$1:$A$1750, 'Heron View'!$A32, data!$D$1:$D$1750, 'Heron View'!$A$2, data!$E$1:$E$1750, 'Heron View'!J$5)</f>
        <v>0</v>
      </c>
      <c r="K32" s="2">
        <f>J32+SUMIFS(data!$H$1:$H$1750, data!$A$1:$A$1750, 'Heron View'!$A32, data!$D$1:$D$1750, 'Heron View'!$A$2, data!$E$1:$E$1750, 'Heron View'!K$5)</f>
        <v>0</v>
      </c>
      <c r="L32" s="2">
        <f>K32+SUMIFS(data!$H$1:$H$1750, data!$A$1:$A$1750, 'Heron View'!$A32, data!$D$1:$D$1750, 'Heron View'!$A$2, data!$E$1:$E$1750, 'Heron View'!L$5)</f>
        <v>0</v>
      </c>
      <c r="M32" s="2">
        <f>L32+SUMIFS(data!$H$1:$H$1750, data!$A$1:$A$1750, 'Heron View'!$A32, data!$D$1:$D$1750, 'Heron View'!$A$2, data!$E$1:$E$1750, 'Heron View'!M$5)</f>
        <v>1404.78</v>
      </c>
      <c r="N32" s="2">
        <f>M32+SUMIFS(data!$H$1:$H$1750, data!$A$1:$A$1750, 'Heron View'!$A32, data!$D$1:$D$1750, 'Heron View'!$A$2, data!$E$1:$E$1750, 'Heron View'!N$5)</f>
        <v>4300.41</v>
      </c>
      <c r="O32" s="2">
        <f>N32+SUMIFS(data!$H$1:$H$1750, data!$A$1:$A$1750, 'Heron View'!$A32, data!$D$1:$D$1750, 'Heron View'!$A$2, data!$E$1:$E$1750, 'Heron View'!O$5)</f>
        <v>4300.41</v>
      </c>
      <c r="P32" s="2">
        <f>O32+SUMIFS(data!$H$1:$H$1750, data!$A$1:$A$1750, 'Heron View'!$A32, data!$D$1:$D$1750, 'Heron View'!$A$2, data!$E$1:$E$1750, 'Heron View'!P$5)</f>
        <v>4378.67</v>
      </c>
      <c r="Q32" s="2">
        <f>P32+SUMIFS(data!$H$1:$H$1750, data!$A$1:$A$1750, 'Heron View'!$A32, data!$D$1:$D$1750, 'Heron View'!$A$2, data!$E$1:$E$1750, 'Heron View'!Q$5)</f>
        <v>6549.12</v>
      </c>
      <c r="R32" s="2">
        <f>Q32+SUMIFS(data!$H$1:$H$1750, data!$A$1:$A$1750, 'Heron View'!$A32, data!$D$1:$D$1750, 'Heron View'!$A$2, data!$E$1:$E$1750, 'Heron View'!R$5)</f>
        <v>15431.259999999998</v>
      </c>
      <c r="S32" s="2">
        <f>R32+SUMIFS(data!$H$1:$H$1750, data!$A$1:$A$1750, 'Heron View'!$A32, data!$D$1:$D$1750, 'Heron View'!$A$2, data!$E$1:$E$1750, 'Heron View'!S$5)</f>
        <v>15538.649999999998</v>
      </c>
      <c r="T32" s="2">
        <f>S32+SUMIFS(data!$H$1:$H$1750, data!$A$1:$A$1750, 'Heron View'!$A32, data!$D$1:$D$1750, 'Heron View'!$A$2, data!$E$1:$E$1750, 'Heron View'!T$5)</f>
        <v>19314.929999999997</v>
      </c>
      <c r="U32" s="2">
        <f>T32+SUMIFS(data!$H$1:$H$1750, data!$A$1:$A$1750, 'Heron View'!$A32, data!$D$1:$D$1750, 'Heron View'!$A$2, data!$E$1:$E$1750, 'Heron View'!U$5)</f>
        <v>25058.399999999998</v>
      </c>
      <c r="V32" s="2">
        <f>U32+SUMIFS(data!$H$1:$H$1750, data!$A$1:$A$1750, 'Heron View'!$A32, data!$D$1:$D$1750, 'Heron View'!$A$2, data!$E$1:$E$1750, 'Heron View'!V$5)</f>
        <v>26710.57</v>
      </c>
      <c r="W32" s="2">
        <f>V32+SUMIFS(data!$H$1:$H$1750, data!$A$1:$A$1750, 'Heron View'!$A32, data!$D$1:$D$1750, 'Heron View'!$A$2, data!$E$1:$E$1750, 'Heron View'!W$5)</f>
        <v>32554.05</v>
      </c>
      <c r="X32" s="2">
        <f>W32+SUMIFS(data!$H$1:$H$1750, data!$A$1:$A$1750, 'Heron View'!$A32, data!$D$1:$D$1750, 'Heron View'!$A$2, data!$E$1:$E$1750, 'Heron View'!X$5)</f>
        <v>32554.05</v>
      </c>
      <c r="Y32" s="2">
        <f>X32+SUMIFS(data!$H$1:$H$1750, data!$A$1:$A$1750, 'Heron View'!$A32, data!$D$1:$D$1750, 'Heron View'!$A$2, data!$E$1:$E$1750, 'Heron View'!Y$5)</f>
        <v>32554.05</v>
      </c>
      <c r="Z32" s="2">
        <f>Y32+SUMIFS(data!$H$1:$H$1750, data!$A$1:$A$1750, 'Heron View'!$A32, data!$D$1:$D$1750, 'Heron View'!$A$2, data!$E$1:$E$1750, 'Heron View'!Z$5)</f>
        <v>32554.05</v>
      </c>
      <c r="AA32" s="2">
        <f>Z32+SUMIFS(data!$H$1:$H$1750, data!$A$1:$A$1750, 'Heron View'!$A32, data!$D$1:$D$1750, 'Heron View'!$A$2, data!$E$1:$E$1750, 'Heron View'!AA$5)</f>
        <v>32554.05</v>
      </c>
      <c r="AB32" s="2">
        <f>AA32+SUMIFS(data!$H$1:$H$1750, data!$A$1:$A$1750, 'Heron View'!$A32, data!$D$1:$D$1750, 'Heron View'!$A$2, data!$E$1:$E$1750, 'Heron View'!AB$5)</f>
        <v>32632.309999999998</v>
      </c>
      <c r="AC32" s="2">
        <f>AB32+SUMIFS(data!$H$1:$H$1750, data!$A$1:$A$1750, 'Heron View'!$A32, data!$D$1:$D$1750, 'Heron View'!$A$2, data!$E$1:$E$1750, 'Heron View'!AC$5)</f>
        <v>34802.759999999995</v>
      </c>
      <c r="AD32" s="2">
        <f>AC32+SUMIFS(data!$H$1:$H$1750, data!$A$1:$A$1750, 'Heron View'!$A32, data!$D$1:$D$1750, 'Heron View'!$A$2, data!$E$1:$E$1750, 'Heron View'!AD$5)</f>
        <v>43684.899999999994</v>
      </c>
      <c r="AE32" s="2">
        <f>AD32+SUMIFS(data!$H$1:$H$1750, data!$A$1:$A$1750, 'Heron View'!$A32, data!$D$1:$D$1750, 'Heron View'!$A$2, data!$E$1:$E$1750, 'Heron View'!AE$5)</f>
        <v>43792.289999999994</v>
      </c>
      <c r="AF32" s="2">
        <f>AE32+SUMIFS(data!$H$1:$H$1750, data!$A$1:$A$1750, 'Heron View'!$A32, data!$D$1:$D$1750, 'Heron View'!$A$2, data!$E$1:$E$1750, 'Heron View'!AF$5)</f>
        <v>43792.289999999994</v>
      </c>
    </row>
    <row r="33" spans="1:34" x14ac:dyDescent="0.2">
      <c r="A33" t="s">
        <v>28</v>
      </c>
      <c r="C33" s="2">
        <f>SUMIFS(data!$H$1:$H$1750, data!$A$1:$A$1750, 'Heron View'!$A33, data!$D$1:$D$1750, 'Heron View'!$A$2, data!$E$1:$E$1750, 'Heron View'!C$5)</f>
        <v>0</v>
      </c>
      <c r="D33" s="2">
        <f>C33+SUMIFS(data!$H$1:$H$1750, data!$A$1:$A$1750, 'Heron View'!$A33, data!$D$1:$D$1750, 'Heron View'!$A$2, data!$E$1:$E$1750, 'Heron View'!D$5)</f>
        <v>0</v>
      </c>
      <c r="E33" s="2">
        <f>D33+SUMIFS(data!$H$1:$H$1750, data!$A$1:$A$1750, 'Heron View'!$A33, data!$D$1:$D$1750, 'Heron View'!$A$2, data!$E$1:$E$1750, 'Heron View'!E$5)</f>
        <v>0</v>
      </c>
      <c r="F33" s="2">
        <f>E33+SUMIFS(data!$H$1:$H$1750, data!$A$1:$A$1750, 'Heron View'!$A33, data!$D$1:$D$1750, 'Heron View'!$A$2, data!$E$1:$E$1750, 'Heron View'!F$5)</f>
        <v>0</v>
      </c>
      <c r="G33" s="2">
        <f>F33+SUMIFS(data!$H$1:$H$1750, data!$A$1:$A$1750, 'Heron View'!$A33, data!$D$1:$D$1750, 'Heron View'!$A$2, data!$E$1:$E$1750, 'Heron View'!G$5)</f>
        <v>0</v>
      </c>
      <c r="H33" s="2">
        <f>G33+SUMIFS(data!$H$1:$H$1750, data!$A$1:$A$1750, 'Heron View'!$A33, data!$D$1:$D$1750, 'Heron View'!$A$2, data!$E$1:$E$1750, 'Heron View'!H$5)</f>
        <v>0</v>
      </c>
      <c r="I33" s="2">
        <f>H33+SUMIFS(data!$H$1:$H$1750, data!$A$1:$A$1750, 'Heron View'!$A33, data!$D$1:$D$1750, 'Heron View'!$A$2, data!$E$1:$E$1750, 'Heron View'!I$5)</f>
        <v>0</v>
      </c>
      <c r="J33" s="2">
        <f>I33+SUMIFS(data!$H$1:$H$1750, data!$A$1:$A$1750, 'Heron View'!$A33, data!$D$1:$D$1750, 'Heron View'!$A$2, data!$E$1:$E$1750, 'Heron View'!J$5)</f>
        <v>0</v>
      </c>
      <c r="K33" s="2">
        <f>J33+SUMIFS(data!$H$1:$H$1750, data!$A$1:$A$1750, 'Heron View'!$A33, data!$D$1:$D$1750, 'Heron View'!$A$2, data!$E$1:$E$1750, 'Heron View'!K$5)</f>
        <v>0</v>
      </c>
      <c r="L33" s="2">
        <f>K33+SUMIFS(data!$H$1:$H$1750, data!$A$1:$A$1750, 'Heron View'!$A33, data!$D$1:$D$1750, 'Heron View'!$A$2, data!$E$1:$E$1750, 'Heron View'!L$5)</f>
        <v>0</v>
      </c>
      <c r="M33" s="2">
        <f>L33+SUMIFS(data!$H$1:$H$1750, data!$A$1:$A$1750, 'Heron View'!$A33, data!$D$1:$D$1750, 'Heron View'!$A$2, data!$E$1:$E$1750, 'Heron View'!M$5)</f>
        <v>0</v>
      </c>
      <c r="N33" s="2">
        <f>M33+SUMIFS(data!$H$1:$H$1750, data!$A$1:$A$1750, 'Heron View'!$A33, data!$D$1:$D$1750, 'Heron View'!$A$2, data!$E$1:$E$1750, 'Heron View'!N$5)</f>
        <v>0</v>
      </c>
      <c r="O33" s="2">
        <f>N33+SUMIFS(data!$H$1:$H$1750, data!$A$1:$A$1750, 'Heron View'!$A33, data!$D$1:$D$1750, 'Heron View'!$A$2, data!$E$1:$E$1750, 'Heron View'!O$5)</f>
        <v>0</v>
      </c>
      <c r="P33" s="2">
        <f>O33+SUMIFS(data!$H$1:$H$1750, data!$A$1:$A$1750, 'Heron View'!$A33, data!$D$1:$D$1750, 'Heron View'!$A$2, data!$E$1:$E$1750, 'Heron View'!P$5)</f>
        <v>0</v>
      </c>
      <c r="Q33" s="2">
        <f>P33+SUMIFS(data!$H$1:$H$1750, data!$A$1:$A$1750, 'Heron View'!$A33, data!$D$1:$D$1750, 'Heron View'!$A$2, data!$E$1:$E$1750, 'Heron View'!Q$5)</f>
        <v>0</v>
      </c>
      <c r="R33" s="2">
        <f>Q33+SUMIFS(data!$H$1:$H$1750, data!$A$1:$A$1750, 'Heron View'!$A33, data!$D$1:$D$1750, 'Heron View'!$A$2, data!$E$1:$E$1750, 'Heron View'!R$5)</f>
        <v>0</v>
      </c>
      <c r="S33" s="2">
        <f>R33+SUMIFS(data!$H$1:$H$1750, data!$A$1:$A$1750, 'Heron View'!$A33, data!$D$1:$D$1750, 'Heron View'!$A$2, data!$E$1:$E$1750, 'Heron View'!S$5)</f>
        <v>0</v>
      </c>
      <c r="T33" s="2">
        <f>S33+SUMIFS(data!$H$1:$H$1750, data!$A$1:$A$1750, 'Heron View'!$A33, data!$D$1:$D$1750, 'Heron View'!$A$2, data!$E$1:$E$1750, 'Heron View'!T$5)</f>
        <v>134265.54</v>
      </c>
      <c r="U33" s="2">
        <f>T33+SUMIFS(data!$H$1:$H$1750, data!$A$1:$A$1750, 'Heron View'!$A33, data!$D$1:$D$1750, 'Heron View'!$A$2, data!$E$1:$E$1750, 'Heron View'!U$5)</f>
        <v>451248.55000000005</v>
      </c>
      <c r="V33" s="2">
        <f>U33+SUMIFS(data!$H$1:$H$1750, data!$A$1:$A$1750, 'Heron View'!$A33, data!$D$1:$D$1750, 'Heron View'!$A$2, data!$E$1:$E$1750, 'Heron View'!V$5)</f>
        <v>842753.53</v>
      </c>
      <c r="W33" s="2">
        <f>V33+SUMIFS(data!$H$1:$H$1750, data!$A$1:$A$1750, 'Heron View'!$A33, data!$D$1:$D$1750, 'Heron View'!$A$2, data!$E$1:$E$1750, 'Heron View'!W$5)</f>
        <v>866619.28</v>
      </c>
      <c r="X33" s="2">
        <f>W33+SUMIFS(data!$H$1:$H$1750, data!$A$1:$A$1750, 'Heron View'!$A33, data!$D$1:$D$1750, 'Heron View'!$A$2, data!$E$1:$E$1750, 'Heron View'!X$5)</f>
        <v>1078124.26</v>
      </c>
      <c r="Y33" s="2">
        <f>X33+SUMIFS(data!$H$1:$H$1750, data!$A$1:$A$1750, 'Heron View'!$A33, data!$D$1:$D$1750, 'Heron View'!$A$2, data!$E$1:$E$1750, 'Heron View'!Y$5)</f>
        <v>1439629.24</v>
      </c>
      <c r="Z33" s="2">
        <f>Y33+SUMIFS(data!$H$1:$H$1750, data!$A$1:$A$1750, 'Heron View'!$A33, data!$D$1:$D$1750, 'Heron View'!$A$2, data!$E$1:$E$1750, 'Heron View'!Z$5)</f>
        <v>2071134.22</v>
      </c>
      <c r="AA33" s="2">
        <f>Z33+SUMIFS(data!$H$1:$H$1750, data!$A$1:$A$1750, 'Heron View'!$A33, data!$D$1:$D$1750, 'Heron View'!$A$2, data!$E$1:$E$1750, 'Heron View'!AA$5)</f>
        <v>2942639.2</v>
      </c>
      <c r="AB33" s="2">
        <f>AA33+SUMIFS(data!$H$1:$H$1750, data!$A$1:$A$1750, 'Heron View'!$A33, data!$D$1:$D$1750, 'Heron View'!$A$2, data!$E$1:$E$1750, 'Heron View'!AB$5)</f>
        <v>3454144.18</v>
      </c>
      <c r="AC33" s="2">
        <f>AB33+SUMIFS(data!$H$1:$H$1750, data!$A$1:$A$1750, 'Heron View'!$A33, data!$D$1:$D$1750, 'Heron View'!$A$2, data!$E$1:$E$1750, 'Heron View'!AC$5)</f>
        <v>3815649.16</v>
      </c>
      <c r="AD33" s="2">
        <f>AC33+SUMIFS(data!$H$1:$H$1750, data!$A$1:$A$1750, 'Heron View'!$A33, data!$D$1:$D$1750, 'Heron View'!$A$2, data!$E$1:$E$1750, 'Heron View'!AD$5)</f>
        <v>4417154.1400000006</v>
      </c>
      <c r="AE33" s="2">
        <f>AD33+SUMIFS(data!$H$1:$H$1750, data!$A$1:$A$1750, 'Heron View'!$A33, data!$D$1:$D$1750, 'Heron View'!$A$2, data!$E$1:$E$1750, 'Heron View'!AE$5)</f>
        <v>4643063.7200000007</v>
      </c>
      <c r="AF33" s="2">
        <f>AE33+SUMIFS(data!$H$1:$H$1750, data!$A$1:$A$1750, 'Heron View'!$A33, data!$D$1:$D$1750, 'Heron View'!$A$2, data!$E$1:$E$1750, 'Heron View'!AF$5)</f>
        <v>5364568.66</v>
      </c>
      <c r="AG33">
        <v>4982245.9130434925</v>
      </c>
      <c r="AH33" s="2">
        <f>AG33-AF33</f>
        <v>-382322.74695650768</v>
      </c>
    </row>
    <row r="34" spans="1:34" x14ac:dyDescent="0.2">
      <c r="A34" t="s">
        <v>100</v>
      </c>
      <c r="C34" s="2">
        <f>SUMIFS(data!$H$1:$H$1750, data!$A$1:$A$1750, 'Heron View'!$A34, data!$D$1:$D$1750, 'Heron View'!$A$2, data!$E$1:$E$1750, 'Heron View'!C$5)</f>
        <v>0</v>
      </c>
      <c r="D34" s="2">
        <f>C34+SUMIFS(data!$H$1:$H$1750, data!$A$1:$A$1750, 'Heron View'!$A34, data!$D$1:$D$1750, 'Heron View'!$A$2, data!$E$1:$E$1750, 'Heron View'!D$5)</f>
        <v>0</v>
      </c>
      <c r="E34" s="2">
        <f>D34+SUMIFS(data!$H$1:$H$1750, data!$A$1:$A$1750, 'Heron View'!$A34, data!$D$1:$D$1750, 'Heron View'!$A$2, data!$E$1:$E$1750, 'Heron View'!E$5)</f>
        <v>0</v>
      </c>
      <c r="F34" s="2">
        <f>E34+SUMIFS(data!$H$1:$H$1750, data!$A$1:$A$1750, 'Heron View'!$A34, data!$D$1:$D$1750, 'Heron View'!$A$2, data!$E$1:$E$1750, 'Heron View'!F$5)</f>
        <v>0</v>
      </c>
      <c r="G34" s="2">
        <f>F34+SUMIFS(data!$H$1:$H$1750, data!$A$1:$A$1750, 'Heron View'!$A34, data!$D$1:$D$1750, 'Heron View'!$A$2, data!$E$1:$E$1750, 'Heron View'!G$5)</f>
        <v>0</v>
      </c>
      <c r="H34" s="2">
        <f>G34+SUMIFS(data!$H$1:$H$1750, data!$A$1:$A$1750, 'Heron View'!$A34, data!$D$1:$D$1750, 'Heron View'!$A$2, data!$E$1:$E$1750, 'Heron View'!H$5)</f>
        <v>0</v>
      </c>
      <c r="I34" s="2">
        <f>H34+SUMIFS(data!$H$1:$H$1750, data!$A$1:$A$1750, 'Heron View'!$A34, data!$D$1:$D$1750, 'Heron View'!$A$2, data!$E$1:$E$1750, 'Heron View'!I$5)</f>
        <v>0</v>
      </c>
      <c r="J34" s="2">
        <f>I34+SUMIFS(data!$H$1:$H$1750, data!$A$1:$A$1750, 'Heron View'!$A34, data!$D$1:$D$1750, 'Heron View'!$A$2, data!$E$1:$E$1750, 'Heron View'!J$5)</f>
        <v>0</v>
      </c>
      <c r="K34" s="2">
        <f>J34+SUMIFS(data!$H$1:$H$1750, data!$A$1:$A$1750, 'Heron View'!$A34, data!$D$1:$D$1750, 'Heron View'!$A$2, data!$E$1:$E$1750, 'Heron View'!K$5)</f>
        <v>0</v>
      </c>
      <c r="L34" s="2">
        <f>K34+SUMIFS(data!$H$1:$H$1750, data!$A$1:$A$1750, 'Heron View'!$A34, data!$D$1:$D$1750, 'Heron View'!$A$2, data!$E$1:$E$1750, 'Heron View'!L$5)</f>
        <v>0</v>
      </c>
      <c r="M34" s="2">
        <f>L34+SUMIFS(data!$H$1:$H$1750, data!$A$1:$A$1750, 'Heron View'!$A34, data!$D$1:$D$1750, 'Heron View'!$A$2, data!$E$1:$E$1750, 'Heron View'!M$5)</f>
        <v>0</v>
      </c>
      <c r="N34" s="2">
        <f>M34+SUMIFS(data!$H$1:$H$1750, data!$A$1:$A$1750, 'Heron View'!$A34, data!$D$1:$D$1750, 'Heron View'!$A$2, data!$E$1:$E$1750, 'Heron View'!N$5)</f>
        <v>0</v>
      </c>
      <c r="O34" s="2">
        <f>N34+SUMIFS(data!$H$1:$H$1750, data!$A$1:$A$1750, 'Heron View'!$A34, data!$D$1:$D$1750, 'Heron View'!$A$2, data!$E$1:$E$1750, 'Heron View'!O$5)</f>
        <v>0</v>
      </c>
      <c r="P34" s="2">
        <f>O34+SUMIFS(data!$H$1:$H$1750, data!$A$1:$A$1750, 'Heron View'!$A34, data!$D$1:$D$1750, 'Heron View'!$A$2, data!$E$1:$E$1750, 'Heron View'!P$5)</f>
        <v>0</v>
      </c>
      <c r="Q34" s="2">
        <f>P34+SUMIFS(data!$H$1:$H$1750, data!$A$1:$A$1750, 'Heron View'!$A34, data!$D$1:$D$1750, 'Heron View'!$A$2, data!$E$1:$E$1750, 'Heron View'!Q$5)</f>
        <v>0</v>
      </c>
      <c r="R34" s="2">
        <f>Q34+SUMIFS(data!$H$1:$H$1750, data!$A$1:$A$1750, 'Heron View'!$A34, data!$D$1:$D$1750, 'Heron View'!$A$2, data!$E$1:$E$1750, 'Heron View'!R$5)</f>
        <v>14689.94</v>
      </c>
      <c r="S34" s="2">
        <f>R34+SUMIFS(data!$H$1:$H$1750, data!$A$1:$A$1750, 'Heron View'!$A34, data!$D$1:$D$1750, 'Heron View'!$A$2, data!$E$1:$E$1750, 'Heron View'!S$5)</f>
        <v>14689.94</v>
      </c>
      <c r="T34" s="2">
        <f>S34+SUMIFS(data!$H$1:$H$1750, data!$A$1:$A$1750, 'Heron View'!$A34, data!$D$1:$D$1750, 'Heron View'!$A$2, data!$E$1:$E$1750, 'Heron View'!T$5)</f>
        <v>44709.94</v>
      </c>
      <c r="U34" s="2">
        <f>T34+SUMIFS(data!$H$1:$H$1750, data!$A$1:$A$1750, 'Heron View'!$A34, data!$D$1:$D$1750, 'Heron View'!$A$2, data!$E$1:$E$1750, 'Heron View'!U$5)</f>
        <v>61556.94</v>
      </c>
      <c r="V34" s="2">
        <f>U34+SUMIFS(data!$H$1:$H$1750, data!$A$1:$A$1750, 'Heron View'!$A34, data!$D$1:$D$1750, 'Heron View'!$A$2, data!$E$1:$E$1750, 'Heron View'!V$5)</f>
        <v>61556.94</v>
      </c>
      <c r="W34" s="2">
        <f>V34+SUMIFS(data!$H$1:$H$1750, data!$A$1:$A$1750, 'Heron View'!$A34, data!$D$1:$D$1750, 'Heron View'!$A$2, data!$E$1:$E$1750, 'Heron View'!W$5)</f>
        <v>79174.94</v>
      </c>
      <c r="X34" s="2">
        <f>W34+SUMIFS(data!$H$1:$H$1750, data!$A$1:$A$1750, 'Heron View'!$A34, data!$D$1:$D$1750, 'Heron View'!$A$2, data!$E$1:$E$1750, 'Heron View'!X$5)</f>
        <v>79174.94</v>
      </c>
      <c r="Y34" s="2">
        <f>X34+SUMIFS(data!$H$1:$H$1750, data!$A$1:$A$1750, 'Heron View'!$A34, data!$D$1:$D$1750, 'Heron View'!$A$2, data!$E$1:$E$1750, 'Heron View'!Y$5)</f>
        <v>79174.94</v>
      </c>
      <c r="Z34" s="2">
        <f>Y34+SUMIFS(data!$H$1:$H$1750, data!$A$1:$A$1750, 'Heron View'!$A34, data!$D$1:$D$1750, 'Heron View'!$A$2, data!$E$1:$E$1750, 'Heron View'!Z$5)</f>
        <v>79174.94</v>
      </c>
      <c r="AA34" s="2">
        <f>Z34+SUMIFS(data!$H$1:$H$1750, data!$A$1:$A$1750, 'Heron View'!$A34, data!$D$1:$D$1750, 'Heron View'!$A$2, data!$E$1:$E$1750, 'Heron View'!AA$5)</f>
        <v>79174.94</v>
      </c>
      <c r="AB34" s="2">
        <f>AA34+SUMIFS(data!$H$1:$H$1750, data!$A$1:$A$1750, 'Heron View'!$A34, data!$D$1:$D$1750, 'Heron View'!$A$2, data!$E$1:$E$1750, 'Heron View'!AB$5)</f>
        <v>79174.94</v>
      </c>
      <c r="AC34" s="2">
        <f>AB34+SUMIFS(data!$H$1:$H$1750, data!$A$1:$A$1750, 'Heron View'!$A34, data!$D$1:$D$1750, 'Heron View'!$A$2, data!$E$1:$E$1750, 'Heron View'!AC$5)</f>
        <v>79174.94</v>
      </c>
      <c r="AD34" s="2">
        <f>AC34+SUMIFS(data!$H$1:$H$1750, data!$A$1:$A$1750, 'Heron View'!$A34, data!$D$1:$D$1750, 'Heron View'!$A$2, data!$E$1:$E$1750, 'Heron View'!AD$5)</f>
        <v>79174.94</v>
      </c>
      <c r="AE34" s="2">
        <f>AD34+SUMIFS(data!$H$1:$H$1750, data!$A$1:$A$1750, 'Heron View'!$A34, data!$D$1:$D$1750, 'Heron View'!$A$2, data!$E$1:$E$1750, 'Heron View'!AE$5)</f>
        <v>79174.94</v>
      </c>
      <c r="AF34" s="2">
        <f>AE34+SUMIFS(data!$H$1:$H$1750, data!$A$1:$A$1750, 'Heron View'!$A34, data!$D$1:$D$1750, 'Heron View'!$A$2, data!$E$1:$E$1750, 'Heron View'!AF$5)</f>
        <v>79174.94</v>
      </c>
    </row>
    <row r="35" spans="1:34" x14ac:dyDescent="0.2">
      <c r="A35" t="s">
        <v>101</v>
      </c>
      <c r="C35" s="2">
        <f>SUMIFS(data!$H$1:$H$1750, data!$A$1:$A$1750, 'Heron View'!$A35, data!$D$1:$D$1750, 'Heron View'!$A$2, data!$E$1:$E$1750, 'Heron View'!C$5)</f>
        <v>0</v>
      </c>
      <c r="D35" s="2">
        <f>C35+SUMIFS(data!$H$1:$H$1750, data!$A$1:$A$1750, 'Heron View'!$A35, data!$D$1:$D$1750, 'Heron View'!$A$2, data!$E$1:$E$1750, 'Heron View'!D$5)</f>
        <v>0</v>
      </c>
      <c r="E35" s="2">
        <f>D35+SUMIFS(data!$H$1:$H$1750, data!$A$1:$A$1750, 'Heron View'!$A35, data!$D$1:$D$1750, 'Heron View'!$A$2, data!$E$1:$E$1750, 'Heron View'!E$5)</f>
        <v>0</v>
      </c>
      <c r="F35" s="2">
        <f>E35+SUMIFS(data!$H$1:$H$1750, data!$A$1:$A$1750, 'Heron View'!$A35, data!$D$1:$D$1750, 'Heron View'!$A$2, data!$E$1:$E$1750, 'Heron View'!F$5)</f>
        <v>0</v>
      </c>
      <c r="G35" s="2">
        <f>F35+SUMIFS(data!$H$1:$H$1750, data!$A$1:$A$1750, 'Heron View'!$A35, data!$D$1:$D$1750, 'Heron View'!$A$2, data!$E$1:$E$1750, 'Heron View'!G$5)</f>
        <v>0</v>
      </c>
      <c r="H35" s="2">
        <f>G35+SUMIFS(data!$H$1:$H$1750, data!$A$1:$A$1750, 'Heron View'!$A35, data!$D$1:$D$1750, 'Heron View'!$A$2, data!$E$1:$E$1750, 'Heron View'!H$5)</f>
        <v>0</v>
      </c>
      <c r="I35" s="2">
        <f>H35+SUMIFS(data!$H$1:$H$1750, data!$A$1:$A$1750, 'Heron View'!$A35, data!$D$1:$D$1750, 'Heron View'!$A$2, data!$E$1:$E$1750, 'Heron View'!I$5)</f>
        <v>0</v>
      </c>
      <c r="J35" s="2">
        <f>I35+SUMIFS(data!$H$1:$H$1750, data!$A$1:$A$1750, 'Heron View'!$A35, data!$D$1:$D$1750, 'Heron View'!$A$2, data!$E$1:$E$1750, 'Heron View'!J$5)</f>
        <v>0</v>
      </c>
      <c r="K35" s="2">
        <f>J35+SUMIFS(data!$H$1:$H$1750, data!$A$1:$A$1750, 'Heron View'!$A35, data!$D$1:$D$1750, 'Heron View'!$A$2, data!$E$1:$E$1750, 'Heron View'!K$5)</f>
        <v>0</v>
      </c>
      <c r="L35" s="2">
        <f>K35+SUMIFS(data!$H$1:$H$1750, data!$A$1:$A$1750, 'Heron View'!$A35, data!$D$1:$D$1750, 'Heron View'!$A$2, data!$E$1:$E$1750, 'Heron View'!L$5)</f>
        <v>0</v>
      </c>
      <c r="M35" s="2">
        <f>L35+SUMIFS(data!$H$1:$H$1750, data!$A$1:$A$1750, 'Heron View'!$A35, data!$D$1:$D$1750, 'Heron View'!$A$2, data!$E$1:$E$1750, 'Heron View'!M$5)</f>
        <v>0</v>
      </c>
      <c r="N35" s="2">
        <f>M35+SUMIFS(data!$H$1:$H$1750, data!$A$1:$A$1750, 'Heron View'!$A35, data!$D$1:$D$1750, 'Heron View'!$A$2, data!$E$1:$E$1750, 'Heron View'!N$5)</f>
        <v>0</v>
      </c>
      <c r="O35" s="2">
        <f>N35+SUMIFS(data!$H$1:$H$1750, data!$A$1:$A$1750, 'Heron View'!$A35, data!$D$1:$D$1750, 'Heron View'!$A$2, data!$E$1:$E$1750, 'Heron View'!O$5)</f>
        <v>0</v>
      </c>
      <c r="P35" s="2">
        <f>O35+SUMIFS(data!$H$1:$H$1750, data!$A$1:$A$1750, 'Heron View'!$A35, data!$D$1:$D$1750, 'Heron View'!$A$2, data!$E$1:$E$1750, 'Heron View'!P$5)</f>
        <v>0</v>
      </c>
      <c r="Q35" s="2">
        <f>P35+SUMIFS(data!$H$1:$H$1750, data!$A$1:$A$1750, 'Heron View'!$A35, data!$D$1:$D$1750, 'Heron View'!$A$2, data!$E$1:$E$1750, 'Heron View'!Q$5)</f>
        <v>0</v>
      </c>
      <c r="R35" s="2">
        <f>Q35+SUMIFS(data!$H$1:$H$1750, data!$A$1:$A$1750, 'Heron View'!$A35, data!$D$1:$D$1750, 'Heron View'!$A$2, data!$E$1:$E$1750, 'Heron View'!R$5)</f>
        <v>0</v>
      </c>
      <c r="S35" s="2">
        <f>R35+SUMIFS(data!$H$1:$H$1750, data!$A$1:$A$1750, 'Heron View'!$A35, data!$D$1:$D$1750, 'Heron View'!$A$2, data!$E$1:$E$1750, 'Heron View'!S$5)</f>
        <v>6212.85</v>
      </c>
      <c r="T35" s="2">
        <f>S35+SUMIFS(data!$H$1:$H$1750, data!$A$1:$A$1750, 'Heron View'!$A35, data!$D$1:$D$1750, 'Heron View'!$A$2, data!$E$1:$E$1750, 'Heron View'!T$5)</f>
        <v>12425.7</v>
      </c>
      <c r="U35" s="2">
        <f>T35+SUMIFS(data!$H$1:$H$1750, data!$A$1:$A$1750, 'Heron View'!$A35, data!$D$1:$D$1750, 'Heron View'!$A$2, data!$E$1:$E$1750, 'Heron View'!U$5)</f>
        <v>12425.7</v>
      </c>
      <c r="V35" s="2">
        <f>U35+SUMIFS(data!$H$1:$H$1750, data!$A$1:$A$1750, 'Heron View'!$A35, data!$D$1:$D$1750, 'Heron View'!$A$2, data!$E$1:$E$1750, 'Heron View'!V$5)</f>
        <v>12425.7</v>
      </c>
      <c r="W35" s="2">
        <f>V35+SUMIFS(data!$H$1:$H$1750, data!$A$1:$A$1750, 'Heron View'!$A35, data!$D$1:$D$1750, 'Heron View'!$A$2, data!$E$1:$E$1750, 'Heron View'!W$5)</f>
        <v>12425.7</v>
      </c>
      <c r="X35" s="2">
        <f>W35+SUMIFS(data!$H$1:$H$1750, data!$A$1:$A$1750, 'Heron View'!$A35, data!$D$1:$D$1750, 'Heron View'!$A$2, data!$E$1:$E$1750, 'Heron View'!X$5)</f>
        <v>12425.7</v>
      </c>
      <c r="Y35" s="2">
        <f>X35+SUMIFS(data!$H$1:$H$1750, data!$A$1:$A$1750, 'Heron View'!$A35, data!$D$1:$D$1750, 'Heron View'!$A$2, data!$E$1:$E$1750, 'Heron View'!Y$5)</f>
        <v>12425.7</v>
      </c>
      <c r="Z35" s="2">
        <f>Y35+SUMIFS(data!$H$1:$H$1750, data!$A$1:$A$1750, 'Heron View'!$A35, data!$D$1:$D$1750, 'Heron View'!$A$2, data!$E$1:$E$1750, 'Heron View'!Z$5)</f>
        <v>12425.7</v>
      </c>
      <c r="AA35" s="2">
        <f>Z35+SUMIFS(data!$H$1:$H$1750, data!$A$1:$A$1750, 'Heron View'!$A35, data!$D$1:$D$1750, 'Heron View'!$A$2, data!$E$1:$E$1750, 'Heron View'!AA$5)</f>
        <v>12425.7</v>
      </c>
      <c r="AB35" s="2">
        <f>AA35+SUMIFS(data!$H$1:$H$1750, data!$A$1:$A$1750, 'Heron View'!$A35, data!$D$1:$D$1750, 'Heron View'!$A$2, data!$E$1:$E$1750, 'Heron View'!AB$5)</f>
        <v>12425.7</v>
      </c>
      <c r="AC35" s="2">
        <f>AB35+SUMIFS(data!$H$1:$H$1750, data!$A$1:$A$1750, 'Heron View'!$A35, data!$D$1:$D$1750, 'Heron View'!$A$2, data!$E$1:$E$1750, 'Heron View'!AC$5)</f>
        <v>12425.7</v>
      </c>
      <c r="AD35" s="2">
        <f>AC35+SUMIFS(data!$H$1:$H$1750, data!$A$1:$A$1750, 'Heron View'!$A35, data!$D$1:$D$1750, 'Heron View'!$A$2, data!$E$1:$E$1750, 'Heron View'!AD$5)</f>
        <v>12425.7</v>
      </c>
      <c r="AE35" s="2">
        <f>AD35+SUMIFS(data!$H$1:$H$1750, data!$A$1:$A$1750, 'Heron View'!$A35, data!$D$1:$D$1750, 'Heron View'!$A$2, data!$E$1:$E$1750, 'Heron View'!AE$5)</f>
        <v>12425.7</v>
      </c>
      <c r="AF35" s="2">
        <f>AE35+SUMIFS(data!$H$1:$H$1750, data!$A$1:$A$1750, 'Heron View'!$A35, data!$D$1:$D$1750, 'Heron View'!$A$2, data!$E$1:$E$1750, 'Heron View'!AF$5)</f>
        <v>12425.7</v>
      </c>
    </row>
    <row r="36" spans="1:34" x14ac:dyDescent="0.2">
      <c r="A36" t="s">
        <v>123</v>
      </c>
      <c r="C36" s="2">
        <f>SUMIFS(data!$H$1:$H$1750, data!$A$1:$A$1750, 'Heron View'!$A36, data!$D$1:$D$1750, 'Heron View'!$A$2, data!$E$1:$E$1750, 'Heron View'!C$5)</f>
        <v>0</v>
      </c>
      <c r="D36" s="2">
        <f>C36+SUMIFS(data!$H$1:$H$1750, data!$A$1:$A$1750, 'Heron View'!$A36, data!$D$1:$D$1750, 'Heron View'!$A$2, data!$E$1:$E$1750, 'Heron View'!D$5)</f>
        <v>0</v>
      </c>
      <c r="E36" s="2">
        <f>D36+SUMIFS(data!$H$1:$H$1750, data!$A$1:$A$1750, 'Heron View'!$A36, data!$D$1:$D$1750, 'Heron View'!$A$2, data!$E$1:$E$1750, 'Heron View'!E$5)</f>
        <v>0</v>
      </c>
      <c r="F36" s="2">
        <f>E36+SUMIFS(data!$H$1:$H$1750, data!$A$1:$A$1750, 'Heron View'!$A36, data!$D$1:$D$1750, 'Heron View'!$A$2, data!$E$1:$E$1750, 'Heron View'!F$5)</f>
        <v>0</v>
      </c>
      <c r="G36" s="2">
        <f>F36+SUMIFS(data!$H$1:$H$1750, data!$A$1:$A$1750, 'Heron View'!$A36, data!$D$1:$D$1750, 'Heron View'!$A$2, data!$E$1:$E$1750, 'Heron View'!G$5)</f>
        <v>0</v>
      </c>
      <c r="H36" s="2">
        <f>G36+SUMIFS(data!$H$1:$H$1750, data!$A$1:$A$1750, 'Heron View'!$A36, data!$D$1:$D$1750, 'Heron View'!$A$2, data!$E$1:$E$1750, 'Heron View'!H$5)</f>
        <v>0</v>
      </c>
      <c r="I36" s="2">
        <f>H36+SUMIFS(data!$H$1:$H$1750, data!$A$1:$A$1750, 'Heron View'!$A36, data!$D$1:$D$1750, 'Heron View'!$A$2, data!$E$1:$E$1750, 'Heron View'!I$5)</f>
        <v>0</v>
      </c>
      <c r="J36" s="2">
        <f>I36+SUMIFS(data!$H$1:$H$1750, data!$A$1:$A$1750, 'Heron View'!$A36, data!$D$1:$D$1750, 'Heron View'!$A$2, data!$E$1:$E$1750, 'Heron View'!J$5)</f>
        <v>0</v>
      </c>
      <c r="K36" s="2">
        <f>J36+SUMIFS(data!$H$1:$H$1750, data!$A$1:$A$1750, 'Heron View'!$A36, data!$D$1:$D$1750, 'Heron View'!$A$2, data!$E$1:$E$1750, 'Heron View'!K$5)</f>
        <v>0</v>
      </c>
      <c r="L36" s="2">
        <f>K36+SUMIFS(data!$H$1:$H$1750, data!$A$1:$A$1750, 'Heron View'!$A36, data!$D$1:$D$1750, 'Heron View'!$A$2, data!$E$1:$E$1750, 'Heron View'!L$5)</f>
        <v>0</v>
      </c>
      <c r="M36" s="2">
        <f>L36+SUMIFS(data!$H$1:$H$1750, data!$A$1:$A$1750, 'Heron View'!$A36, data!$D$1:$D$1750, 'Heron View'!$A$2, data!$E$1:$E$1750, 'Heron View'!M$5)</f>
        <v>0</v>
      </c>
      <c r="N36" s="2">
        <f>M36+SUMIFS(data!$H$1:$H$1750, data!$A$1:$A$1750, 'Heron View'!$A36, data!$D$1:$D$1750, 'Heron View'!$A$2, data!$E$1:$E$1750, 'Heron View'!N$5)</f>
        <v>0</v>
      </c>
      <c r="O36" s="2">
        <f>N36+SUMIFS(data!$H$1:$H$1750, data!$A$1:$A$1750, 'Heron View'!$A36, data!$D$1:$D$1750, 'Heron View'!$A$2, data!$E$1:$E$1750, 'Heron View'!O$5)</f>
        <v>0</v>
      </c>
      <c r="P36" s="2">
        <f>O36+SUMIFS(data!$H$1:$H$1750, data!$A$1:$A$1750, 'Heron View'!$A36, data!$D$1:$D$1750, 'Heron View'!$A$2, data!$E$1:$E$1750, 'Heron View'!P$5)</f>
        <v>0</v>
      </c>
      <c r="Q36" s="2">
        <f>P36+SUMIFS(data!$H$1:$H$1750, data!$A$1:$A$1750, 'Heron View'!$A36, data!$D$1:$D$1750, 'Heron View'!$A$2, data!$E$1:$E$1750, 'Heron View'!Q$5)</f>
        <v>0</v>
      </c>
      <c r="R36" s="2">
        <f>Q36+SUMIFS(data!$H$1:$H$1750, data!$A$1:$A$1750, 'Heron View'!$A36, data!$D$1:$D$1750, 'Heron View'!$A$2, data!$E$1:$E$1750, 'Heron View'!R$5)</f>
        <v>0</v>
      </c>
      <c r="S36" s="2">
        <f>R36+SUMIFS(data!$H$1:$H$1750, data!$A$1:$A$1750, 'Heron View'!$A36, data!$D$1:$D$1750, 'Heron View'!$A$2, data!$E$1:$E$1750, 'Heron View'!S$5)</f>
        <v>0</v>
      </c>
      <c r="T36" s="2">
        <f>S36+SUMIFS(data!$H$1:$H$1750, data!$A$1:$A$1750, 'Heron View'!$A36, data!$D$1:$D$1750, 'Heron View'!$A$2, data!$E$1:$E$1750, 'Heron View'!T$5)</f>
        <v>0</v>
      </c>
      <c r="U36" s="2">
        <f>T36+SUMIFS(data!$H$1:$H$1750, data!$A$1:$A$1750, 'Heron View'!$A36, data!$D$1:$D$1750, 'Heron View'!$A$2, data!$E$1:$E$1750, 'Heron View'!U$5)</f>
        <v>0</v>
      </c>
      <c r="V36" s="2">
        <f>U36+SUMIFS(data!$H$1:$H$1750, data!$A$1:$A$1750, 'Heron View'!$A36, data!$D$1:$D$1750, 'Heron View'!$A$2, data!$E$1:$E$1750, 'Heron View'!V$5)</f>
        <v>5125504.8499999996</v>
      </c>
      <c r="W36" s="2">
        <f>V36+SUMIFS(data!$H$1:$H$1750, data!$A$1:$A$1750, 'Heron View'!$A36, data!$D$1:$D$1750, 'Heron View'!$A$2, data!$E$1:$E$1750, 'Heron View'!W$5)</f>
        <v>5439542.7309999997</v>
      </c>
      <c r="X36" s="2">
        <f>W36+SUMIFS(data!$H$1:$H$1750, data!$A$1:$A$1750, 'Heron View'!$A36, data!$D$1:$D$1750, 'Heron View'!$A$2, data!$E$1:$E$1750, 'Heron View'!X$5)</f>
        <v>5753580.6119999997</v>
      </c>
      <c r="Y36" s="2">
        <f>X36+SUMIFS(data!$H$1:$H$1750, data!$A$1:$A$1750, 'Heron View'!$A36, data!$D$1:$D$1750, 'Heron View'!$A$2, data!$E$1:$E$1750, 'Heron View'!Y$5)</f>
        <v>6067618.4929999998</v>
      </c>
      <c r="Z36" s="2">
        <f>Y36+SUMIFS(data!$H$1:$H$1750, data!$A$1:$A$1750, 'Heron View'!$A36, data!$D$1:$D$1750, 'Heron View'!$A$2, data!$E$1:$E$1750, 'Heron View'!Z$5)</f>
        <v>6381656.3739999998</v>
      </c>
      <c r="AA36" s="2">
        <f>Z36+SUMIFS(data!$H$1:$H$1750, data!$A$1:$A$1750, 'Heron View'!$A36, data!$D$1:$D$1750, 'Heron View'!$A$2, data!$E$1:$E$1750, 'Heron View'!AA$5)</f>
        <v>6695694.2549999999</v>
      </c>
      <c r="AB36" s="2">
        <f>AA36+SUMIFS(data!$H$1:$H$1750, data!$A$1:$A$1750, 'Heron View'!$A36, data!$D$1:$D$1750, 'Heron View'!$A$2, data!$E$1:$E$1750, 'Heron View'!AB$5)</f>
        <v>7009732.1359999999</v>
      </c>
      <c r="AC36" s="2">
        <f>AB36+SUMIFS(data!$H$1:$H$1750, data!$A$1:$A$1750, 'Heron View'!$A36, data!$D$1:$D$1750, 'Heron View'!$A$2, data!$E$1:$E$1750, 'Heron View'!AC$5)</f>
        <v>7323770.017</v>
      </c>
      <c r="AD36" s="2">
        <f>AC36+SUMIFS(data!$H$1:$H$1750, data!$A$1:$A$1750, 'Heron View'!$A36, data!$D$1:$D$1750, 'Heron View'!$A$2, data!$E$1:$E$1750, 'Heron View'!AD$5)</f>
        <v>7637807.898</v>
      </c>
      <c r="AE36" s="2">
        <f>AD36+SUMIFS(data!$H$1:$H$1750, data!$A$1:$A$1750, 'Heron View'!$A36, data!$D$1:$D$1750, 'Heron View'!$A$2, data!$E$1:$E$1750, 'Heron View'!AE$5)</f>
        <v>7951845.7790000001</v>
      </c>
      <c r="AF36" s="2">
        <f>AE36+SUMIFS(data!$H$1:$H$1750, data!$A$1:$A$1750, 'Heron View'!$A36, data!$D$1:$D$1750, 'Heron View'!$A$2, data!$E$1:$E$1750, 'Heron View'!AF$5)</f>
        <v>8265883.6600000001</v>
      </c>
    </row>
    <row r="37" spans="1:34" x14ac:dyDescent="0.2">
      <c r="A37" t="s">
        <v>126</v>
      </c>
      <c r="C37" s="2">
        <f>SUMIFS(data!$H$1:$H$1750, data!$A$1:$A$1750, 'Heron View'!$A37, data!$D$1:$D$1750, 'Heron View'!$A$2, data!$E$1:$E$1750, 'Heron View'!C$5)</f>
        <v>0</v>
      </c>
      <c r="D37" s="2">
        <f>C37+SUMIFS(data!$H$1:$H$1750, data!$A$1:$A$1750, 'Heron View'!$A37, data!$D$1:$D$1750, 'Heron View'!$A$2, data!$E$1:$E$1750, 'Heron View'!D$5)</f>
        <v>0</v>
      </c>
      <c r="E37" s="2">
        <f>D37+SUMIFS(data!$H$1:$H$1750, data!$A$1:$A$1750, 'Heron View'!$A37, data!$D$1:$D$1750, 'Heron View'!$A$2, data!$E$1:$E$1750, 'Heron View'!E$5)</f>
        <v>0</v>
      </c>
      <c r="F37" s="2">
        <f>E37+SUMIFS(data!$H$1:$H$1750, data!$A$1:$A$1750, 'Heron View'!$A37, data!$D$1:$D$1750, 'Heron View'!$A$2, data!$E$1:$E$1750, 'Heron View'!F$5)</f>
        <v>0</v>
      </c>
      <c r="G37" s="2">
        <f>F37+SUMIFS(data!$H$1:$H$1750, data!$A$1:$A$1750, 'Heron View'!$A37, data!$D$1:$D$1750, 'Heron View'!$A$2, data!$E$1:$E$1750, 'Heron View'!G$5)</f>
        <v>0</v>
      </c>
      <c r="H37" s="2">
        <f>G37+SUMIFS(data!$H$1:$H$1750, data!$A$1:$A$1750, 'Heron View'!$A37, data!$D$1:$D$1750, 'Heron View'!$A$2, data!$E$1:$E$1750, 'Heron View'!H$5)</f>
        <v>0</v>
      </c>
      <c r="I37" s="2">
        <f>H37+SUMIFS(data!$H$1:$H$1750, data!$A$1:$A$1750, 'Heron View'!$A37, data!$D$1:$D$1750, 'Heron View'!$A$2, data!$E$1:$E$1750, 'Heron View'!I$5)</f>
        <v>0</v>
      </c>
      <c r="J37" s="2">
        <f>I37+SUMIFS(data!$H$1:$H$1750, data!$A$1:$A$1750, 'Heron View'!$A37, data!$D$1:$D$1750, 'Heron View'!$A$2, data!$E$1:$E$1750, 'Heron View'!J$5)</f>
        <v>0</v>
      </c>
      <c r="K37" s="2">
        <f>J37+SUMIFS(data!$H$1:$H$1750, data!$A$1:$A$1750, 'Heron View'!$A37, data!$D$1:$D$1750, 'Heron View'!$A$2, data!$E$1:$E$1750, 'Heron View'!K$5)</f>
        <v>0</v>
      </c>
      <c r="L37" s="2">
        <f>K37+SUMIFS(data!$H$1:$H$1750, data!$A$1:$A$1750, 'Heron View'!$A37, data!$D$1:$D$1750, 'Heron View'!$A$2, data!$E$1:$E$1750, 'Heron View'!L$5)</f>
        <v>0</v>
      </c>
      <c r="M37" s="2">
        <f>L37+SUMIFS(data!$H$1:$H$1750, data!$A$1:$A$1750, 'Heron View'!$A37, data!$D$1:$D$1750, 'Heron View'!$A$2, data!$E$1:$E$1750, 'Heron View'!M$5)</f>
        <v>0</v>
      </c>
      <c r="N37" s="2">
        <f>M37+SUMIFS(data!$H$1:$H$1750, data!$A$1:$A$1750, 'Heron View'!$A37, data!$D$1:$D$1750, 'Heron View'!$A$2, data!$E$1:$E$1750, 'Heron View'!N$5)</f>
        <v>0</v>
      </c>
      <c r="O37" s="2">
        <f>N37+SUMIFS(data!$H$1:$H$1750, data!$A$1:$A$1750, 'Heron View'!$A37, data!$D$1:$D$1750, 'Heron View'!$A$2, data!$E$1:$E$1750, 'Heron View'!O$5)</f>
        <v>0</v>
      </c>
      <c r="P37" s="2">
        <f>O37+SUMIFS(data!$H$1:$H$1750, data!$A$1:$A$1750, 'Heron View'!$A37, data!$D$1:$D$1750, 'Heron View'!$A$2, data!$E$1:$E$1750, 'Heron View'!P$5)</f>
        <v>0</v>
      </c>
      <c r="Q37" s="2">
        <f>P37+SUMIFS(data!$H$1:$H$1750, data!$A$1:$A$1750, 'Heron View'!$A37, data!$D$1:$D$1750, 'Heron View'!$A$2, data!$E$1:$E$1750, 'Heron View'!Q$5)</f>
        <v>0</v>
      </c>
      <c r="R37" s="2">
        <f>Q37+SUMIFS(data!$H$1:$H$1750, data!$A$1:$A$1750, 'Heron View'!$A37, data!$D$1:$D$1750, 'Heron View'!$A$2, data!$E$1:$E$1750, 'Heron View'!R$5)</f>
        <v>0</v>
      </c>
      <c r="S37" s="2">
        <f>R37+SUMIFS(data!$H$1:$H$1750, data!$A$1:$A$1750, 'Heron View'!$A37, data!$D$1:$D$1750, 'Heron View'!$A$2, data!$E$1:$E$1750, 'Heron View'!S$5)</f>
        <v>0</v>
      </c>
      <c r="T37" s="2">
        <f>S37+SUMIFS(data!$H$1:$H$1750, data!$A$1:$A$1750, 'Heron View'!$A37, data!$D$1:$D$1750, 'Heron View'!$A$2, data!$E$1:$E$1750, 'Heron View'!T$5)</f>
        <v>0</v>
      </c>
      <c r="U37" s="2">
        <f>T37+SUMIFS(data!$H$1:$H$1750, data!$A$1:$A$1750, 'Heron View'!$A37, data!$D$1:$D$1750, 'Heron View'!$A$2, data!$E$1:$E$1750, 'Heron View'!U$5)</f>
        <v>0</v>
      </c>
      <c r="V37" s="2">
        <f>U37+SUMIFS(data!$H$1:$H$1750, data!$A$1:$A$1750, 'Heron View'!$A37, data!$D$1:$D$1750, 'Heron View'!$A$2, data!$E$1:$E$1750, 'Heron View'!V$5)</f>
        <v>5676905</v>
      </c>
      <c r="W37" s="2">
        <f>V37+SUMIFS(data!$H$1:$H$1750, data!$A$1:$A$1750, 'Heron View'!$A37, data!$D$1:$D$1750, 'Heron View'!$A$2, data!$E$1:$E$1750, 'Heron View'!W$5)</f>
        <v>6069819.3020000001</v>
      </c>
      <c r="X37" s="2">
        <f>W37+SUMIFS(data!$H$1:$H$1750, data!$A$1:$A$1750, 'Heron View'!$A37, data!$D$1:$D$1750, 'Heron View'!$A$2, data!$E$1:$E$1750, 'Heron View'!X$5)</f>
        <v>6462733.6040000003</v>
      </c>
      <c r="Y37" s="2">
        <f>X37+SUMIFS(data!$H$1:$H$1750, data!$A$1:$A$1750, 'Heron View'!$A37, data!$D$1:$D$1750, 'Heron View'!$A$2, data!$E$1:$E$1750, 'Heron View'!Y$5)</f>
        <v>6855647.9060000004</v>
      </c>
      <c r="Z37" s="2">
        <f>Y37+SUMIFS(data!$H$1:$H$1750, data!$A$1:$A$1750, 'Heron View'!$A37, data!$D$1:$D$1750, 'Heron View'!$A$2, data!$E$1:$E$1750, 'Heron View'!Z$5)</f>
        <v>7248562.2080000006</v>
      </c>
      <c r="AA37" s="2">
        <f>Z37+SUMIFS(data!$H$1:$H$1750, data!$A$1:$A$1750, 'Heron View'!$A37, data!$D$1:$D$1750, 'Heron View'!$A$2, data!$E$1:$E$1750, 'Heron View'!AA$5)</f>
        <v>7641476.5100000007</v>
      </c>
      <c r="AB37" s="2">
        <f>AA37+SUMIFS(data!$H$1:$H$1750, data!$A$1:$A$1750, 'Heron View'!$A37, data!$D$1:$D$1750, 'Heron View'!$A$2, data!$E$1:$E$1750, 'Heron View'!AB$5)</f>
        <v>8034390.8120000008</v>
      </c>
      <c r="AC37" s="2">
        <f>AB37+SUMIFS(data!$H$1:$H$1750, data!$A$1:$A$1750, 'Heron View'!$A37, data!$D$1:$D$1750, 'Heron View'!$A$2, data!$E$1:$E$1750, 'Heron View'!AC$5)</f>
        <v>8427305.1140000001</v>
      </c>
      <c r="AD37" s="2">
        <f>AC37+SUMIFS(data!$H$1:$H$1750, data!$A$1:$A$1750, 'Heron View'!$A37, data!$D$1:$D$1750, 'Heron View'!$A$2, data!$E$1:$E$1750, 'Heron View'!AD$5)</f>
        <v>8820219.4159999993</v>
      </c>
      <c r="AE37" s="2">
        <f>AD37+SUMIFS(data!$H$1:$H$1750, data!$A$1:$A$1750, 'Heron View'!$A37, data!$D$1:$D$1750, 'Heron View'!$A$2, data!$E$1:$E$1750, 'Heron View'!AE$5)</f>
        <v>9213133.7179999985</v>
      </c>
      <c r="AF37" s="2">
        <f>AE37+SUMIFS(data!$H$1:$H$1750, data!$A$1:$A$1750, 'Heron View'!$A37, data!$D$1:$D$1750, 'Heron View'!$A$2, data!$E$1:$E$1750, 'Heron View'!AF$5)</f>
        <v>9606048.0199999977</v>
      </c>
    </row>
    <row r="38" spans="1:34" x14ac:dyDescent="0.2">
      <c r="A38" t="s">
        <v>128</v>
      </c>
      <c r="C38" s="2">
        <f>SUMIFS(data!$H$1:$H$1750, data!$A$1:$A$1750, 'Heron View'!$A38, data!$D$1:$D$1750, 'Heron View'!$A$2, data!$E$1:$E$1750, 'Heron View'!C$5)</f>
        <v>0</v>
      </c>
      <c r="D38" s="2">
        <f>C38+SUMIFS(data!$H$1:$H$1750, data!$A$1:$A$1750, 'Heron View'!$A38, data!$D$1:$D$1750, 'Heron View'!$A$2, data!$E$1:$E$1750, 'Heron View'!D$5)</f>
        <v>0</v>
      </c>
      <c r="E38" s="2">
        <f>D38+SUMIFS(data!$H$1:$H$1750, data!$A$1:$A$1750, 'Heron View'!$A38, data!$D$1:$D$1750, 'Heron View'!$A$2, data!$E$1:$E$1750, 'Heron View'!E$5)</f>
        <v>0</v>
      </c>
      <c r="F38" s="2">
        <f>E38+SUMIFS(data!$H$1:$H$1750, data!$A$1:$A$1750, 'Heron View'!$A38, data!$D$1:$D$1750, 'Heron View'!$A$2, data!$E$1:$E$1750, 'Heron View'!F$5)</f>
        <v>0</v>
      </c>
      <c r="G38" s="2">
        <f>F38+SUMIFS(data!$H$1:$H$1750, data!$A$1:$A$1750, 'Heron View'!$A38, data!$D$1:$D$1750, 'Heron View'!$A$2, data!$E$1:$E$1750, 'Heron View'!G$5)</f>
        <v>0</v>
      </c>
      <c r="H38" s="2">
        <f>G38+SUMIFS(data!$H$1:$H$1750, data!$A$1:$A$1750, 'Heron View'!$A38, data!$D$1:$D$1750, 'Heron View'!$A$2, data!$E$1:$E$1750, 'Heron View'!H$5)</f>
        <v>0</v>
      </c>
      <c r="I38" s="2">
        <f>H38+SUMIFS(data!$H$1:$H$1750, data!$A$1:$A$1750, 'Heron View'!$A38, data!$D$1:$D$1750, 'Heron View'!$A$2, data!$E$1:$E$1750, 'Heron View'!I$5)</f>
        <v>0</v>
      </c>
      <c r="J38" s="2">
        <f>I38+SUMIFS(data!$H$1:$H$1750, data!$A$1:$A$1750, 'Heron View'!$A38, data!$D$1:$D$1750, 'Heron View'!$A$2, data!$E$1:$E$1750, 'Heron View'!J$5)</f>
        <v>0</v>
      </c>
      <c r="K38" s="2">
        <f>J38+SUMIFS(data!$H$1:$H$1750, data!$A$1:$A$1750, 'Heron View'!$A38, data!$D$1:$D$1750, 'Heron View'!$A$2, data!$E$1:$E$1750, 'Heron View'!K$5)</f>
        <v>0</v>
      </c>
      <c r="L38" s="2">
        <f>K38+SUMIFS(data!$H$1:$H$1750, data!$A$1:$A$1750, 'Heron View'!$A38, data!$D$1:$D$1750, 'Heron View'!$A$2, data!$E$1:$E$1750, 'Heron View'!L$5)</f>
        <v>0</v>
      </c>
      <c r="M38" s="2">
        <f>L38+SUMIFS(data!$H$1:$H$1750, data!$A$1:$A$1750, 'Heron View'!$A38, data!$D$1:$D$1750, 'Heron View'!$A$2, data!$E$1:$E$1750, 'Heron View'!M$5)</f>
        <v>0</v>
      </c>
      <c r="N38" s="2">
        <f>M38+SUMIFS(data!$H$1:$H$1750, data!$A$1:$A$1750, 'Heron View'!$A38, data!$D$1:$D$1750, 'Heron View'!$A$2, data!$E$1:$E$1750, 'Heron View'!N$5)</f>
        <v>0</v>
      </c>
      <c r="O38" s="2">
        <f>N38+SUMIFS(data!$H$1:$H$1750, data!$A$1:$A$1750, 'Heron View'!$A38, data!$D$1:$D$1750, 'Heron View'!$A$2, data!$E$1:$E$1750, 'Heron View'!O$5)</f>
        <v>0</v>
      </c>
      <c r="P38" s="2">
        <f>O38+SUMIFS(data!$H$1:$H$1750, data!$A$1:$A$1750, 'Heron View'!$A38, data!$D$1:$D$1750, 'Heron View'!$A$2, data!$E$1:$E$1750, 'Heron View'!P$5)</f>
        <v>0</v>
      </c>
      <c r="Q38" s="2">
        <f>P38+SUMIFS(data!$H$1:$H$1750, data!$A$1:$A$1750, 'Heron View'!$A38, data!$D$1:$D$1750, 'Heron View'!$A$2, data!$E$1:$E$1750, 'Heron View'!Q$5)</f>
        <v>0</v>
      </c>
      <c r="R38" s="2">
        <f>Q38+SUMIFS(data!$H$1:$H$1750, data!$A$1:$A$1750, 'Heron View'!$A38, data!$D$1:$D$1750, 'Heron View'!$A$2, data!$E$1:$E$1750, 'Heron View'!R$5)</f>
        <v>0</v>
      </c>
      <c r="S38" s="2">
        <f>R38+SUMIFS(data!$H$1:$H$1750, data!$A$1:$A$1750, 'Heron View'!$A38, data!$D$1:$D$1750, 'Heron View'!$A$2, data!$E$1:$E$1750, 'Heron View'!S$5)</f>
        <v>0</v>
      </c>
      <c r="T38" s="2">
        <f>S38+SUMIFS(data!$H$1:$H$1750, data!$A$1:$A$1750, 'Heron View'!$A38, data!$D$1:$D$1750, 'Heron View'!$A$2, data!$E$1:$E$1750, 'Heron View'!T$5)</f>
        <v>0</v>
      </c>
      <c r="U38" s="2">
        <f>T38+SUMIFS(data!$H$1:$H$1750, data!$A$1:$A$1750, 'Heron View'!$A38, data!$D$1:$D$1750, 'Heron View'!$A$2, data!$E$1:$E$1750, 'Heron View'!U$5)</f>
        <v>0</v>
      </c>
      <c r="V38" s="2">
        <f>U38+SUMIFS(data!$H$1:$H$1750, data!$A$1:$A$1750, 'Heron View'!$A38, data!$D$1:$D$1750, 'Heron View'!$A$2, data!$E$1:$E$1750, 'Heron View'!V$5)</f>
        <v>17272544</v>
      </c>
      <c r="W38" s="2">
        <f>V38+SUMIFS(data!$H$1:$H$1750, data!$A$1:$A$1750, 'Heron View'!$A38, data!$D$1:$D$1750, 'Heron View'!$A$2, data!$E$1:$E$1750, 'Heron View'!W$5)</f>
        <v>18072544</v>
      </c>
      <c r="X38" s="2">
        <f>W38+SUMIFS(data!$H$1:$H$1750, data!$A$1:$A$1750, 'Heron View'!$A38, data!$D$1:$D$1750, 'Heron View'!$A$2, data!$E$1:$E$1750, 'Heron View'!X$5)</f>
        <v>18872544</v>
      </c>
      <c r="Y38" s="2">
        <f>X38+SUMIFS(data!$H$1:$H$1750, data!$A$1:$A$1750, 'Heron View'!$A38, data!$D$1:$D$1750, 'Heron View'!$A$2, data!$E$1:$E$1750, 'Heron View'!Y$5)</f>
        <v>19672544</v>
      </c>
      <c r="Z38" s="2">
        <f>Y38+SUMIFS(data!$H$1:$H$1750, data!$A$1:$A$1750, 'Heron View'!$A38, data!$D$1:$D$1750, 'Heron View'!$A$2, data!$E$1:$E$1750, 'Heron View'!Z$5)</f>
        <v>20472544</v>
      </c>
      <c r="AA38" s="2">
        <f>Z38+SUMIFS(data!$H$1:$H$1750, data!$A$1:$A$1750, 'Heron View'!$A38, data!$D$1:$D$1750, 'Heron View'!$A$2, data!$E$1:$E$1750, 'Heron View'!AA$5)</f>
        <v>21272544</v>
      </c>
      <c r="AB38" s="2">
        <f>AA38+SUMIFS(data!$H$1:$H$1750, data!$A$1:$A$1750, 'Heron View'!$A38, data!$D$1:$D$1750, 'Heron View'!$A$2, data!$E$1:$E$1750, 'Heron View'!AB$5)</f>
        <v>22072544</v>
      </c>
      <c r="AC38" s="2">
        <f>AB38+SUMIFS(data!$H$1:$H$1750, data!$A$1:$A$1750, 'Heron View'!$A38, data!$D$1:$D$1750, 'Heron View'!$A$2, data!$E$1:$E$1750, 'Heron View'!AC$5)</f>
        <v>22872544</v>
      </c>
      <c r="AD38" s="2">
        <f>AC38+SUMIFS(data!$H$1:$H$1750, data!$A$1:$A$1750, 'Heron View'!$A38, data!$D$1:$D$1750, 'Heron View'!$A$2, data!$E$1:$E$1750, 'Heron View'!AD$5)</f>
        <v>23672544</v>
      </c>
      <c r="AE38" s="2">
        <f>AD38+SUMIFS(data!$H$1:$H$1750, data!$A$1:$A$1750, 'Heron View'!$A38, data!$D$1:$D$1750, 'Heron View'!$A$2, data!$E$1:$E$1750, 'Heron View'!AE$5)</f>
        <v>24472544</v>
      </c>
      <c r="AF38" s="2">
        <f>AE38+SUMIFS(data!$H$1:$H$1750, data!$A$1:$A$1750, 'Heron View'!$A38, data!$D$1:$D$1750, 'Heron View'!$A$2, data!$E$1:$E$1750, 'Heron View'!AF$5)</f>
        <v>25272544</v>
      </c>
    </row>
    <row r="39" spans="1:34" x14ac:dyDescent="0.2">
      <c r="A39" t="s">
        <v>130</v>
      </c>
      <c r="C39" s="2">
        <f>SUMIFS(data!$H$1:$H$1750, data!$A$1:$A$1750, 'Heron View'!$A39, data!$D$1:$D$1750, 'Heron View'!$A$2, data!$E$1:$E$1750, 'Heron View'!C$5)</f>
        <v>0</v>
      </c>
      <c r="D39" s="2">
        <f>C39+SUMIFS(data!$H$1:$H$1750, data!$A$1:$A$1750, 'Heron View'!$A39, data!$D$1:$D$1750, 'Heron View'!$A$2, data!$E$1:$E$1750, 'Heron View'!D$5)</f>
        <v>0</v>
      </c>
      <c r="E39" s="2">
        <f>D39+SUMIFS(data!$H$1:$H$1750, data!$A$1:$A$1750, 'Heron View'!$A39, data!$D$1:$D$1750, 'Heron View'!$A$2, data!$E$1:$E$1750, 'Heron View'!E$5)</f>
        <v>0</v>
      </c>
      <c r="F39" s="2">
        <f>E39+SUMIFS(data!$H$1:$H$1750, data!$A$1:$A$1750, 'Heron View'!$A39, data!$D$1:$D$1750, 'Heron View'!$A$2, data!$E$1:$E$1750, 'Heron View'!F$5)</f>
        <v>0</v>
      </c>
      <c r="G39" s="2">
        <f>F39+SUMIFS(data!$H$1:$H$1750, data!$A$1:$A$1750, 'Heron View'!$A39, data!$D$1:$D$1750, 'Heron View'!$A$2, data!$E$1:$E$1750, 'Heron View'!G$5)</f>
        <v>0</v>
      </c>
      <c r="H39" s="2">
        <f>G39+SUMIFS(data!$H$1:$H$1750, data!$A$1:$A$1750, 'Heron View'!$A39, data!$D$1:$D$1750, 'Heron View'!$A$2, data!$E$1:$E$1750, 'Heron View'!H$5)</f>
        <v>0</v>
      </c>
      <c r="I39" s="2">
        <f>H39+SUMIFS(data!$H$1:$H$1750, data!$A$1:$A$1750, 'Heron View'!$A39, data!$D$1:$D$1750, 'Heron View'!$A$2, data!$E$1:$E$1750, 'Heron View'!I$5)</f>
        <v>0</v>
      </c>
      <c r="J39" s="2">
        <f>I39+SUMIFS(data!$H$1:$H$1750, data!$A$1:$A$1750, 'Heron View'!$A39, data!$D$1:$D$1750, 'Heron View'!$A$2, data!$E$1:$E$1750, 'Heron View'!J$5)</f>
        <v>0</v>
      </c>
      <c r="K39" s="2">
        <f>J39+SUMIFS(data!$H$1:$H$1750, data!$A$1:$A$1750, 'Heron View'!$A39, data!$D$1:$D$1750, 'Heron View'!$A$2, data!$E$1:$E$1750, 'Heron View'!K$5)</f>
        <v>0</v>
      </c>
      <c r="L39" s="2">
        <f>K39+SUMIFS(data!$H$1:$H$1750, data!$A$1:$A$1750, 'Heron View'!$A39, data!$D$1:$D$1750, 'Heron View'!$A$2, data!$E$1:$E$1750, 'Heron View'!L$5)</f>
        <v>0</v>
      </c>
      <c r="M39" s="2">
        <f>L39+SUMIFS(data!$H$1:$H$1750, data!$A$1:$A$1750, 'Heron View'!$A39, data!$D$1:$D$1750, 'Heron View'!$A$2, data!$E$1:$E$1750, 'Heron View'!M$5)</f>
        <v>0</v>
      </c>
      <c r="N39" s="2">
        <f>M39+SUMIFS(data!$H$1:$H$1750, data!$A$1:$A$1750, 'Heron View'!$A39, data!$D$1:$D$1750, 'Heron View'!$A$2, data!$E$1:$E$1750, 'Heron View'!N$5)</f>
        <v>0</v>
      </c>
      <c r="O39" s="2">
        <f>N39+SUMIFS(data!$H$1:$H$1750, data!$A$1:$A$1750, 'Heron View'!$A39, data!$D$1:$D$1750, 'Heron View'!$A$2, data!$E$1:$E$1750, 'Heron View'!O$5)</f>
        <v>0</v>
      </c>
      <c r="P39" s="2">
        <f>O39+SUMIFS(data!$H$1:$H$1750, data!$A$1:$A$1750, 'Heron View'!$A39, data!$D$1:$D$1750, 'Heron View'!$A$2, data!$E$1:$E$1750, 'Heron View'!P$5)</f>
        <v>0</v>
      </c>
      <c r="Q39" s="2">
        <f>P39+SUMIFS(data!$H$1:$H$1750, data!$A$1:$A$1750, 'Heron View'!$A39, data!$D$1:$D$1750, 'Heron View'!$A$2, data!$E$1:$E$1750, 'Heron View'!Q$5)</f>
        <v>0</v>
      </c>
      <c r="R39" s="2">
        <f>Q39+SUMIFS(data!$H$1:$H$1750, data!$A$1:$A$1750, 'Heron View'!$A39, data!$D$1:$D$1750, 'Heron View'!$A$2, data!$E$1:$E$1750, 'Heron View'!R$5)</f>
        <v>0</v>
      </c>
      <c r="S39" s="2">
        <f>R39+SUMIFS(data!$H$1:$H$1750, data!$A$1:$A$1750, 'Heron View'!$A39, data!$D$1:$D$1750, 'Heron View'!$A$2, data!$E$1:$E$1750, 'Heron View'!S$5)</f>
        <v>0</v>
      </c>
      <c r="T39" s="2">
        <f>S39+SUMIFS(data!$H$1:$H$1750, data!$A$1:$A$1750, 'Heron View'!$A39, data!$D$1:$D$1750, 'Heron View'!$A$2, data!$E$1:$E$1750, 'Heron View'!T$5)</f>
        <v>0</v>
      </c>
      <c r="U39" s="2">
        <f>T39+SUMIFS(data!$H$1:$H$1750, data!$A$1:$A$1750, 'Heron View'!$A39, data!$D$1:$D$1750, 'Heron View'!$A$2, data!$E$1:$E$1750, 'Heron View'!U$5)</f>
        <v>0</v>
      </c>
      <c r="V39" s="2">
        <f>U39+SUMIFS(data!$H$1:$H$1750, data!$A$1:$A$1750, 'Heron View'!$A39, data!$D$1:$D$1750, 'Heron View'!$A$2, data!$E$1:$E$1750, 'Heron View'!V$5)</f>
        <v>1533515.22</v>
      </c>
      <c r="W39" s="2">
        <f>V39+SUMIFS(data!$H$1:$H$1750, data!$A$1:$A$1750, 'Heron View'!$A39, data!$D$1:$D$1750, 'Heron View'!$A$2, data!$E$1:$E$1750, 'Heron View'!W$5)</f>
        <v>1533515.22</v>
      </c>
      <c r="X39" s="2">
        <f>W39+SUMIFS(data!$H$1:$H$1750, data!$A$1:$A$1750, 'Heron View'!$A39, data!$D$1:$D$1750, 'Heron View'!$A$2, data!$E$1:$E$1750, 'Heron View'!X$5)</f>
        <v>1533515.22</v>
      </c>
      <c r="Y39" s="2">
        <f>X39+SUMIFS(data!$H$1:$H$1750, data!$A$1:$A$1750, 'Heron View'!$A39, data!$D$1:$D$1750, 'Heron View'!$A$2, data!$E$1:$E$1750, 'Heron View'!Y$5)</f>
        <v>1533515.22</v>
      </c>
      <c r="Z39" s="2">
        <f>Y39+SUMIFS(data!$H$1:$H$1750, data!$A$1:$A$1750, 'Heron View'!$A39, data!$D$1:$D$1750, 'Heron View'!$A$2, data!$E$1:$E$1750, 'Heron View'!Z$5)</f>
        <v>1533515.22</v>
      </c>
      <c r="AA39" s="2">
        <f>Z39+SUMIFS(data!$H$1:$H$1750, data!$A$1:$A$1750, 'Heron View'!$A39, data!$D$1:$D$1750, 'Heron View'!$A$2, data!$E$1:$E$1750, 'Heron View'!AA$5)</f>
        <v>1533515.22</v>
      </c>
      <c r="AB39" s="2">
        <f>AA39+SUMIFS(data!$H$1:$H$1750, data!$A$1:$A$1750, 'Heron View'!$A39, data!$D$1:$D$1750, 'Heron View'!$A$2, data!$E$1:$E$1750, 'Heron View'!AB$5)</f>
        <v>1533515.22</v>
      </c>
      <c r="AC39" s="2">
        <f>AB39+SUMIFS(data!$H$1:$H$1750, data!$A$1:$A$1750, 'Heron View'!$A39, data!$D$1:$D$1750, 'Heron View'!$A$2, data!$E$1:$E$1750, 'Heron View'!AC$5)</f>
        <v>1533515.22</v>
      </c>
      <c r="AD39" s="2">
        <f>AC39+SUMIFS(data!$H$1:$H$1750, data!$A$1:$A$1750, 'Heron View'!$A39, data!$D$1:$D$1750, 'Heron View'!$A$2, data!$E$1:$E$1750, 'Heron View'!AD$5)</f>
        <v>1533515.22</v>
      </c>
      <c r="AE39" s="2">
        <f>AD39+SUMIFS(data!$H$1:$H$1750, data!$A$1:$A$1750, 'Heron View'!$A39, data!$D$1:$D$1750, 'Heron View'!$A$2, data!$E$1:$E$1750, 'Heron View'!AE$5)</f>
        <v>1533515.22</v>
      </c>
      <c r="AF39" s="2">
        <f>AE39+SUMIFS(data!$H$1:$H$1750, data!$A$1:$A$1750, 'Heron View'!$A39, data!$D$1:$D$1750, 'Heron View'!$A$2, data!$E$1:$E$1750, 'Heron View'!AF$5)</f>
        <v>1533515.22</v>
      </c>
      <c r="AG39">
        <v>1535170.8347826088</v>
      </c>
      <c r="AH39" s="2">
        <f>AG39-AF39</f>
        <v>1655.6147826088127</v>
      </c>
    </row>
    <row r="40" spans="1:34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25443991.239999998</v>
      </c>
      <c r="U40" s="6">
        <f t="shared" si="2"/>
        <v>30595032.650000002</v>
      </c>
      <c r="V40" s="6">
        <f t="shared" si="2"/>
        <v>66122236.799999997</v>
      </c>
      <c r="W40" s="6">
        <f t="shared" si="2"/>
        <v>78352779.713</v>
      </c>
      <c r="X40" s="6">
        <f t="shared" si="2"/>
        <v>80512980.725999996</v>
      </c>
      <c r="Y40" s="6">
        <f t="shared" si="2"/>
        <v>83471104.638999999</v>
      </c>
      <c r="Z40" s="6">
        <f t="shared" si="2"/>
        <v>86891305.651999995</v>
      </c>
      <c r="AA40" s="6">
        <f t="shared" si="2"/>
        <v>93777785.36500001</v>
      </c>
      <c r="AB40" s="6">
        <f t="shared" si="2"/>
        <v>100143312.36800002</v>
      </c>
      <c r="AC40" s="6">
        <f t="shared" si="2"/>
        <v>106610143.13100001</v>
      </c>
      <c r="AD40" s="6">
        <f t="shared" si="2"/>
        <v>112661242.61399999</v>
      </c>
      <c r="AE40" s="6">
        <f t="shared" si="2"/>
        <v>117990942.84700002</v>
      </c>
      <c r="AF40" s="6">
        <f t="shared" si="2"/>
        <v>182859045.92000002</v>
      </c>
    </row>
    <row r="43" spans="1:34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-18265750</v>
      </c>
      <c r="U43" s="7">
        <f t="shared" si="3"/>
        <v>-10386724.080000002</v>
      </c>
      <c r="V43" s="7">
        <f t="shared" si="3"/>
        <v>-42988078.449999996</v>
      </c>
      <c r="W43" s="7">
        <f t="shared" si="3"/>
        <v>-53687434.012999997</v>
      </c>
      <c r="X43" s="7">
        <f t="shared" si="3"/>
        <v>-50984318.005999997</v>
      </c>
      <c r="Y43" s="7">
        <f t="shared" si="3"/>
        <v>-40348181.048999995</v>
      </c>
      <c r="Z43" s="7">
        <f t="shared" si="3"/>
        <v>-5085087.5820000023</v>
      </c>
      <c r="AA43" s="7">
        <f t="shared" si="3"/>
        <v>9050394.7049999833</v>
      </c>
      <c r="AB43" s="7">
        <f t="shared" si="3"/>
        <v>20841076.921999976</v>
      </c>
      <c r="AC43" s="7">
        <f t="shared" si="3"/>
        <v>18147515.098999977</v>
      </c>
      <c r="AD43" s="7">
        <f t="shared" si="3"/>
        <v>33800523.356000006</v>
      </c>
      <c r="AE43" s="7">
        <f t="shared" si="3"/>
        <v>72170823.122999981</v>
      </c>
      <c r="AF43" s="7">
        <f t="shared" si="3"/>
        <v>34802720.049999982</v>
      </c>
    </row>
    <row r="46" spans="1:34" x14ac:dyDescent="0.2">
      <c r="A46" s="4" t="s">
        <v>9</v>
      </c>
    </row>
    <row r="47" spans="1:34" x14ac:dyDescent="0.2">
      <c r="A47" t="s">
        <v>79</v>
      </c>
      <c r="C47" s="2">
        <f>SUMIFS(data!$H$1:$H$1750, data!$A$1:$A$1750, 'Heron View'!$A47, data!$D$1:$D$1750, 'Heron View'!$A$2, data!$E$1:$E$1750, 'Heron View'!C$5)</f>
        <v>0</v>
      </c>
      <c r="D47" s="2">
        <f>C47+SUMIFS(data!$H$1:$H$1750, data!$A$1:$A$1750, 'Heron View'!$A47, data!$D$1:$D$1750, 'Heron View'!$A$2, data!$E$1:$E$1750, 'Heron View'!D$5)</f>
        <v>0</v>
      </c>
      <c r="E47" s="2">
        <f>D47+SUMIFS(data!$H$1:$H$1750, data!$A$1:$A$1750, 'Heron View'!$A47, data!$D$1:$D$1750, 'Heron View'!$A$2, data!$E$1:$E$1750, 'Heron View'!E$5)</f>
        <v>0</v>
      </c>
      <c r="F47" s="2">
        <f>E47+SUMIFS(data!$H$1:$H$1750, data!$A$1:$A$1750, 'Heron View'!$A47, data!$D$1:$D$1750, 'Heron View'!$A$2, data!$E$1:$E$1750, 'Heron View'!F$5)</f>
        <v>0</v>
      </c>
      <c r="G47" s="2">
        <f>F47+SUMIFS(data!$H$1:$H$1750, data!$A$1:$A$1750, 'Heron View'!$A47, data!$D$1:$D$1750, 'Heron View'!$A$2, data!$E$1:$E$1750, 'Heron View'!G$5)</f>
        <v>0</v>
      </c>
      <c r="H47" s="2">
        <f>G47+SUMIFS(data!$H$1:$H$1750, data!$A$1:$A$1750, 'Heron View'!$A47, data!$D$1:$D$1750, 'Heron View'!$A$2, data!$E$1:$E$1750, 'Heron View'!H$5)</f>
        <v>0</v>
      </c>
      <c r="I47" s="2">
        <f>H47+SUMIFS(data!$H$1:$H$1750, data!$A$1:$A$1750, 'Heron View'!$A47, data!$D$1:$D$1750, 'Heron View'!$A$2, data!$E$1:$E$1750, 'Heron View'!I$5)</f>
        <v>0</v>
      </c>
      <c r="J47" s="2">
        <f>I47+SUMIFS(data!$H$1:$H$1750, data!$A$1:$A$1750, 'Heron View'!$A47, data!$D$1:$D$1750, 'Heron View'!$A$2, data!$E$1:$E$1750, 'Heron View'!J$5)</f>
        <v>0</v>
      </c>
      <c r="K47" s="2">
        <f>J47+SUMIFS(data!$H$1:$H$1750, data!$A$1:$A$1750, 'Heron View'!$A47, data!$D$1:$D$1750, 'Heron View'!$A$2, data!$E$1:$E$1750, 'Heron View'!K$5)</f>
        <v>0</v>
      </c>
      <c r="L47" s="2">
        <f>K47+SUMIFS(data!$H$1:$H$1750, data!$A$1:$A$1750, 'Heron View'!$A47, data!$D$1:$D$1750, 'Heron View'!$A$2, data!$E$1:$E$1750, 'Heron View'!L$5)</f>
        <v>0</v>
      </c>
      <c r="M47" s="2">
        <f>L47+SUMIFS(data!$H$1:$H$1750, data!$A$1:$A$1750, 'Heron View'!$A47, data!$D$1:$D$1750, 'Heron View'!$A$2, data!$E$1:$E$1750, 'Heron View'!M$5)</f>
        <v>13500</v>
      </c>
      <c r="N47" s="2">
        <f>M47+SUMIFS(data!$H$1:$H$1750, data!$A$1:$A$1750, 'Heron View'!$A47, data!$D$1:$D$1750, 'Heron View'!$A$2, data!$E$1:$E$1750, 'Heron View'!N$5)</f>
        <v>13500</v>
      </c>
      <c r="O47" s="2">
        <f>N47+SUMIFS(data!$H$1:$H$1750, data!$A$1:$A$1750, 'Heron View'!$A47, data!$D$1:$D$1750, 'Heron View'!$A$2, data!$E$1:$E$1750, 'Heron View'!O$5)</f>
        <v>13500</v>
      </c>
      <c r="P47" s="2">
        <f>O47+SUMIFS(data!$H$1:$H$1750, data!$A$1:$A$1750, 'Heron View'!$A47, data!$D$1:$D$1750, 'Heron View'!$A$2, data!$E$1:$E$1750, 'Heron View'!P$5)</f>
        <v>13500</v>
      </c>
      <c r="Q47" s="2">
        <f>P47+SUMIFS(data!$H$1:$H$1750, data!$A$1:$A$1750, 'Heron View'!$A47, data!$D$1:$D$1750, 'Heron View'!$A$2, data!$E$1:$E$1750, 'Heron View'!Q$5)</f>
        <v>13500</v>
      </c>
      <c r="R47" s="2">
        <f>Q47+SUMIFS(data!$H$1:$H$1750, data!$A$1:$A$1750, 'Heron View'!$A47, data!$D$1:$D$1750, 'Heron View'!$A$2, data!$E$1:$E$1750, 'Heron View'!R$5)</f>
        <v>13500</v>
      </c>
      <c r="S47" s="2">
        <f>R47+SUMIFS(data!$H$1:$H$1750, data!$A$1:$A$1750, 'Heron View'!$A47, data!$D$1:$D$1750, 'Heron View'!$A$2, data!$E$1:$E$1750, 'Heron View'!S$5)</f>
        <v>13500</v>
      </c>
      <c r="T47" s="2">
        <f>S47+SUMIFS(data!$H$1:$H$1750, data!$A$1:$A$1750, 'Heron View'!$A47, data!$D$1:$D$1750, 'Heron View'!$A$2, data!$E$1:$E$1750, 'Heron View'!T$5)</f>
        <v>13500</v>
      </c>
      <c r="U47" s="2">
        <f>T47+SUMIFS(data!$H$1:$H$1750, data!$A$1:$A$1750, 'Heron View'!$A47, data!$D$1:$D$1750, 'Heron View'!$A$2, data!$E$1:$E$1750, 'Heron View'!U$5)</f>
        <v>13500</v>
      </c>
      <c r="V47" s="2">
        <f>U47+SUMIFS(data!$H$1:$H$1750, data!$A$1:$A$1750, 'Heron View'!$A47, data!$D$1:$D$1750, 'Heron View'!$A$2, data!$E$1:$E$1750, 'Heron View'!V$5)</f>
        <v>13500</v>
      </c>
      <c r="W47" s="2">
        <f>V47+SUMIFS(data!$H$1:$H$1750, data!$A$1:$A$1750, 'Heron View'!$A47, data!$D$1:$D$1750, 'Heron View'!$A$2, data!$E$1:$E$1750, 'Heron View'!W$5)</f>
        <v>13500</v>
      </c>
      <c r="X47" s="2">
        <f>W47+SUMIFS(data!$H$1:$H$1750, data!$A$1:$A$1750, 'Heron View'!$A47, data!$D$1:$D$1750, 'Heron View'!$A$2, data!$E$1:$E$1750, 'Heron View'!X$5)</f>
        <v>13500</v>
      </c>
      <c r="Y47" s="2">
        <f>X47+SUMIFS(data!$H$1:$H$1750, data!$A$1:$A$1750, 'Heron View'!$A47, data!$D$1:$D$1750, 'Heron View'!$A$2, data!$E$1:$E$1750, 'Heron View'!Y$5)</f>
        <v>13500</v>
      </c>
      <c r="Z47" s="2">
        <f>Y47+SUMIFS(data!$H$1:$H$1750, data!$A$1:$A$1750, 'Heron View'!$A47, data!$D$1:$D$1750, 'Heron View'!$A$2, data!$E$1:$E$1750, 'Heron View'!Z$5)</f>
        <v>13500</v>
      </c>
      <c r="AA47" s="2">
        <f>Z47+SUMIFS(data!$H$1:$H$1750, data!$A$1:$A$1750, 'Heron View'!$A47, data!$D$1:$D$1750, 'Heron View'!$A$2, data!$E$1:$E$1750, 'Heron View'!AA$5)</f>
        <v>13500</v>
      </c>
      <c r="AB47" s="2">
        <f>AA47+SUMIFS(data!$H$1:$H$1750, data!$A$1:$A$1750, 'Heron View'!$A47, data!$D$1:$D$1750, 'Heron View'!$A$2, data!$E$1:$E$1750, 'Heron View'!AB$5)</f>
        <v>13500</v>
      </c>
      <c r="AC47" s="2">
        <f>AB47+SUMIFS(data!$H$1:$H$1750, data!$A$1:$A$1750, 'Heron View'!$A47, data!$D$1:$D$1750, 'Heron View'!$A$2, data!$E$1:$E$1750, 'Heron View'!AC$5)</f>
        <v>13500</v>
      </c>
      <c r="AD47" s="2">
        <f>AC47+SUMIFS(data!$H$1:$H$1750, data!$A$1:$A$1750, 'Heron View'!$A47, data!$D$1:$D$1750, 'Heron View'!$A$2, data!$E$1:$E$1750, 'Heron View'!AD$5)</f>
        <v>13500</v>
      </c>
      <c r="AE47" s="2">
        <f>AD47+SUMIFS(data!$H$1:$H$1750, data!$A$1:$A$1750, 'Heron View'!$A47, data!$D$1:$D$1750, 'Heron View'!$A$2, data!$E$1:$E$1750, 'Heron View'!AE$5)</f>
        <v>13500</v>
      </c>
      <c r="AF47" s="2">
        <f>AE47+SUMIFS(data!$H$1:$H$1750, data!$A$1:$A$1750, 'Heron View'!$A47, data!$D$1:$D$1750, 'Heron View'!$A$2, data!$E$1:$E$1750, 'Heron View'!AF$5)</f>
        <v>13500</v>
      </c>
    </row>
    <row r="48" spans="1:34" x14ac:dyDescent="0.2">
      <c r="A48" t="s">
        <v>12</v>
      </c>
      <c r="C48" s="2">
        <f>SUMIFS(data!$H$1:$H$1750, data!$A$1:$A$1750, 'Heron View'!$A48, data!$D$1:$D$1750, 'Heron View'!$A$2, data!$E$1:$E$1750, 'Heron View'!C$5)</f>
        <v>0</v>
      </c>
      <c r="D48" s="2">
        <f>C48+SUMIFS(data!$H$1:$H$1750, data!$A$1:$A$1750, 'Heron View'!$A48, data!$D$1:$D$1750, 'Heron View'!$A$2, data!$E$1:$E$1750, 'Heron View'!D$5)</f>
        <v>0</v>
      </c>
      <c r="E48" s="2">
        <f>D48+SUMIFS(data!$H$1:$H$1750, data!$A$1:$A$1750, 'Heron View'!$A48, data!$D$1:$D$1750, 'Heron View'!$A$2, data!$E$1:$E$1750, 'Heron View'!E$5)</f>
        <v>0</v>
      </c>
      <c r="F48" s="2">
        <f>E48+SUMIFS(data!$H$1:$H$1750, data!$A$1:$A$1750, 'Heron View'!$A48, data!$D$1:$D$1750, 'Heron View'!$A$2, data!$E$1:$E$1750, 'Heron View'!F$5)</f>
        <v>0</v>
      </c>
      <c r="G48" s="2">
        <f>F48+SUMIFS(data!$H$1:$H$1750, data!$A$1:$A$1750, 'Heron View'!$A48, data!$D$1:$D$1750, 'Heron View'!$A$2, data!$E$1:$E$1750, 'Heron View'!G$5)</f>
        <v>0</v>
      </c>
      <c r="H48" s="2">
        <f>G48+SUMIFS(data!$H$1:$H$1750, data!$A$1:$A$1750, 'Heron View'!$A48, data!$D$1:$D$1750, 'Heron View'!$A$2, data!$E$1:$E$1750, 'Heron View'!H$5)</f>
        <v>0</v>
      </c>
      <c r="I48" s="2">
        <f>H48+SUMIFS(data!$H$1:$H$1750, data!$A$1:$A$1750, 'Heron View'!$A48, data!$D$1:$D$1750, 'Heron View'!$A$2, data!$E$1:$E$1750, 'Heron View'!I$5)</f>
        <v>0</v>
      </c>
      <c r="J48" s="2">
        <f>I48+SUMIFS(data!$H$1:$H$1750, data!$A$1:$A$1750, 'Heron View'!$A48, data!$D$1:$D$1750, 'Heron View'!$A$2, data!$E$1:$E$1750, 'Heron View'!J$5)</f>
        <v>0</v>
      </c>
      <c r="K48" s="2">
        <f>J48+SUMIFS(data!$H$1:$H$1750, data!$A$1:$A$1750, 'Heron View'!$A48, data!$D$1:$D$1750, 'Heron View'!$A$2, data!$E$1:$E$1750, 'Heron View'!K$5)</f>
        <v>0</v>
      </c>
      <c r="L48" s="2">
        <f>K48+SUMIFS(data!$H$1:$H$1750, data!$A$1:$A$1750, 'Heron View'!$A48, data!$D$1:$D$1750, 'Heron View'!$A$2, data!$E$1:$E$1750, 'Heron View'!L$5)</f>
        <v>0</v>
      </c>
      <c r="M48" s="2">
        <f>L48+SUMIFS(data!$H$1:$H$1750, data!$A$1:$A$1750, 'Heron View'!$A48, data!$D$1:$D$1750, 'Heron View'!$A$2, data!$E$1:$E$1750, 'Heron View'!M$5)</f>
        <v>0</v>
      </c>
      <c r="N48" s="2">
        <f>M48+SUMIFS(data!$H$1:$H$1750, data!$A$1:$A$1750, 'Heron View'!$A48, data!$D$1:$D$1750, 'Heron View'!$A$2, data!$E$1:$E$1750, 'Heron View'!N$5)</f>
        <v>0</v>
      </c>
      <c r="O48" s="2">
        <f>N48+SUMIFS(data!$H$1:$H$1750, data!$A$1:$A$1750, 'Heron View'!$A48, data!$D$1:$D$1750, 'Heron View'!$A$2, data!$E$1:$E$1750, 'Heron View'!O$5)</f>
        <v>0</v>
      </c>
      <c r="P48" s="2">
        <f>O48+SUMIFS(data!$H$1:$H$1750, data!$A$1:$A$1750, 'Heron View'!$A48, data!$D$1:$D$1750, 'Heron View'!$A$2, data!$E$1:$E$1750, 'Heron View'!P$5)</f>
        <v>0</v>
      </c>
      <c r="Q48" s="2">
        <f>P48+SUMIFS(data!$H$1:$H$1750, data!$A$1:$A$1750, 'Heron View'!$A48, data!$D$1:$D$1750, 'Heron View'!$A$2, data!$E$1:$E$1750, 'Heron View'!Q$5)</f>
        <v>0</v>
      </c>
      <c r="R48" s="2">
        <f>Q48+SUMIFS(data!$H$1:$H$1750, data!$A$1:$A$1750, 'Heron View'!$A48, data!$D$1:$D$1750, 'Heron View'!$A$2, data!$E$1:$E$1750, 'Heron View'!R$5)</f>
        <v>0</v>
      </c>
      <c r="S48" s="2">
        <f>R48+SUMIFS(data!$H$1:$H$1750, data!$A$1:$A$1750, 'Heron View'!$A48, data!$D$1:$D$1750, 'Heron View'!$A$2, data!$E$1:$E$1750, 'Heron View'!S$5)</f>
        <v>0</v>
      </c>
      <c r="T48" s="2">
        <f>S48+SUMIFS(data!$H$1:$H$1750, data!$A$1:$A$1750, 'Heron View'!$A48, data!$D$1:$D$1750, 'Heron View'!$A$2, data!$E$1:$E$1750, 'Heron View'!T$5)</f>
        <v>0</v>
      </c>
      <c r="U48" s="2">
        <f>T48+SUMIFS(data!$H$1:$H$1750, data!$A$1:$A$1750, 'Heron View'!$A48, data!$D$1:$D$1750, 'Heron View'!$A$2, data!$E$1:$E$1750, 'Heron View'!U$5)</f>
        <v>0</v>
      </c>
      <c r="V48" s="2">
        <f>U48+SUMIFS(data!$H$1:$H$1750, data!$A$1:$A$1750, 'Heron View'!$A48, data!$D$1:$D$1750, 'Heron View'!$A$2, data!$E$1:$E$1750, 'Heron View'!V$5)</f>
        <v>0</v>
      </c>
      <c r="W48" s="2">
        <f>V48+SUMIFS(data!$H$1:$H$1750, data!$A$1:$A$1750, 'Heron View'!$A48, data!$D$1:$D$1750, 'Heron View'!$A$2, data!$E$1:$E$1750, 'Heron View'!W$5)</f>
        <v>0</v>
      </c>
      <c r="X48" s="2">
        <f>W48+SUMIFS(data!$H$1:$H$1750, data!$A$1:$A$1750, 'Heron View'!$A48, data!$D$1:$D$1750, 'Heron View'!$A$2, data!$E$1:$E$1750, 'Heron View'!X$5)</f>
        <v>0</v>
      </c>
      <c r="Y48" s="2">
        <f>X48+SUMIFS(data!$H$1:$H$1750, data!$A$1:$A$1750, 'Heron View'!$A48, data!$D$1:$D$1750, 'Heron View'!$A$2, data!$E$1:$E$1750, 'Heron View'!Y$5)</f>
        <v>0</v>
      </c>
      <c r="Z48" s="2">
        <f>Y48+SUMIFS(data!$H$1:$H$1750, data!$A$1:$A$1750, 'Heron View'!$A48, data!$D$1:$D$1750, 'Heron View'!$A$2, data!$E$1:$E$1750, 'Heron View'!Z$5)</f>
        <v>0</v>
      </c>
      <c r="AA48" s="2">
        <f>Z48+SUMIFS(data!$H$1:$H$1750, data!$A$1:$A$1750, 'Heron View'!$A48, data!$D$1:$D$1750, 'Heron View'!$A$2, data!$E$1:$E$1750, 'Heron View'!AA$5)</f>
        <v>0</v>
      </c>
      <c r="AB48" s="2">
        <f>AA48+SUMIFS(data!$H$1:$H$1750, data!$A$1:$A$1750, 'Heron View'!$A48, data!$D$1:$D$1750, 'Heron View'!$A$2, data!$E$1:$E$1750, 'Heron View'!AB$5)</f>
        <v>10390.9</v>
      </c>
      <c r="AC48" s="2">
        <f>AB48+SUMIFS(data!$H$1:$H$1750, data!$A$1:$A$1750, 'Heron View'!$A48, data!$D$1:$D$1750, 'Heron View'!$A$2, data!$E$1:$E$1750, 'Heron View'!AC$5)</f>
        <v>10390.9</v>
      </c>
      <c r="AD48" s="2">
        <f>AC48+SUMIFS(data!$H$1:$H$1750, data!$A$1:$A$1750, 'Heron View'!$A48, data!$D$1:$D$1750, 'Heron View'!$A$2, data!$E$1:$E$1750, 'Heron View'!AD$5)</f>
        <v>10390.9</v>
      </c>
      <c r="AE48" s="2">
        <f>AD48+SUMIFS(data!$H$1:$H$1750, data!$A$1:$A$1750, 'Heron View'!$A48, data!$D$1:$D$1750, 'Heron View'!$A$2, data!$E$1:$E$1750, 'Heron View'!AE$5)</f>
        <v>10390.9</v>
      </c>
      <c r="AF48" s="2">
        <f>AE48+SUMIFS(data!$H$1:$H$1750, data!$A$1:$A$1750, 'Heron View'!$A48, data!$D$1:$D$1750, 'Heron View'!$A$2, data!$E$1:$E$1750, 'Heron View'!AF$5)</f>
        <v>10390.9</v>
      </c>
    </row>
    <row r="49" spans="1:34" x14ac:dyDescent="0.2">
      <c r="A49" t="s">
        <v>82</v>
      </c>
      <c r="C49" s="2">
        <f>SUMIFS(data!$H$1:$H$1750, data!$A$1:$A$1750, 'Heron View'!$A49, data!$D$1:$D$1750, 'Heron View'!$A$2, data!$E$1:$E$1750, 'Heron View'!C$5)</f>
        <v>0</v>
      </c>
      <c r="D49" s="2">
        <f>C49+SUMIFS(data!$H$1:$H$1750, data!$A$1:$A$1750, 'Heron View'!$A49, data!$D$1:$D$1750, 'Heron View'!$A$2, data!$E$1:$E$1750, 'Heron View'!D$5)</f>
        <v>0</v>
      </c>
      <c r="E49" s="2">
        <f>D49+SUMIFS(data!$H$1:$H$1750, data!$A$1:$A$1750, 'Heron View'!$A49, data!$D$1:$D$1750, 'Heron View'!$A$2, data!$E$1:$E$1750, 'Heron View'!E$5)</f>
        <v>0</v>
      </c>
      <c r="F49" s="2">
        <f>E49+SUMIFS(data!$H$1:$H$1750, data!$A$1:$A$1750, 'Heron View'!$A49, data!$D$1:$D$1750, 'Heron View'!$A$2, data!$E$1:$E$1750, 'Heron View'!F$5)</f>
        <v>0</v>
      </c>
      <c r="G49" s="2">
        <f>F49+SUMIFS(data!$H$1:$H$1750, data!$A$1:$A$1750, 'Heron View'!$A49, data!$D$1:$D$1750, 'Heron View'!$A$2, data!$E$1:$E$1750, 'Heron View'!G$5)</f>
        <v>0</v>
      </c>
      <c r="H49" s="2">
        <f>G49+SUMIFS(data!$H$1:$H$1750, data!$A$1:$A$1750, 'Heron View'!$A49, data!$D$1:$D$1750, 'Heron View'!$A$2, data!$E$1:$E$1750, 'Heron View'!H$5)</f>
        <v>0</v>
      </c>
      <c r="I49" s="2">
        <f>H49+SUMIFS(data!$H$1:$H$1750, data!$A$1:$A$1750, 'Heron View'!$A49, data!$D$1:$D$1750, 'Heron View'!$A$2, data!$E$1:$E$1750, 'Heron View'!I$5)</f>
        <v>0</v>
      </c>
      <c r="J49" s="2">
        <f>I49+SUMIFS(data!$H$1:$H$1750, data!$A$1:$A$1750, 'Heron View'!$A49, data!$D$1:$D$1750, 'Heron View'!$A$2, data!$E$1:$E$1750, 'Heron View'!J$5)</f>
        <v>0</v>
      </c>
      <c r="K49" s="2">
        <f>J49+SUMIFS(data!$H$1:$H$1750, data!$A$1:$A$1750, 'Heron View'!$A49, data!$D$1:$D$1750, 'Heron View'!$A$2, data!$E$1:$E$1750, 'Heron View'!K$5)</f>
        <v>0</v>
      </c>
      <c r="L49" s="2">
        <f>K49+SUMIFS(data!$H$1:$H$1750, data!$A$1:$A$1750, 'Heron View'!$A49, data!$D$1:$D$1750, 'Heron View'!$A$2, data!$E$1:$E$1750, 'Heron View'!L$5)</f>
        <v>0</v>
      </c>
      <c r="M49" s="2">
        <f>L49+SUMIFS(data!$H$1:$H$1750, data!$A$1:$A$1750, 'Heron View'!$A49, data!$D$1:$D$1750, 'Heron View'!$A$2, data!$E$1:$E$1750, 'Heron View'!M$5)</f>
        <v>0</v>
      </c>
      <c r="N49" s="2">
        <f>M49+SUMIFS(data!$H$1:$H$1750, data!$A$1:$A$1750, 'Heron View'!$A49, data!$D$1:$D$1750, 'Heron View'!$A$2, data!$E$1:$E$1750, 'Heron View'!N$5)</f>
        <v>11726</v>
      </c>
      <c r="O49" s="2">
        <f>N49+SUMIFS(data!$H$1:$H$1750, data!$A$1:$A$1750, 'Heron View'!$A49, data!$D$1:$D$1750, 'Heron View'!$A$2, data!$E$1:$E$1750, 'Heron View'!O$5)</f>
        <v>11726</v>
      </c>
      <c r="P49" s="2">
        <f>O49+SUMIFS(data!$H$1:$H$1750, data!$A$1:$A$1750, 'Heron View'!$A49, data!$D$1:$D$1750, 'Heron View'!$A$2, data!$E$1:$E$1750, 'Heron View'!P$5)</f>
        <v>11726</v>
      </c>
      <c r="Q49" s="2">
        <f>P49+SUMIFS(data!$H$1:$H$1750, data!$A$1:$A$1750, 'Heron View'!$A49, data!$D$1:$D$1750, 'Heron View'!$A$2, data!$E$1:$E$1750, 'Heron View'!Q$5)</f>
        <v>11726</v>
      </c>
      <c r="R49" s="2">
        <f>Q49+SUMIFS(data!$H$1:$H$1750, data!$A$1:$A$1750, 'Heron View'!$A49, data!$D$1:$D$1750, 'Heron View'!$A$2, data!$E$1:$E$1750, 'Heron View'!R$5)</f>
        <v>11726</v>
      </c>
      <c r="S49" s="2">
        <f>R49+SUMIFS(data!$H$1:$H$1750, data!$A$1:$A$1750, 'Heron View'!$A49, data!$D$1:$D$1750, 'Heron View'!$A$2, data!$E$1:$E$1750, 'Heron View'!S$5)</f>
        <v>16328</v>
      </c>
      <c r="T49" s="2">
        <f>S49+SUMIFS(data!$H$1:$H$1750, data!$A$1:$A$1750, 'Heron View'!$A49, data!$D$1:$D$1750, 'Heron View'!$A$2, data!$E$1:$E$1750, 'Heron View'!T$5)</f>
        <v>20930</v>
      </c>
      <c r="U49" s="2">
        <f>T49+SUMIFS(data!$H$1:$H$1750, data!$A$1:$A$1750, 'Heron View'!$A49, data!$D$1:$D$1750, 'Heron View'!$A$2, data!$E$1:$E$1750, 'Heron View'!U$5)</f>
        <v>30897.1</v>
      </c>
      <c r="V49" s="2">
        <f>U49+SUMIFS(data!$H$1:$H$1750, data!$A$1:$A$1750, 'Heron View'!$A49, data!$D$1:$D$1750, 'Heron View'!$A$2, data!$E$1:$E$1750, 'Heron View'!V$5)</f>
        <v>40864.199999999997</v>
      </c>
      <c r="W49" s="2">
        <f>V49+SUMIFS(data!$H$1:$H$1750, data!$A$1:$A$1750, 'Heron View'!$A49, data!$D$1:$D$1750, 'Heron View'!$A$2, data!$E$1:$E$1750, 'Heron View'!W$5)</f>
        <v>40864.199999999997</v>
      </c>
      <c r="X49" s="2">
        <f>W49+SUMIFS(data!$H$1:$H$1750, data!$A$1:$A$1750, 'Heron View'!$A49, data!$D$1:$D$1750, 'Heron View'!$A$2, data!$E$1:$E$1750, 'Heron View'!X$5)</f>
        <v>40864.199999999997</v>
      </c>
      <c r="Y49" s="2">
        <f>X49+SUMIFS(data!$H$1:$H$1750, data!$A$1:$A$1750, 'Heron View'!$A49, data!$D$1:$D$1750, 'Heron View'!$A$2, data!$E$1:$E$1750, 'Heron View'!Y$5)</f>
        <v>40864.199999999997</v>
      </c>
      <c r="Z49" s="2">
        <f>Y49+SUMIFS(data!$H$1:$H$1750, data!$A$1:$A$1750, 'Heron View'!$A49, data!$D$1:$D$1750, 'Heron View'!$A$2, data!$E$1:$E$1750, 'Heron View'!Z$5)</f>
        <v>40864.199999999997</v>
      </c>
      <c r="AA49" s="2">
        <f>Z49+SUMIFS(data!$H$1:$H$1750, data!$A$1:$A$1750, 'Heron View'!$A49, data!$D$1:$D$1750, 'Heron View'!$A$2, data!$E$1:$E$1750, 'Heron View'!AA$5)</f>
        <v>40864.199999999997</v>
      </c>
      <c r="AB49" s="2">
        <f>AA49+SUMIFS(data!$H$1:$H$1750, data!$A$1:$A$1750, 'Heron View'!$A49, data!$D$1:$D$1750, 'Heron View'!$A$2, data!$E$1:$E$1750, 'Heron View'!AB$5)</f>
        <v>40864.199999999997</v>
      </c>
      <c r="AC49" s="2">
        <f>AB49+SUMIFS(data!$H$1:$H$1750, data!$A$1:$A$1750, 'Heron View'!$A49, data!$D$1:$D$1750, 'Heron View'!$A$2, data!$E$1:$E$1750, 'Heron View'!AC$5)</f>
        <v>40864.199999999997</v>
      </c>
      <c r="AD49" s="2">
        <f>AC49+SUMIFS(data!$H$1:$H$1750, data!$A$1:$A$1750, 'Heron View'!$A49, data!$D$1:$D$1750, 'Heron View'!$A$2, data!$E$1:$E$1750, 'Heron View'!AD$5)</f>
        <v>40864.199999999997</v>
      </c>
      <c r="AE49" s="2">
        <f>AD49+SUMIFS(data!$H$1:$H$1750, data!$A$1:$A$1750, 'Heron View'!$A49, data!$D$1:$D$1750, 'Heron View'!$A$2, data!$E$1:$E$1750, 'Heron View'!AE$5)</f>
        <v>40864.199999999997</v>
      </c>
      <c r="AF49" s="2">
        <f>AE49+SUMIFS(data!$H$1:$H$1750, data!$A$1:$A$1750, 'Heron View'!$A49, data!$D$1:$D$1750, 'Heron View'!$A$2, data!$E$1:$E$1750, 'Heron View'!AF$5)</f>
        <v>40864.199999999997</v>
      </c>
    </row>
    <row r="50" spans="1:34" x14ac:dyDescent="0.2">
      <c r="A50" t="s">
        <v>85</v>
      </c>
      <c r="C50" s="2">
        <f>SUMIFS(data!$H$1:$H$1750, data!$A$1:$A$1750, 'Heron View'!$A50, data!$D$1:$D$1750, 'Heron View'!$A$2, data!$E$1:$E$1750, 'Heron View'!C$5)</f>
        <v>0</v>
      </c>
      <c r="D50" s="2">
        <f>C50+SUMIFS(data!$H$1:$H$1750, data!$A$1:$A$1750, 'Heron View'!$A50, data!$D$1:$D$1750, 'Heron View'!$A$2, data!$E$1:$E$1750, 'Heron View'!D$5)</f>
        <v>0</v>
      </c>
      <c r="E50" s="2">
        <f>D50+SUMIFS(data!$H$1:$H$1750, data!$A$1:$A$1750, 'Heron View'!$A50, data!$D$1:$D$1750, 'Heron View'!$A$2, data!$E$1:$E$1750, 'Heron View'!E$5)</f>
        <v>0</v>
      </c>
      <c r="F50" s="2">
        <f>E50+SUMIFS(data!$H$1:$H$1750, data!$A$1:$A$1750, 'Heron View'!$A50, data!$D$1:$D$1750, 'Heron View'!$A$2, data!$E$1:$E$1750, 'Heron View'!F$5)</f>
        <v>0</v>
      </c>
      <c r="G50" s="2">
        <f>F50+SUMIFS(data!$H$1:$H$1750, data!$A$1:$A$1750, 'Heron View'!$A50, data!$D$1:$D$1750, 'Heron View'!$A$2, data!$E$1:$E$1750, 'Heron View'!G$5)</f>
        <v>0</v>
      </c>
      <c r="H50" s="2">
        <f>G50+SUMIFS(data!$H$1:$H$1750, data!$A$1:$A$1750, 'Heron View'!$A50, data!$D$1:$D$1750, 'Heron View'!$A$2, data!$E$1:$E$1750, 'Heron View'!H$5)</f>
        <v>0</v>
      </c>
      <c r="I50" s="2">
        <f>H50+SUMIFS(data!$H$1:$H$1750, data!$A$1:$A$1750, 'Heron View'!$A50, data!$D$1:$D$1750, 'Heron View'!$A$2, data!$E$1:$E$1750, 'Heron View'!I$5)</f>
        <v>0</v>
      </c>
      <c r="J50" s="2">
        <f>I50+SUMIFS(data!$H$1:$H$1750, data!$A$1:$A$1750, 'Heron View'!$A50, data!$D$1:$D$1750, 'Heron View'!$A$2, data!$E$1:$E$1750, 'Heron View'!J$5)</f>
        <v>0</v>
      </c>
      <c r="K50" s="2">
        <f>J50+SUMIFS(data!$H$1:$H$1750, data!$A$1:$A$1750, 'Heron View'!$A50, data!$D$1:$D$1750, 'Heron View'!$A$2, data!$E$1:$E$1750, 'Heron View'!K$5)</f>
        <v>0</v>
      </c>
      <c r="L50" s="2">
        <f>K50+SUMIFS(data!$H$1:$H$1750, data!$A$1:$A$1750, 'Heron View'!$A50, data!$D$1:$D$1750, 'Heron View'!$A$2, data!$E$1:$E$1750, 'Heron View'!L$5)</f>
        <v>0</v>
      </c>
      <c r="M50" s="2">
        <f>L50+SUMIFS(data!$H$1:$H$1750, data!$A$1:$A$1750, 'Heron View'!$A50, data!$D$1:$D$1750, 'Heron View'!$A$2, data!$E$1:$E$1750, 'Heron View'!M$5)</f>
        <v>0</v>
      </c>
      <c r="N50" s="2">
        <f>M50+SUMIFS(data!$H$1:$H$1750, data!$A$1:$A$1750, 'Heron View'!$A50, data!$D$1:$D$1750, 'Heron View'!$A$2, data!$E$1:$E$1750, 'Heron View'!N$5)</f>
        <v>0</v>
      </c>
      <c r="O50" s="2">
        <f>N50+SUMIFS(data!$H$1:$H$1750, data!$A$1:$A$1750, 'Heron View'!$A50, data!$D$1:$D$1750, 'Heron View'!$A$2, data!$E$1:$E$1750, 'Heron View'!O$5)</f>
        <v>0</v>
      </c>
      <c r="P50" s="2">
        <f>O50+SUMIFS(data!$H$1:$H$1750, data!$A$1:$A$1750, 'Heron View'!$A50, data!$D$1:$D$1750, 'Heron View'!$A$2, data!$E$1:$E$1750, 'Heron View'!P$5)</f>
        <v>0</v>
      </c>
      <c r="Q50" s="2">
        <f>P50+SUMIFS(data!$H$1:$H$1750, data!$A$1:$A$1750, 'Heron View'!$A50, data!$D$1:$D$1750, 'Heron View'!$A$2, data!$E$1:$E$1750, 'Heron View'!Q$5)</f>
        <v>0</v>
      </c>
      <c r="R50" s="2">
        <f>Q50+SUMIFS(data!$H$1:$H$1750, data!$A$1:$A$1750, 'Heron View'!$A50, data!$D$1:$D$1750, 'Heron View'!$A$2, data!$E$1:$E$1750, 'Heron View'!R$5)</f>
        <v>0</v>
      </c>
      <c r="S50" s="2">
        <f>R50+SUMIFS(data!$H$1:$H$1750, data!$A$1:$A$1750, 'Heron View'!$A50, data!$D$1:$D$1750, 'Heron View'!$A$2, data!$E$1:$E$1750, 'Heron View'!S$5)</f>
        <v>0</v>
      </c>
      <c r="T50" s="2">
        <f>S50+SUMIFS(data!$H$1:$H$1750, data!$A$1:$A$1750, 'Heron View'!$A50, data!$D$1:$D$1750, 'Heron View'!$A$2, data!$E$1:$E$1750, 'Heron View'!T$5)</f>
        <v>18500</v>
      </c>
      <c r="U50" s="2">
        <f>T50+SUMIFS(data!$H$1:$H$1750, data!$A$1:$A$1750, 'Heron View'!$A50, data!$D$1:$D$1750, 'Heron View'!$A$2, data!$E$1:$E$1750, 'Heron View'!U$5)</f>
        <v>37000</v>
      </c>
      <c r="V50" s="2">
        <f>U50+SUMIFS(data!$H$1:$H$1750, data!$A$1:$A$1750, 'Heron View'!$A50, data!$D$1:$D$1750, 'Heron View'!$A$2, data!$E$1:$E$1750, 'Heron View'!V$5)</f>
        <v>37000</v>
      </c>
      <c r="W50" s="2">
        <f>V50+SUMIFS(data!$H$1:$H$1750, data!$A$1:$A$1750, 'Heron View'!$A50, data!$D$1:$D$1750, 'Heron View'!$A$2, data!$E$1:$E$1750, 'Heron View'!W$5)</f>
        <v>37000</v>
      </c>
      <c r="X50" s="2">
        <f>W50+SUMIFS(data!$H$1:$H$1750, data!$A$1:$A$1750, 'Heron View'!$A50, data!$D$1:$D$1750, 'Heron View'!$A$2, data!$E$1:$E$1750, 'Heron View'!X$5)</f>
        <v>37000</v>
      </c>
      <c r="Y50" s="2">
        <f>X50+SUMIFS(data!$H$1:$H$1750, data!$A$1:$A$1750, 'Heron View'!$A50, data!$D$1:$D$1750, 'Heron View'!$A$2, data!$E$1:$E$1750, 'Heron View'!Y$5)</f>
        <v>37000</v>
      </c>
      <c r="Z50" s="2">
        <f>Y50+SUMIFS(data!$H$1:$H$1750, data!$A$1:$A$1750, 'Heron View'!$A50, data!$D$1:$D$1750, 'Heron View'!$A$2, data!$E$1:$E$1750, 'Heron View'!Z$5)</f>
        <v>37000</v>
      </c>
      <c r="AA50" s="2">
        <f>Z50+SUMIFS(data!$H$1:$H$1750, data!$A$1:$A$1750, 'Heron View'!$A50, data!$D$1:$D$1750, 'Heron View'!$A$2, data!$E$1:$E$1750, 'Heron View'!AA$5)</f>
        <v>37000</v>
      </c>
      <c r="AB50" s="2">
        <f>AA50+SUMIFS(data!$H$1:$H$1750, data!$A$1:$A$1750, 'Heron View'!$A50, data!$D$1:$D$1750, 'Heron View'!$A$2, data!$E$1:$E$1750, 'Heron View'!AB$5)</f>
        <v>37000</v>
      </c>
      <c r="AC50" s="2">
        <f>AB50+SUMIFS(data!$H$1:$H$1750, data!$A$1:$A$1750, 'Heron View'!$A50, data!$D$1:$D$1750, 'Heron View'!$A$2, data!$E$1:$E$1750, 'Heron View'!AC$5)</f>
        <v>37000</v>
      </c>
      <c r="AD50" s="2">
        <f>AC50+SUMIFS(data!$H$1:$H$1750, data!$A$1:$A$1750, 'Heron View'!$A50, data!$D$1:$D$1750, 'Heron View'!$A$2, data!$E$1:$E$1750, 'Heron View'!AD$5)</f>
        <v>37000</v>
      </c>
      <c r="AE50" s="2">
        <f>AD50+SUMIFS(data!$H$1:$H$1750, data!$A$1:$A$1750, 'Heron View'!$A50, data!$D$1:$D$1750, 'Heron View'!$A$2, data!$E$1:$E$1750, 'Heron View'!AE$5)</f>
        <v>37000</v>
      </c>
      <c r="AF50" s="2">
        <f>AE50+SUMIFS(data!$H$1:$H$1750, data!$A$1:$A$1750, 'Heron View'!$A50, data!$D$1:$D$1750, 'Heron View'!$A$2, data!$E$1:$E$1750, 'Heron View'!AF$5)</f>
        <v>37000</v>
      </c>
    </row>
    <row r="51" spans="1:34" x14ac:dyDescent="0.2">
      <c r="A51" t="s">
        <v>80</v>
      </c>
      <c r="C51" s="2">
        <f>SUMIFS(data!$H$1:$H$1750, data!$A$1:$A$1750, 'Heron View'!$A51, data!$D$1:$D$1750, 'Heron View'!$A$2, data!$E$1:$E$1750, 'Heron View'!C$5)</f>
        <v>0</v>
      </c>
      <c r="D51" s="2">
        <f>C51+SUMIFS(data!$H$1:$H$1750, data!$A$1:$A$1750, 'Heron View'!$A51, data!$D$1:$D$1750, 'Heron View'!$A$2, data!$E$1:$E$1750, 'Heron View'!D$5)</f>
        <v>0</v>
      </c>
      <c r="E51" s="2">
        <f>D51+SUMIFS(data!$H$1:$H$1750, data!$A$1:$A$1750, 'Heron View'!$A51, data!$D$1:$D$1750, 'Heron View'!$A$2, data!$E$1:$E$1750, 'Heron View'!E$5)</f>
        <v>0</v>
      </c>
      <c r="F51" s="2">
        <f>E51+SUMIFS(data!$H$1:$H$1750, data!$A$1:$A$1750, 'Heron View'!$A51, data!$D$1:$D$1750, 'Heron View'!$A$2, data!$E$1:$E$1750, 'Heron View'!F$5)</f>
        <v>0</v>
      </c>
      <c r="G51" s="2">
        <f>F51+SUMIFS(data!$H$1:$H$1750, data!$A$1:$A$1750, 'Heron View'!$A51, data!$D$1:$D$1750, 'Heron View'!$A$2, data!$E$1:$E$1750, 'Heron View'!G$5)</f>
        <v>0</v>
      </c>
      <c r="H51" s="2">
        <f>G51+SUMIFS(data!$H$1:$H$1750, data!$A$1:$A$1750, 'Heron View'!$A51, data!$D$1:$D$1750, 'Heron View'!$A$2, data!$E$1:$E$1750, 'Heron View'!H$5)</f>
        <v>0</v>
      </c>
      <c r="I51" s="2">
        <f>H51+SUMIFS(data!$H$1:$H$1750, data!$A$1:$A$1750, 'Heron View'!$A51, data!$D$1:$D$1750, 'Heron View'!$A$2, data!$E$1:$E$1750, 'Heron View'!I$5)</f>
        <v>0</v>
      </c>
      <c r="J51" s="2">
        <f>I51+SUMIFS(data!$H$1:$H$1750, data!$A$1:$A$1750, 'Heron View'!$A51, data!$D$1:$D$1750, 'Heron View'!$A$2, data!$E$1:$E$1750, 'Heron View'!J$5)</f>
        <v>0</v>
      </c>
      <c r="K51" s="2">
        <f>J51+SUMIFS(data!$H$1:$H$1750, data!$A$1:$A$1750, 'Heron View'!$A51, data!$D$1:$D$1750, 'Heron View'!$A$2, data!$E$1:$E$1750, 'Heron View'!K$5)</f>
        <v>0</v>
      </c>
      <c r="L51" s="2">
        <f>K51+SUMIFS(data!$H$1:$H$1750, data!$A$1:$A$1750, 'Heron View'!$A51, data!$D$1:$D$1750, 'Heron View'!$A$2, data!$E$1:$E$1750, 'Heron View'!L$5)</f>
        <v>0</v>
      </c>
      <c r="M51" s="2">
        <f>L51+SUMIFS(data!$H$1:$H$1750, data!$A$1:$A$1750, 'Heron View'!$A51, data!$D$1:$D$1750, 'Heron View'!$A$2, data!$E$1:$E$1750, 'Heron View'!M$5)</f>
        <v>8263.91</v>
      </c>
      <c r="N51" s="2">
        <f>M51+SUMIFS(data!$H$1:$H$1750, data!$A$1:$A$1750, 'Heron View'!$A51, data!$D$1:$D$1750, 'Heron View'!$A$2, data!$E$1:$E$1750, 'Heron View'!N$5)</f>
        <v>8263.91</v>
      </c>
      <c r="O51" s="2">
        <f>N51+SUMIFS(data!$H$1:$H$1750, data!$A$1:$A$1750, 'Heron View'!$A51, data!$D$1:$D$1750, 'Heron View'!$A$2, data!$E$1:$E$1750, 'Heron View'!O$5)</f>
        <v>8263.91</v>
      </c>
      <c r="P51" s="2">
        <f>O51+SUMIFS(data!$H$1:$H$1750, data!$A$1:$A$1750, 'Heron View'!$A51, data!$D$1:$D$1750, 'Heron View'!$A$2, data!$E$1:$E$1750, 'Heron View'!P$5)</f>
        <v>8263.91</v>
      </c>
      <c r="Q51" s="2">
        <f>P51+SUMIFS(data!$H$1:$H$1750, data!$A$1:$A$1750, 'Heron View'!$A51, data!$D$1:$D$1750, 'Heron View'!$A$2, data!$E$1:$E$1750, 'Heron View'!Q$5)</f>
        <v>8263.91</v>
      </c>
      <c r="R51" s="2">
        <f>Q51+SUMIFS(data!$H$1:$H$1750, data!$A$1:$A$1750, 'Heron View'!$A51, data!$D$1:$D$1750, 'Heron View'!$A$2, data!$E$1:$E$1750, 'Heron View'!R$5)</f>
        <v>8263.91</v>
      </c>
      <c r="S51" s="2">
        <f>R51+SUMIFS(data!$H$1:$H$1750, data!$A$1:$A$1750, 'Heron View'!$A51, data!$D$1:$D$1750, 'Heron View'!$A$2, data!$E$1:$E$1750, 'Heron View'!S$5)</f>
        <v>8263.91</v>
      </c>
      <c r="T51" s="2">
        <f>S51+SUMIFS(data!$H$1:$H$1750, data!$A$1:$A$1750, 'Heron View'!$A51, data!$D$1:$D$1750, 'Heron View'!$A$2, data!$E$1:$E$1750, 'Heron View'!T$5)</f>
        <v>7518.91</v>
      </c>
      <c r="U51" s="2">
        <f>T51+SUMIFS(data!$H$1:$H$1750, data!$A$1:$A$1750, 'Heron View'!$A51, data!$D$1:$D$1750, 'Heron View'!$A$2, data!$E$1:$E$1750, 'Heron View'!U$5)</f>
        <v>8263.91</v>
      </c>
      <c r="V51" s="2">
        <f>U51+SUMIFS(data!$H$1:$H$1750, data!$A$1:$A$1750, 'Heron View'!$A51, data!$D$1:$D$1750, 'Heron View'!$A$2, data!$E$1:$E$1750, 'Heron View'!V$5)</f>
        <v>9008.91</v>
      </c>
      <c r="W51" s="2">
        <f>V51+SUMIFS(data!$H$1:$H$1750, data!$A$1:$A$1750, 'Heron View'!$A51, data!$D$1:$D$1750, 'Heron View'!$A$2, data!$E$1:$E$1750, 'Heron View'!W$5)</f>
        <v>26118.91</v>
      </c>
      <c r="X51" s="2">
        <f>W51+SUMIFS(data!$H$1:$H$1750, data!$A$1:$A$1750, 'Heron View'!$A51, data!$D$1:$D$1750, 'Heron View'!$A$2, data!$E$1:$E$1750, 'Heron View'!X$5)</f>
        <v>26118.91</v>
      </c>
      <c r="Y51" s="2">
        <f>X51+SUMIFS(data!$H$1:$H$1750, data!$A$1:$A$1750, 'Heron View'!$A51, data!$D$1:$D$1750, 'Heron View'!$A$2, data!$E$1:$E$1750, 'Heron View'!Y$5)</f>
        <v>26118.91</v>
      </c>
      <c r="Z51" s="2">
        <f>Y51+SUMIFS(data!$H$1:$H$1750, data!$A$1:$A$1750, 'Heron View'!$A51, data!$D$1:$D$1750, 'Heron View'!$A$2, data!$E$1:$E$1750, 'Heron View'!Z$5)</f>
        <v>26118.91</v>
      </c>
      <c r="AA51" s="2">
        <f>Z51+SUMIFS(data!$H$1:$H$1750, data!$A$1:$A$1750, 'Heron View'!$A51, data!$D$1:$D$1750, 'Heron View'!$A$2, data!$E$1:$E$1750, 'Heron View'!AA$5)</f>
        <v>26118.91</v>
      </c>
      <c r="AB51" s="2">
        <f>AA51+SUMIFS(data!$H$1:$H$1750, data!$A$1:$A$1750, 'Heron View'!$A51, data!$D$1:$D$1750, 'Heron View'!$A$2, data!$E$1:$E$1750, 'Heron View'!AB$5)</f>
        <v>26118.91</v>
      </c>
      <c r="AC51" s="2">
        <f>AB51+SUMIFS(data!$H$1:$H$1750, data!$A$1:$A$1750, 'Heron View'!$A51, data!$D$1:$D$1750, 'Heron View'!$A$2, data!$E$1:$E$1750, 'Heron View'!AC$5)</f>
        <v>26118.91</v>
      </c>
      <c r="AD51" s="2">
        <f>AC51+SUMIFS(data!$H$1:$H$1750, data!$A$1:$A$1750, 'Heron View'!$A51, data!$D$1:$D$1750, 'Heron View'!$A$2, data!$E$1:$E$1750, 'Heron View'!AD$5)</f>
        <v>26118.91</v>
      </c>
      <c r="AE51" s="2">
        <f>AD51+SUMIFS(data!$H$1:$H$1750, data!$A$1:$A$1750, 'Heron View'!$A51, data!$D$1:$D$1750, 'Heron View'!$A$2, data!$E$1:$E$1750, 'Heron View'!AE$5)</f>
        <v>26118.91</v>
      </c>
      <c r="AF51" s="2">
        <f>AE51+SUMIFS(data!$H$1:$H$1750, data!$A$1:$A$1750, 'Heron View'!$A51, data!$D$1:$D$1750, 'Heron View'!$A$2, data!$E$1:$E$1750, 'Heron View'!AF$5)</f>
        <v>26118.91</v>
      </c>
    </row>
    <row r="52" spans="1:34" x14ac:dyDescent="0.2">
      <c r="A52" t="s">
        <v>13</v>
      </c>
      <c r="C52" s="2">
        <f>SUMIFS(data!$H$1:$H$1750, data!$A$1:$A$1750, 'Heron View'!$A52, data!$D$1:$D$1750, 'Heron View'!$A$2, data!$E$1:$E$1750, 'Heron View'!C$5)</f>
        <v>0</v>
      </c>
      <c r="D52" s="2">
        <f>C52+SUMIFS(data!$H$1:$H$1750, data!$A$1:$A$1750, 'Heron View'!$A52, data!$D$1:$D$1750, 'Heron View'!$A$2, data!$E$1:$E$1750, 'Heron View'!D$5)</f>
        <v>0</v>
      </c>
      <c r="E52" s="2">
        <f>D52+SUMIFS(data!$H$1:$H$1750, data!$A$1:$A$1750, 'Heron View'!$A52, data!$D$1:$D$1750, 'Heron View'!$A$2, data!$E$1:$E$1750, 'Heron View'!E$5)</f>
        <v>0</v>
      </c>
      <c r="F52" s="2">
        <f>E52+SUMIFS(data!$H$1:$H$1750, data!$A$1:$A$1750, 'Heron View'!$A52, data!$D$1:$D$1750, 'Heron View'!$A$2, data!$E$1:$E$1750, 'Heron View'!F$5)</f>
        <v>0</v>
      </c>
      <c r="G52" s="2">
        <f>F52+SUMIFS(data!$H$1:$H$1750, data!$A$1:$A$1750, 'Heron View'!$A52, data!$D$1:$D$1750, 'Heron View'!$A$2, data!$E$1:$E$1750, 'Heron View'!G$5)</f>
        <v>0</v>
      </c>
      <c r="H52" s="2">
        <f>G52+SUMIFS(data!$H$1:$H$1750, data!$A$1:$A$1750, 'Heron View'!$A52, data!$D$1:$D$1750, 'Heron View'!$A$2, data!$E$1:$E$1750, 'Heron View'!H$5)</f>
        <v>0</v>
      </c>
      <c r="I52" s="2">
        <f>H52+SUMIFS(data!$H$1:$H$1750, data!$A$1:$A$1750, 'Heron View'!$A52, data!$D$1:$D$1750, 'Heron View'!$A$2, data!$E$1:$E$1750, 'Heron View'!I$5)</f>
        <v>2500</v>
      </c>
      <c r="J52" s="2">
        <f>I52+SUMIFS(data!$H$1:$H$1750, data!$A$1:$A$1750, 'Heron View'!$A52, data!$D$1:$D$1750, 'Heron View'!$A$2, data!$E$1:$E$1750, 'Heron View'!J$5)</f>
        <v>2500</v>
      </c>
      <c r="K52" s="2">
        <f>J52+SUMIFS(data!$H$1:$H$1750, data!$A$1:$A$1750, 'Heron View'!$A52, data!$D$1:$D$1750, 'Heron View'!$A$2, data!$E$1:$E$1750, 'Heron View'!K$5)</f>
        <v>9500</v>
      </c>
      <c r="L52" s="2">
        <f>K52+SUMIFS(data!$H$1:$H$1750, data!$A$1:$A$1750, 'Heron View'!$A52, data!$D$1:$D$1750, 'Heron View'!$A$2, data!$E$1:$E$1750, 'Heron View'!L$5)</f>
        <v>15250</v>
      </c>
      <c r="M52" s="2">
        <f>L52+SUMIFS(data!$H$1:$H$1750, data!$A$1:$A$1750, 'Heron View'!$A52, data!$D$1:$D$1750, 'Heron View'!$A$2, data!$E$1:$E$1750, 'Heron View'!M$5)</f>
        <v>15250</v>
      </c>
      <c r="N52" s="2">
        <f>M52+SUMIFS(data!$H$1:$H$1750, data!$A$1:$A$1750, 'Heron View'!$A52, data!$D$1:$D$1750, 'Heron View'!$A$2, data!$E$1:$E$1750, 'Heron View'!N$5)</f>
        <v>22025</v>
      </c>
      <c r="O52" s="2">
        <f>N52+SUMIFS(data!$H$1:$H$1750, data!$A$1:$A$1750, 'Heron View'!$A52, data!$D$1:$D$1750, 'Heron View'!$A$2, data!$E$1:$E$1750, 'Heron View'!O$5)</f>
        <v>47000</v>
      </c>
      <c r="P52" s="2">
        <f>O52+SUMIFS(data!$H$1:$H$1750, data!$A$1:$A$1750, 'Heron View'!$A52, data!$D$1:$D$1750, 'Heron View'!$A$2, data!$E$1:$E$1750, 'Heron View'!P$5)</f>
        <v>71975</v>
      </c>
      <c r="Q52" s="2">
        <f>P52+SUMIFS(data!$H$1:$H$1750, data!$A$1:$A$1750, 'Heron View'!$A52, data!$D$1:$D$1750, 'Heron View'!$A$2, data!$E$1:$E$1750, 'Heron View'!Q$5)</f>
        <v>77612.5</v>
      </c>
      <c r="R52" s="2">
        <f>Q52+SUMIFS(data!$H$1:$H$1750, data!$A$1:$A$1750, 'Heron View'!$A52, data!$D$1:$D$1750, 'Heron View'!$A$2, data!$E$1:$E$1750, 'Heron View'!R$5)</f>
        <v>83250</v>
      </c>
      <c r="S52" s="2">
        <f>R52+SUMIFS(data!$H$1:$H$1750, data!$A$1:$A$1750, 'Heron View'!$A52, data!$D$1:$D$1750, 'Heron View'!$A$2, data!$E$1:$E$1750, 'Heron View'!S$5)</f>
        <v>84543.75</v>
      </c>
      <c r="T52" s="2">
        <f>S52+SUMIFS(data!$H$1:$H$1750, data!$A$1:$A$1750, 'Heron View'!$A52, data!$D$1:$D$1750, 'Heron View'!$A$2, data!$E$1:$E$1750, 'Heron View'!T$5)</f>
        <v>92248.75</v>
      </c>
      <c r="U52" s="2">
        <f>T52+SUMIFS(data!$H$1:$H$1750, data!$A$1:$A$1750, 'Heron View'!$A52, data!$D$1:$D$1750, 'Heron View'!$A$2, data!$E$1:$E$1750, 'Heron View'!U$5)</f>
        <v>101998.75</v>
      </c>
      <c r="V52" s="2">
        <f>U52+SUMIFS(data!$H$1:$H$1750, data!$A$1:$A$1750, 'Heron View'!$A52, data!$D$1:$D$1750, 'Heron View'!$A$2, data!$E$1:$E$1750, 'Heron View'!V$5)</f>
        <v>111748.75</v>
      </c>
      <c r="W52" s="2">
        <f>V52+SUMIFS(data!$H$1:$H$1750, data!$A$1:$A$1750, 'Heron View'!$A52, data!$D$1:$D$1750, 'Heron View'!$A$2, data!$E$1:$E$1750, 'Heron View'!W$5)</f>
        <v>113248.75</v>
      </c>
      <c r="X52" s="2">
        <f>W52+SUMIFS(data!$H$1:$H$1750, data!$A$1:$A$1750, 'Heron View'!$A52, data!$D$1:$D$1750, 'Heron View'!$A$2, data!$E$1:$E$1750, 'Heron View'!X$5)</f>
        <v>113248.75</v>
      </c>
      <c r="Y52" s="2">
        <f>X52+SUMIFS(data!$H$1:$H$1750, data!$A$1:$A$1750, 'Heron View'!$A52, data!$D$1:$D$1750, 'Heron View'!$A$2, data!$E$1:$E$1750, 'Heron View'!Y$5)</f>
        <v>113248.75</v>
      </c>
      <c r="Z52" s="2">
        <f>Y52+SUMIFS(data!$H$1:$H$1750, data!$A$1:$A$1750, 'Heron View'!$A52, data!$D$1:$D$1750, 'Heron View'!$A$2, data!$E$1:$E$1750, 'Heron View'!Z$5)</f>
        <v>113248.75</v>
      </c>
      <c r="AA52" s="2">
        <f>Z52+SUMIFS(data!$H$1:$H$1750, data!$A$1:$A$1750, 'Heron View'!$A52, data!$D$1:$D$1750, 'Heron View'!$A$2, data!$E$1:$E$1750, 'Heron View'!AA$5)</f>
        <v>160778.51</v>
      </c>
      <c r="AB52" s="2">
        <f>AA52+SUMIFS(data!$H$1:$H$1750, data!$A$1:$A$1750, 'Heron View'!$A52, data!$D$1:$D$1750, 'Heron View'!$A$2, data!$E$1:$E$1750, 'Heron View'!AB$5)</f>
        <v>184078.51</v>
      </c>
      <c r="AC52" s="2">
        <f>AB52+SUMIFS(data!$H$1:$H$1750, data!$A$1:$A$1750, 'Heron View'!$A52, data!$D$1:$D$1750, 'Heron View'!$A$2, data!$E$1:$E$1750, 'Heron View'!AC$5)</f>
        <v>241948.04</v>
      </c>
      <c r="AD52" s="2">
        <f>AC52+SUMIFS(data!$H$1:$H$1750, data!$A$1:$A$1750, 'Heron View'!$A52, data!$D$1:$D$1750, 'Heron View'!$A$2, data!$E$1:$E$1750, 'Heron View'!AD$5)</f>
        <v>281537.17</v>
      </c>
      <c r="AE52" s="2">
        <f>AD52+SUMIFS(data!$H$1:$H$1750, data!$A$1:$A$1750, 'Heron View'!$A52, data!$D$1:$D$1750, 'Heron View'!$A$2, data!$E$1:$E$1750, 'Heron View'!AE$5)</f>
        <v>281537.17</v>
      </c>
      <c r="AF52" s="2">
        <f>AE52+SUMIFS(data!$H$1:$H$1750, data!$A$1:$A$1750, 'Heron View'!$A52, data!$D$1:$D$1750, 'Heron View'!$A$2, data!$E$1:$E$1750, 'Heron View'!AF$5)</f>
        <v>281537.17</v>
      </c>
    </row>
    <row r="53" spans="1:34" x14ac:dyDescent="0.2">
      <c r="A53" t="s">
        <v>38</v>
      </c>
      <c r="C53" s="2">
        <f>SUMIFS(data!$H$1:$H$1750, data!$A$1:$A$1750, 'Heron View'!$A53, data!$D$1:$D$1750, 'Heron View'!$A$2, data!$E$1:$E$1750, 'Heron View'!C$5)</f>
        <v>0</v>
      </c>
      <c r="D53" s="2">
        <f>C53+SUMIFS(data!$H$1:$H$1750, data!$A$1:$A$1750, 'Heron View'!$A53, data!$D$1:$D$1750, 'Heron View'!$A$2, data!$E$1:$E$1750, 'Heron View'!D$5)</f>
        <v>0</v>
      </c>
      <c r="E53" s="2">
        <f>D53+SUMIFS(data!$H$1:$H$1750, data!$A$1:$A$1750, 'Heron View'!$A53, data!$D$1:$D$1750, 'Heron View'!$A$2, data!$E$1:$E$1750, 'Heron View'!E$5)</f>
        <v>0</v>
      </c>
      <c r="F53" s="2">
        <f>E53+SUMIFS(data!$H$1:$H$1750, data!$A$1:$A$1750, 'Heron View'!$A53, data!$D$1:$D$1750, 'Heron View'!$A$2, data!$E$1:$E$1750, 'Heron View'!F$5)</f>
        <v>0</v>
      </c>
      <c r="G53" s="2">
        <f>F53+SUMIFS(data!$H$1:$H$1750, data!$A$1:$A$1750, 'Heron View'!$A53, data!$D$1:$D$1750, 'Heron View'!$A$2, data!$E$1:$E$1750, 'Heron View'!G$5)</f>
        <v>0</v>
      </c>
      <c r="H53" s="2">
        <f>G53+SUMIFS(data!$H$1:$H$1750, data!$A$1:$A$1750, 'Heron View'!$A53, data!$D$1:$D$1750, 'Heron View'!$A$2, data!$E$1:$E$1750, 'Heron View'!H$5)</f>
        <v>0</v>
      </c>
      <c r="I53" s="2">
        <f>H53+SUMIFS(data!$H$1:$H$1750, data!$A$1:$A$1750, 'Heron View'!$A53, data!$D$1:$D$1750, 'Heron View'!$A$2, data!$E$1:$E$1750, 'Heron View'!I$5)</f>
        <v>0</v>
      </c>
      <c r="J53" s="2">
        <f>I53+SUMIFS(data!$H$1:$H$1750, data!$A$1:$A$1750, 'Heron View'!$A53, data!$D$1:$D$1750, 'Heron View'!$A$2, data!$E$1:$E$1750, 'Heron View'!J$5)</f>
        <v>0</v>
      </c>
      <c r="K53" s="2">
        <f>J53+SUMIFS(data!$H$1:$H$1750, data!$A$1:$A$1750, 'Heron View'!$A53, data!$D$1:$D$1750, 'Heron View'!$A$2, data!$E$1:$E$1750, 'Heron View'!K$5)</f>
        <v>0</v>
      </c>
      <c r="L53" s="2">
        <f>K53+SUMIFS(data!$H$1:$H$1750, data!$A$1:$A$1750, 'Heron View'!$A53, data!$D$1:$D$1750, 'Heron View'!$A$2, data!$E$1:$E$1750, 'Heron View'!L$5)</f>
        <v>0</v>
      </c>
      <c r="M53" s="2">
        <f>L53+SUMIFS(data!$H$1:$H$1750, data!$A$1:$A$1750, 'Heron View'!$A53, data!$D$1:$D$1750, 'Heron View'!$A$2, data!$E$1:$E$1750, 'Heron View'!M$5)</f>
        <v>0</v>
      </c>
      <c r="N53" s="2">
        <f>M53+SUMIFS(data!$H$1:$H$1750, data!$A$1:$A$1750, 'Heron View'!$A53, data!$D$1:$D$1750, 'Heron View'!$A$2, data!$E$1:$E$1750, 'Heron View'!N$5)</f>
        <v>0</v>
      </c>
      <c r="O53" s="2">
        <f>N53+SUMIFS(data!$H$1:$H$1750, data!$A$1:$A$1750, 'Heron View'!$A53, data!$D$1:$D$1750, 'Heron View'!$A$2, data!$E$1:$E$1750, 'Heron View'!O$5)</f>
        <v>0</v>
      </c>
      <c r="P53" s="2">
        <f>O53+SUMIFS(data!$H$1:$H$1750, data!$A$1:$A$1750, 'Heron View'!$A53, data!$D$1:$D$1750, 'Heron View'!$A$2, data!$E$1:$E$1750, 'Heron View'!P$5)</f>
        <v>0</v>
      </c>
      <c r="Q53" s="2">
        <f>P53+SUMIFS(data!$H$1:$H$1750, data!$A$1:$A$1750, 'Heron View'!$A53, data!$D$1:$D$1750, 'Heron View'!$A$2, data!$E$1:$E$1750, 'Heron View'!Q$5)</f>
        <v>0</v>
      </c>
      <c r="R53" s="2">
        <f>Q53+SUMIFS(data!$H$1:$H$1750, data!$A$1:$A$1750, 'Heron View'!$A53, data!$D$1:$D$1750, 'Heron View'!$A$2, data!$E$1:$E$1750, 'Heron View'!R$5)</f>
        <v>7250</v>
      </c>
      <c r="S53" s="2">
        <f>R53+SUMIFS(data!$H$1:$H$1750, data!$A$1:$A$1750, 'Heron View'!$A53, data!$D$1:$D$1750, 'Heron View'!$A$2, data!$E$1:$E$1750, 'Heron View'!S$5)</f>
        <v>14500</v>
      </c>
      <c r="T53" s="2">
        <f>S53+SUMIFS(data!$H$1:$H$1750, data!$A$1:$A$1750, 'Heron View'!$A53, data!$D$1:$D$1750, 'Heron View'!$A$2, data!$E$1:$E$1750, 'Heron View'!T$5)</f>
        <v>21750</v>
      </c>
      <c r="U53" s="2">
        <f>T53+SUMIFS(data!$H$1:$H$1750, data!$A$1:$A$1750, 'Heron View'!$A53, data!$D$1:$D$1750, 'Heron View'!$A$2, data!$E$1:$E$1750, 'Heron View'!U$5)</f>
        <v>29000</v>
      </c>
      <c r="V53" s="2">
        <f>U53+SUMIFS(data!$H$1:$H$1750, data!$A$1:$A$1750, 'Heron View'!$A53, data!$D$1:$D$1750, 'Heron View'!$A$2, data!$E$1:$E$1750, 'Heron View'!V$5)</f>
        <v>40750</v>
      </c>
      <c r="W53" s="2">
        <f>V53+SUMIFS(data!$H$1:$H$1750, data!$A$1:$A$1750, 'Heron View'!$A53, data!$D$1:$D$1750, 'Heron View'!$A$2, data!$E$1:$E$1750, 'Heron View'!W$5)</f>
        <v>52000</v>
      </c>
      <c r="X53" s="2">
        <f>W53+SUMIFS(data!$H$1:$H$1750, data!$A$1:$A$1750, 'Heron View'!$A53, data!$D$1:$D$1750, 'Heron View'!$A$2, data!$E$1:$E$1750, 'Heron View'!X$5)</f>
        <v>59250</v>
      </c>
      <c r="Y53" s="2">
        <f>X53+SUMIFS(data!$H$1:$H$1750, data!$A$1:$A$1750, 'Heron View'!$A53, data!$D$1:$D$1750, 'Heron View'!$A$2, data!$E$1:$E$1750, 'Heron View'!Y$5)</f>
        <v>66500</v>
      </c>
      <c r="Z53" s="2">
        <f>Y53+SUMIFS(data!$H$1:$H$1750, data!$A$1:$A$1750, 'Heron View'!$A53, data!$D$1:$D$1750, 'Heron View'!$A$2, data!$E$1:$E$1750, 'Heron View'!Z$5)</f>
        <v>73750</v>
      </c>
      <c r="AA53" s="2">
        <f>Z53+SUMIFS(data!$H$1:$H$1750, data!$A$1:$A$1750, 'Heron View'!$A53, data!$D$1:$D$1750, 'Heron View'!$A$2, data!$E$1:$E$1750, 'Heron View'!AA$5)</f>
        <v>77750</v>
      </c>
      <c r="AB53" s="2">
        <f>AA53+SUMIFS(data!$H$1:$H$1750, data!$A$1:$A$1750, 'Heron View'!$A53, data!$D$1:$D$1750, 'Heron View'!$A$2, data!$E$1:$E$1750, 'Heron View'!AB$5)</f>
        <v>81750</v>
      </c>
      <c r="AC53" s="2">
        <f>AB53+SUMIFS(data!$H$1:$H$1750, data!$A$1:$A$1750, 'Heron View'!$A53, data!$D$1:$D$1750, 'Heron View'!$A$2, data!$E$1:$E$1750, 'Heron View'!AC$5)</f>
        <v>85750</v>
      </c>
      <c r="AD53" s="2">
        <f>AC53+SUMIFS(data!$H$1:$H$1750, data!$A$1:$A$1750, 'Heron View'!$A53, data!$D$1:$D$1750, 'Heron View'!$A$2, data!$E$1:$E$1750, 'Heron View'!AD$5)</f>
        <v>89950</v>
      </c>
      <c r="AE53" s="2">
        <f>AD53+SUMIFS(data!$H$1:$H$1750, data!$A$1:$A$1750, 'Heron View'!$A53, data!$D$1:$D$1750, 'Heron View'!$A$2, data!$E$1:$E$1750, 'Heron View'!AE$5)</f>
        <v>89950</v>
      </c>
      <c r="AF53" s="2">
        <f>AE53+SUMIFS(data!$H$1:$H$1750, data!$A$1:$A$1750, 'Heron View'!$A53, data!$D$1:$D$1750, 'Heron View'!$A$2, data!$E$1:$E$1750, 'Heron View'!AF$5)</f>
        <v>89950</v>
      </c>
    </row>
    <row r="54" spans="1:34" x14ac:dyDescent="0.2">
      <c r="A54" t="s">
        <v>39</v>
      </c>
      <c r="C54" s="2">
        <f>SUMIFS(data!$H$1:$H$1750, data!$A$1:$A$1750, 'Heron View'!$A54, data!$D$1:$D$1750, 'Heron View'!$A$2, data!$E$1:$E$1750, 'Heron View'!C$5)</f>
        <v>0</v>
      </c>
      <c r="D54" s="2">
        <f>C54+SUMIFS(data!$H$1:$H$1750, data!$A$1:$A$1750, 'Heron View'!$A54, data!$D$1:$D$1750, 'Heron View'!$A$2, data!$E$1:$E$1750, 'Heron View'!D$5)</f>
        <v>0</v>
      </c>
      <c r="E54" s="2">
        <f>D54+SUMIFS(data!$H$1:$H$1750, data!$A$1:$A$1750, 'Heron View'!$A54, data!$D$1:$D$1750, 'Heron View'!$A$2, data!$E$1:$E$1750, 'Heron View'!E$5)</f>
        <v>0</v>
      </c>
      <c r="F54" s="2">
        <f>E54+SUMIFS(data!$H$1:$H$1750, data!$A$1:$A$1750, 'Heron View'!$A54, data!$D$1:$D$1750, 'Heron View'!$A$2, data!$E$1:$E$1750, 'Heron View'!F$5)</f>
        <v>0</v>
      </c>
      <c r="G54" s="2">
        <f>F54+SUMIFS(data!$H$1:$H$1750, data!$A$1:$A$1750, 'Heron View'!$A54, data!$D$1:$D$1750, 'Heron View'!$A$2, data!$E$1:$E$1750, 'Heron View'!G$5)</f>
        <v>0</v>
      </c>
      <c r="H54" s="2">
        <f>G54+SUMIFS(data!$H$1:$H$1750, data!$A$1:$A$1750, 'Heron View'!$A54, data!$D$1:$D$1750, 'Heron View'!$A$2, data!$E$1:$E$1750, 'Heron View'!H$5)</f>
        <v>0</v>
      </c>
      <c r="I54" s="2">
        <f>H54+SUMIFS(data!$H$1:$H$1750, data!$A$1:$A$1750, 'Heron View'!$A54, data!$D$1:$D$1750, 'Heron View'!$A$2, data!$E$1:$E$1750, 'Heron View'!I$5)</f>
        <v>0</v>
      </c>
      <c r="J54" s="2">
        <f>I54+SUMIFS(data!$H$1:$H$1750, data!$A$1:$A$1750, 'Heron View'!$A54, data!$D$1:$D$1750, 'Heron View'!$A$2, data!$E$1:$E$1750, 'Heron View'!J$5)</f>
        <v>0</v>
      </c>
      <c r="K54" s="2">
        <f>J54+SUMIFS(data!$H$1:$H$1750, data!$A$1:$A$1750, 'Heron View'!$A54, data!$D$1:$D$1750, 'Heron View'!$A$2, data!$E$1:$E$1750, 'Heron View'!K$5)</f>
        <v>0</v>
      </c>
      <c r="L54" s="2">
        <f>K54+SUMIFS(data!$H$1:$H$1750, data!$A$1:$A$1750, 'Heron View'!$A54, data!$D$1:$D$1750, 'Heron View'!$A$2, data!$E$1:$E$1750, 'Heron View'!L$5)</f>
        <v>0</v>
      </c>
      <c r="M54" s="2">
        <f>L54+SUMIFS(data!$H$1:$H$1750, data!$A$1:$A$1750, 'Heron View'!$A54, data!$D$1:$D$1750, 'Heron View'!$A$2, data!$E$1:$E$1750, 'Heron View'!M$5)</f>
        <v>0</v>
      </c>
      <c r="N54" s="2">
        <f>M54+SUMIFS(data!$H$1:$H$1750, data!$A$1:$A$1750, 'Heron View'!$A54, data!$D$1:$D$1750, 'Heron View'!$A$2, data!$E$1:$E$1750, 'Heron View'!N$5)</f>
        <v>0</v>
      </c>
      <c r="O54" s="2">
        <f>N54+SUMIFS(data!$H$1:$H$1750, data!$A$1:$A$1750, 'Heron View'!$A54, data!$D$1:$D$1750, 'Heron View'!$A$2, data!$E$1:$E$1750, 'Heron View'!O$5)</f>
        <v>0</v>
      </c>
      <c r="P54" s="2">
        <f>O54+SUMIFS(data!$H$1:$H$1750, data!$A$1:$A$1750, 'Heron View'!$A54, data!$D$1:$D$1750, 'Heron View'!$A$2, data!$E$1:$E$1750, 'Heron View'!P$5)</f>
        <v>0</v>
      </c>
      <c r="Q54" s="2">
        <f>P54+SUMIFS(data!$H$1:$H$1750, data!$A$1:$A$1750, 'Heron View'!$A54, data!$D$1:$D$1750, 'Heron View'!$A$2, data!$E$1:$E$1750, 'Heron View'!Q$5)</f>
        <v>0</v>
      </c>
      <c r="R54" s="2">
        <f>Q54+SUMIFS(data!$H$1:$H$1750, data!$A$1:$A$1750, 'Heron View'!$A54, data!$D$1:$D$1750, 'Heron View'!$A$2, data!$E$1:$E$1750, 'Heron View'!R$5)</f>
        <v>0</v>
      </c>
      <c r="S54" s="2">
        <f>R54+SUMIFS(data!$H$1:$H$1750, data!$A$1:$A$1750, 'Heron View'!$A54, data!$D$1:$D$1750, 'Heron View'!$A$2, data!$E$1:$E$1750, 'Heron View'!S$5)</f>
        <v>0</v>
      </c>
      <c r="T54" s="2">
        <f>S54+SUMIFS(data!$H$1:$H$1750, data!$A$1:$A$1750, 'Heron View'!$A54, data!$D$1:$D$1750, 'Heron View'!$A$2, data!$E$1:$E$1750, 'Heron View'!T$5)</f>
        <v>0</v>
      </c>
      <c r="U54" s="2">
        <f>T54+SUMIFS(data!$H$1:$H$1750, data!$A$1:$A$1750, 'Heron View'!$A54, data!$D$1:$D$1750, 'Heron View'!$A$2, data!$E$1:$E$1750, 'Heron View'!U$5)</f>
        <v>0</v>
      </c>
      <c r="V54" s="2">
        <f>U54+SUMIFS(data!$H$1:$H$1750, data!$A$1:$A$1750, 'Heron View'!$A54, data!$D$1:$D$1750, 'Heron View'!$A$2, data!$E$1:$E$1750, 'Heron View'!V$5)</f>
        <v>0</v>
      </c>
      <c r="W54" s="2">
        <f>V54+SUMIFS(data!$H$1:$H$1750, data!$A$1:$A$1750, 'Heron View'!$A54, data!$D$1:$D$1750, 'Heron View'!$A$2, data!$E$1:$E$1750, 'Heron View'!W$5)</f>
        <v>0</v>
      </c>
      <c r="X54" s="2">
        <f>W54+SUMIFS(data!$H$1:$H$1750, data!$A$1:$A$1750, 'Heron View'!$A54, data!$D$1:$D$1750, 'Heron View'!$A$2, data!$E$1:$E$1750, 'Heron View'!X$5)</f>
        <v>0</v>
      </c>
      <c r="Y54" s="2">
        <f>X54+SUMIFS(data!$H$1:$H$1750, data!$A$1:$A$1750, 'Heron View'!$A54, data!$D$1:$D$1750, 'Heron View'!$A$2, data!$E$1:$E$1750, 'Heron View'!Y$5)</f>
        <v>0</v>
      </c>
      <c r="Z54" s="2">
        <f>Y54+SUMIFS(data!$H$1:$H$1750, data!$A$1:$A$1750, 'Heron View'!$A54, data!$D$1:$D$1750, 'Heron View'!$A$2, data!$E$1:$E$1750, 'Heron View'!Z$5)</f>
        <v>0</v>
      </c>
      <c r="AA54" s="2">
        <f>Z54+SUMIFS(data!$H$1:$H$1750, data!$A$1:$A$1750, 'Heron View'!$A54, data!$D$1:$D$1750, 'Heron View'!$A$2, data!$E$1:$E$1750, 'Heron View'!AA$5)</f>
        <v>7350.33</v>
      </c>
      <c r="AB54" s="2">
        <f>AA54+SUMIFS(data!$H$1:$H$1750, data!$A$1:$A$1750, 'Heron View'!$A54, data!$D$1:$D$1750, 'Heron View'!$A$2, data!$E$1:$E$1750, 'Heron View'!AB$5)</f>
        <v>14700.66</v>
      </c>
      <c r="AC54" s="2">
        <f>AB54+SUMIFS(data!$H$1:$H$1750, data!$A$1:$A$1750, 'Heron View'!$A54, data!$D$1:$D$1750, 'Heron View'!$A$2, data!$E$1:$E$1750, 'Heron View'!AC$5)</f>
        <v>23524.559999999998</v>
      </c>
      <c r="AD54" s="2">
        <f>AC54+SUMIFS(data!$H$1:$H$1750, data!$A$1:$A$1750, 'Heron View'!$A54, data!$D$1:$D$1750, 'Heron View'!$A$2, data!$E$1:$E$1750, 'Heron View'!AD$5)</f>
        <v>34266.22</v>
      </c>
      <c r="AE54" s="2">
        <f>AD54+SUMIFS(data!$H$1:$H$1750, data!$A$1:$A$1750, 'Heron View'!$A54, data!$D$1:$D$1750, 'Heron View'!$A$2, data!$E$1:$E$1750, 'Heron View'!AE$5)</f>
        <v>34266.22</v>
      </c>
      <c r="AF54" s="2">
        <f>AE54+SUMIFS(data!$H$1:$H$1750, data!$A$1:$A$1750, 'Heron View'!$A54, data!$D$1:$D$1750, 'Heron View'!$A$2, data!$E$1:$E$1750, 'Heron View'!AF$5)</f>
        <v>34266.22</v>
      </c>
    </row>
    <row r="55" spans="1:34" x14ac:dyDescent="0.2">
      <c r="A55" t="s">
        <v>102</v>
      </c>
      <c r="C55" s="2">
        <f>SUMIFS(data!$H$1:$H$1750, data!$A$1:$A$1750, 'Heron View'!$A55, data!$D$1:$D$1750, 'Heron View'!$A$2, data!$E$1:$E$1750, 'Heron View'!C$5)</f>
        <v>0</v>
      </c>
      <c r="D55" s="2">
        <f>C55+SUMIFS(data!$H$1:$H$1750, data!$A$1:$A$1750, 'Heron View'!$A55, data!$D$1:$D$1750, 'Heron View'!$A$2, data!$E$1:$E$1750, 'Heron View'!D$5)</f>
        <v>0</v>
      </c>
      <c r="E55" s="2">
        <f>D55+SUMIFS(data!$H$1:$H$1750, data!$A$1:$A$1750, 'Heron View'!$A55, data!$D$1:$D$1750, 'Heron View'!$A$2, data!$E$1:$E$1750, 'Heron View'!E$5)</f>
        <v>0</v>
      </c>
      <c r="F55" s="2">
        <f>E55+SUMIFS(data!$H$1:$H$1750, data!$A$1:$A$1750, 'Heron View'!$A55, data!$D$1:$D$1750, 'Heron View'!$A$2, data!$E$1:$E$1750, 'Heron View'!F$5)</f>
        <v>0</v>
      </c>
      <c r="G55" s="2">
        <f>F55+SUMIFS(data!$H$1:$H$1750, data!$A$1:$A$1750, 'Heron View'!$A55, data!$D$1:$D$1750, 'Heron View'!$A$2, data!$E$1:$E$1750, 'Heron View'!G$5)</f>
        <v>0</v>
      </c>
      <c r="H55" s="2">
        <f>G55+SUMIFS(data!$H$1:$H$1750, data!$A$1:$A$1750, 'Heron View'!$A55, data!$D$1:$D$1750, 'Heron View'!$A$2, data!$E$1:$E$1750, 'Heron View'!H$5)</f>
        <v>0</v>
      </c>
      <c r="I55" s="2">
        <f>H55+SUMIFS(data!$H$1:$H$1750, data!$A$1:$A$1750, 'Heron View'!$A55, data!$D$1:$D$1750, 'Heron View'!$A$2, data!$E$1:$E$1750, 'Heron View'!I$5)</f>
        <v>0</v>
      </c>
      <c r="J55" s="2">
        <f>I55+SUMIFS(data!$H$1:$H$1750, data!$A$1:$A$1750, 'Heron View'!$A55, data!$D$1:$D$1750, 'Heron View'!$A$2, data!$E$1:$E$1750, 'Heron View'!J$5)</f>
        <v>0</v>
      </c>
      <c r="K55" s="2">
        <f>J55+SUMIFS(data!$H$1:$H$1750, data!$A$1:$A$1750, 'Heron View'!$A55, data!$D$1:$D$1750, 'Heron View'!$A$2, data!$E$1:$E$1750, 'Heron View'!K$5)</f>
        <v>0</v>
      </c>
      <c r="L55" s="2">
        <f>K55+SUMIFS(data!$H$1:$H$1750, data!$A$1:$A$1750, 'Heron View'!$A55, data!$D$1:$D$1750, 'Heron View'!$A$2, data!$E$1:$E$1750, 'Heron View'!L$5)</f>
        <v>0</v>
      </c>
      <c r="M55" s="2">
        <f>L55+SUMIFS(data!$H$1:$H$1750, data!$A$1:$A$1750, 'Heron View'!$A55, data!$D$1:$D$1750, 'Heron View'!$A$2, data!$E$1:$E$1750, 'Heron View'!M$5)</f>
        <v>0</v>
      </c>
      <c r="N55" s="2">
        <f>M55+SUMIFS(data!$H$1:$H$1750, data!$A$1:$A$1750, 'Heron View'!$A55, data!$D$1:$D$1750, 'Heron View'!$A$2, data!$E$1:$E$1750, 'Heron View'!N$5)</f>
        <v>0</v>
      </c>
      <c r="O55" s="2">
        <f>N55+SUMIFS(data!$H$1:$H$1750, data!$A$1:$A$1750, 'Heron View'!$A55, data!$D$1:$D$1750, 'Heron View'!$A$2, data!$E$1:$E$1750, 'Heron View'!O$5)</f>
        <v>0</v>
      </c>
      <c r="P55" s="2">
        <f>O55+SUMIFS(data!$H$1:$H$1750, data!$A$1:$A$1750, 'Heron View'!$A55, data!$D$1:$D$1750, 'Heron View'!$A$2, data!$E$1:$E$1750, 'Heron View'!P$5)</f>
        <v>0</v>
      </c>
      <c r="Q55" s="2">
        <f>P55+SUMIFS(data!$H$1:$H$1750, data!$A$1:$A$1750, 'Heron View'!$A55, data!$D$1:$D$1750, 'Heron View'!$A$2, data!$E$1:$E$1750, 'Heron View'!Q$5)</f>
        <v>0</v>
      </c>
      <c r="R55" s="2">
        <f>Q55+SUMIFS(data!$H$1:$H$1750, data!$A$1:$A$1750, 'Heron View'!$A55, data!$D$1:$D$1750, 'Heron View'!$A$2, data!$E$1:$E$1750, 'Heron View'!R$5)</f>
        <v>0</v>
      </c>
      <c r="S55" s="2">
        <f>R55+SUMIFS(data!$H$1:$H$1750, data!$A$1:$A$1750, 'Heron View'!$A55, data!$D$1:$D$1750, 'Heron View'!$A$2, data!$E$1:$E$1750, 'Heron View'!S$5)</f>
        <v>0</v>
      </c>
      <c r="T55" s="2">
        <f>S55+SUMIFS(data!$H$1:$H$1750, data!$A$1:$A$1750, 'Heron View'!$A55, data!$D$1:$D$1750, 'Heron View'!$A$2, data!$E$1:$E$1750, 'Heron View'!T$5)</f>
        <v>1342.47</v>
      </c>
      <c r="U55" s="2">
        <f>T55+SUMIFS(data!$H$1:$H$1750, data!$A$1:$A$1750, 'Heron View'!$A55, data!$D$1:$D$1750, 'Heron View'!$A$2, data!$E$1:$E$1750, 'Heron View'!U$5)</f>
        <v>2684.94</v>
      </c>
      <c r="V55" s="2">
        <f>U55+SUMIFS(data!$H$1:$H$1750, data!$A$1:$A$1750, 'Heron View'!$A55, data!$D$1:$D$1750, 'Heron View'!$A$2, data!$E$1:$E$1750, 'Heron View'!V$5)</f>
        <v>7052.0599999999995</v>
      </c>
      <c r="W55" s="2">
        <f>V55+SUMIFS(data!$H$1:$H$1750, data!$A$1:$A$1750, 'Heron View'!$A55, data!$D$1:$D$1750, 'Heron View'!$A$2, data!$E$1:$E$1750, 'Heron View'!W$5)</f>
        <v>7052.0599999999995</v>
      </c>
      <c r="X55" s="2">
        <f>W55+SUMIFS(data!$H$1:$H$1750, data!$A$1:$A$1750, 'Heron View'!$A55, data!$D$1:$D$1750, 'Heron View'!$A$2, data!$E$1:$E$1750, 'Heron View'!X$5)</f>
        <v>7052.0599999999995</v>
      </c>
      <c r="Y55" s="2">
        <f>X55+SUMIFS(data!$H$1:$H$1750, data!$A$1:$A$1750, 'Heron View'!$A55, data!$D$1:$D$1750, 'Heron View'!$A$2, data!$E$1:$E$1750, 'Heron View'!Y$5)</f>
        <v>7052.0599999999995</v>
      </c>
      <c r="Z55" s="2">
        <f>Y55+SUMIFS(data!$H$1:$H$1750, data!$A$1:$A$1750, 'Heron View'!$A55, data!$D$1:$D$1750, 'Heron View'!$A$2, data!$E$1:$E$1750, 'Heron View'!Z$5)</f>
        <v>7052.0599999999995</v>
      </c>
      <c r="AA55" s="2">
        <f>Z55+SUMIFS(data!$H$1:$H$1750, data!$A$1:$A$1750, 'Heron View'!$A55, data!$D$1:$D$1750, 'Heron View'!$A$2, data!$E$1:$E$1750, 'Heron View'!AA$5)</f>
        <v>7052.0599999999995</v>
      </c>
      <c r="AB55" s="2">
        <f>AA55+SUMIFS(data!$H$1:$H$1750, data!$A$1:$A$1750, 'Heron View'!$A55, data!$D$1:$D$1750, 'Heron View'!$A$2, data!$E$1:$E$1750, 'Heron View'!AB$5)</f>
        <v>7052.0599999999995</v>
      </c>
      <c r="AC55" s="2">
        <f>AB55+SUMIFS(data!$H$1:$H$1750, data!$A$1:$A$1750, 'Heron View'!$A55, data!$D$1:$D$1750, 'Heron View'!$A$2, data!$E$1:$E$1750, 'Heron View'!AC$5)</f>
        <v>7052.0599999999995</v>
      </c>
      <c r="AD55" s="2">
        <f>AC55+SUMIFS(data!$H$1:$H$1750, data!$A$1:$A$1750, 'Heron View'!$A55, data!$D$1:$D$1750, 'Heron View'!$A$2, data!$E$1:$E$1750, 'Heron View'!AD$5)</f>
        <v>7052.0599999999995</v>
      </c>
      <c r="AE55" s="2">
        <f>AD55+SUMIFS(data!$H$1:$H$1750, data!$A$1:$A$1750, 'Heron View'!$A55, data!$D$1:$D$1750, 'Heron View'!$A$2, data!$E$1:$E$1750, 'Heron View'!AE$5)</f>
        <v>7052.0599999999995</v>
      </c>
      <c r="AF55" s="2">
        <f>AE55+SUMIFS(data!$H$1:$H$1750, data!$A$1:$A$1750, 'Heron View'!$A55, data!$D$1:$D$1750, 'Heron View'!$A$2, data!$E$1:$E$1750, 'Heron View'!AF$5)</f>
        <v>7052.0599999999995</v>
      </c>
      <c r="AG55" s="2">
        <v>34709946.579214945</v>
      </c>
      <c r="AH55" s="2">
        <f>AG55-SUM(AF55:AF69)</f>
        <v>1245264.9792149477</v>
      </c>
    </row>
    <row r="56" spans="1:34" x14ac:dyDescent="0.2">
      <c r="A56" t="s">
        <v>103</v>
      </c>
      <c r="C56" s="2">
        <f>SUMIFS(data!$H$1:$H$1750, data!$A$1:$A$1750, 'Heron View'!$A56, data!$D$1:$D$1750, 'Heron View'!$A$2, data!$E$1:$E$1750, 'Heron View'!C$5)</f>
        <v>0</v>
      </c>
      <c r="D56" s="2">
        <f>C56+SUMIFS(data!$H$1:$H$1750, data!$A$1:$A$1750, 'Heron View'!$A56, data!$D$1:$D$1750, 'Heron View'!$A$2, data!$E$1:$E$1750, 'Heron View'!D$5)</f>
        <v>0</v>
      </c>
      <c r="E56" s="2">
        <f>D56+SUMIFS(data!$H$1:$H$1750, data!$A$1:$A$1750, 'Heron View'!$A56, data!$D$1:$D$1750, 'Heron View'!$A$2, data!$E$1:$E$1750, 'Heron View'!E$5)</f>
        <v>0</v>
      </c>
      <c r="F56" s="2">
        <f>E56+SUMIFS(data!$H$1:$H$1750, data!$A$1:$A$1750, 'Heron View'!$A56, data!$D$1:$D$1750, 'Heron View'!$A$2, data!$E$1:$E$1750, 'Heron View'!F$5)</f>
        <v>0</v>
      </c>
      <c r="G56" s="2">
        <f>F56+SUMIFS(data!$H$1:$H$1750, data!$A$1:$A$1750, 'Heron View'!$A56, data!$D$1:$D$1750, 'Heron View'!$A$2, data!$E$1:$E$1750, 'Heron View'!G$5)</f>
        <v>0</v>
      </c>
      <c r="H56" s="2">
        <f>G56+SUMIFS(data!$H$1:$H$1750, data!$A$1:$A$1750, 'Heron View'!$A56, data!$D$1:$D$1750, 'Heron View'!$A$2, data!$E$1:$E$1750, 'Heron View'!H$5)</f>
        <v>0</v>
      </c>
      <c r="I56" s="2">
        <f>H56+SUMIFS(data!$H$1:$H$1750, data!$A$1:$A$1750, 'Heron View'!$A56, data!$D$1:$D$1750, 'Heron View'!$A$2, data!$E$1:$E$1750, 'Heron View'!I$5)</f>
        <v>0</v>
      </c>
      <c r="J56" s="2">
        <f>I56+SUMIFS(data!$H$1:$H$1750, data!$A$1:$A$1750, 'Heron View'!$A56, data!$D$1:$D$1750, 'Heron View'!$A$2, data!$E$1:$E$1750, 'Heron View'!J$5)</f>
        <v>0</v>
      </c>
      <c r="K56" s="2">
        <f>J56+SUMIFS(data!$H$1:$H$1750, data!$A$1:$A$1750, 'Heron View'!$A56, data!$D$1:$D$1750, 'Heron View'!$A$2, data!$E$1:$E$1750, 'Heron View'!K$5)</f>
        <v>0</v>
      </c>
      <c r="L56" s="2">
        <f>K56+SUMIFS(data!$H$1:$H$1750, data!$A$1:$A$1750, 'Heron View'!$A56, data!$D$1:$D$1750, 'Heron View'!$A$2, data!$E$1:$E$1750, 'Heron View'!L$5)</f>
        <v>0</v>
      </c>
      <c r="M56" s="2">
        <f>L56+SUMIFS(data!$H$1:$H$1750, data!$A$1:$A$1750, 'Heron View'!$A56, data!$D$1:$D$1750, 'Heron View'!$A$2, data!$E$1:$E$1750, 'Heron View'!M$5)</f>
        <v>0</v>
      </c>
      <c r="N56" s="2">
        <f>M56+SUMIFS(data!$H$1:$H$1750, data!$A$1:$A$1750, 'Heron View'!$A56, data!$D$1:$D$1750, 'Heron View'!$A$2, data!$E$1:$E$1750, 'Heron View'!N$5)</f>
        <v>0</v>
      </c>
      <c r="O56" s="2">
        <f>N56+SUMIFS(data!$H$1:$H$1750, data!$A$1:$A$1750, 'Heron View'!$A56, data!$D$1:$D$1750, 'Heron View'!$A$2, data!$E$1:$E$1750, 'Heron View'!O$5)</f>
        <v>0</v>
      </c>
      <c r="P56" s="2">
        <f>O56+SUMIFS(data!$H$1:$H$1750, data!$A$1:$A$1750, 'Heron View'!$A56, data!$D$1:$D$1750, 'Heron View'!$A$2, data!$E$1:$E$1750, 'Heron View'!P$5)</f>
        <v>0</v>
      </c>
      <c r="Q56" s="2">
        <f>P56+SUMIFS(data!$H$1:$H$1750, data!$A$1:$A$1750, 'Heron View'!$A56, data!$D$1:$D$1750, 'Heron View'!$A$2, data!$E$1:$E$1750, 'Heron View'!Q$5)</f>
        <v>0</v>
      </c>
      <c r="R56" s="2">
        <f>Q56+SUMIFS(data!$H$1:$H$1750, data!$A$1:$A$1750, 'Heron View'!$A56, data!$D$1:$D$1750, 'Heron View'!$A$2, data!$E$1:$E$1750, 'Heron View'!R$5)</f>
        <v>0</v>
      </c>
      <c r="S56" s="2">
        <f>R56+SUMIFS(data!$H$1:$H$1750, data!$A$1:$A$1750, 'Heron View'!$A56, data!$D$1:$D$1750, 'Heron View'!$A$2, data!$E$1:$E$1750, 'Heron View'!S$5)</f>
        <v>0</v>
      </c>
      <c r="T56" s="2">
        <f>S56+SUMIFS(data!$H$1:$H$1750, data!$A$1:$A$1750, 'Heron View'!$A56, data!$D$1:$D$1750, 'Heron View'!$A$2, data!$E$1:$E$1750, 'Heron View'!T$5)</f>
        <v>1610.96</v>
      </c>
      <c r="U56" s="2">
        <f>T56+SUMIFS(data!$H$1:$H$1750, data!$A$1:$A$1750, 'Heron View'!$A56, data!$D$1:$D$1750, 'Heron View'!$A$2, data!$E$1:$E$1750, 'Heron View'!U$5)</f>
        <v>3221.92</v>
      </c>
      <c r="V56" s="2">
        <f>U56+SUMIFS(data!$H$1:$H$1750, data!$A$1:$A$1750, 'Heron View'!$A56, data!$D$1:$D$1750, 'Heron View'!$A$2, data!$E$1:$E$1750, 'Heron View'!V$5)</f>
        <v>20945.339999999997</v>
      </c>
      <c r="W56" s="2">
        <f>V56+SUMIFS(data!$H$1:$H$1750, data!$A$1:$A$1750, 'Heron View'!$A56, data!$D$1:$D$1750, 'Heron View'!$A$2, data!$E$1:$E$1750, 'Heron View'!W$5)</f>
        <v>20945.339999999997</v>
      </c>
      <c r="X56" s="2">
        <f>W56+SUMIFS(data!$H$1:$H$1750, data!$A$1:$A$1750, 'Heron View'!$A56, data!$D$1:$D$1750, 'Heron View'!$A$2, data!$E$1:$E$1750, 'Heron View'!X$5)</f>
        <v>20945.339999999997</v>
      </c>
      <c r="Y56" s="2">
        <f>X56+SUMIFS(data!$H$1:$H$1750, data!$A$1:$A$1750, 'Heron View'!$A56, data!$D$1:$D$1750, 'Heron View'!$A$2, data!$E$1:$E$1750, 'Heron View'!Y$5)</f>
        <v>20945.339999999997</v>
      </c>
      <c r="Z56" s="2">
        <f>Y56+SUMIFS(data!$H$1:$H$1750, data!$A$1:$A$1750, 'Heron View'!$A56, data!$D$1:$D$1750, 'Heron View'!$A$2, data!$E$1:$E$1750, 'Heron View'!Z$5)</f>
        <v>20945.339999999997</v>
      </c>
      <c r="AA56" s="2">
        <f>Z56+SUMIFS(data!$H$1:$H$1750, data!$A$1:$A$1750, 'Heron View'!$A56, data!$D$1:$D$1750, 'Heron View'!$A$2, data!$E$1:$E$1750, 'Heron View'!AA$5)</f>
        <v>20945.339999999997</v>
      </c>
      <c r="AB56" s="2">
        <f>AA56+SUMIFS(data!$H$1:$H$1750, data!$A$1:$A$1750, 'Heron View'!$A56, data!$D$1:$D$1750, 'Heron View'!$A$2, data!$E$1:$E$1750, 'Heron View'!AB$5)</f>
        <v>20945.339999999997</v>
      </c>
      <c r="AC56" s="2">
        <f>AB56+SUMIFS(data!$H$1:$H$1750, data!$A$1:$A$1750, 'Heron View'!$A56, data!$D$1:$D$1750, 'Heron View'!$A$2, data!$E$1:$E$1750, 'Heron View'!AC$5)</f>
        <v>20945.339999999997</v>
      </c>
      <c r="AD56" s="2">
        <f>AC56+SUMIFS(data!$H$1:$H$1750, data!$A$1:$A$1750, 'Heron View'!$A56, data!$D$1:$D$1750, 'Heron View'!$A$2, data!$E$1:$E$1750, 'Heron View'!AD$5)</f>
        <v>20945.339999999997</v>
      </c>
      <c r="AE56" s="2">
        <f>AD56+SUMIFS(data!$H$1:$H$1750, data!$A$1:$A$1750, 'Heron View'!$A56, data!$D$1:$D$1750, 'Heron View'!$A$2, data!$E$1:$E$1750, 'Heron View'!AE$5)</f>
        <v>20945.339999999997</v>
      </c>
      <c r="AF56" s="2">
        <f>AE56+SUMIFS(data!$H$1:$H$1750, data!$A$1:$A$1750, 'Heron View'!$A56, data!$D$1:$D$1750, 'Heron View'!$A$2, data!$E$1:$E$1750, 'Heron View'!AF$5)</f>
        <v>20945.339999999997</v>
      </c>
    </row>
    <row r="57" spans="1:34" x14ac:dyDescent="0.2">
      <c r="A57" t="s">
        <v>104</v>
      </c>
      <c r="C57" s="2">
        <f>SUMIFS(data!$H$1:$H$1750, data!$A$1:$A$1750, 'Heron View'!$A57, data!$D$1:$D$1750, 'Heron View'!$A$2, data!$E$1:$E$1750, 'Heron View'!C$5)</f>
        <v>0</v>
      </c>
      <c r="D57" s="2">
        <f>C57+SUMIFS(data!$H$1:$H$1750, data!$A$1:$A$1750, 'Heron View'!$A57, data!$D$1:$D$1750, 'Heron View'!$A$2, data!$E$1:$E$1750, 'Heron View'!D$5)</f>
        <v>0</v>
      </c>
      <c r="E57" s="2">
        <f>D57+SUMIFS(data!$H$1:$H$1750, data!$A$1:$A$1750, 'Heron View'!$A57, data!$D$1:$D$1750, 'Heron View'!$A$2, data!$E$1:$E$1750, 'Heron View'!E$5)</f>
        <v>0</v>
      </c>
      <c r="F57" s="2">
        <f>E57+SUMIFS(data!$H$1:$H$1750, data!$A$1:$A$1750, 'Heron View'!$A57, data!$D$1:$D$1750, 'Heron View'!$A$2, data!$E$1:$E$1750, 'Heron View'!F$5)</f>
        <v>0</v>
      </c>
      <c r="G57" s="2">
        <f>F57+SUMIFS(data!$H$1:$H$1750, data!$A$1:$A$1750, 'Heron View'!$A57, data!$D$1:$D$1750, 'Heron View'!$A$2, data!$E$1:$E$1750, 'Heron View'!G$5)</f>
        <v>0</v>
      </c>
      <c r="H57" s="2">
        <f>G57+SUMIFS(data!$H$1:$H$1750, data!$A$1:$A$1750, 'Heron View'!$A57, data!$D$1:$D$1750, 'Heron View'!$A$2, data!$E$1:$E$1750, 'Heron View'!H$5)</f>
        <v>0</v>
      </c>
      <c r="I57" s="2">
        <f>H57+SUMIFS(data!$H$1:$H$1750, data!$A$1:$A$1750, 'Heron View'!$A57, data!$D$1:$D$1750, 'Heron View'!$A$2, data!$E$1:$E$1750, 'Heron View'!I$5)</f>
        <v>0</v>
      </c>
      <c r="J57" s="2">
        <f>I57+SUMIFS(data!$H$1:$H$1750, data!$A$1:$A$1750, 'Heron View'!$A57, data!$D$1:$D$1750, 'Heron View'!$A$2, data!$E$1:$E$1750, 'Heron View'!J$5)</f>
        <v>0</v>
      </c>
      <c r="K57" s="2">
        <f>J57+SUMIFS(data!$H$1:$H$1750, data!$A$1:$A$1750, 'Heron View'!$A57, data!$D$1:$D$1750, 'Heron View'!$A$2, data!$E$1:$E$1750, 'Heron View'!K$5)</f>
        <v>0</v>
      </c>
      <c r="L57" s="2">
        <f>K57+SUMIFS(data!$H$1:$H$1750, data!$A$1:$A$1750, 'Heron View'!$A57, data!$D$1:$D$1750, 'Heron View'!$A$2, data!$E$1:$E$1750, 'Heron View'!L$5)</f>
        <v>0</v>
      </c>
      <c r="M57" s="2">
        <f>L57+SUMIFS(data!$H$1:$H$1750, data!$A$1:$A$1750, 'Heron View'!$A57, data!$D$1:$D$1750, 'Heron View'!$A$2, data!$E$1:$E$1750, 'Heron View'!M$5)</f>
        <v>0</v>
      </c>
      <c r="N57" s="2">
        <f>M57+SUMIFS(data!$H$1:$H$1750, data!$A$1:$A$1750, 'Heron View'!$A57, data!$D$1:$D$1750, 'Heron View'!$A$2, data!$E$1:$E$1750, 'Heron View'!N$5)</f>
        <v>0</v>
      </c>
      <c r="O57" s="2">
        <f>N57+SUMIFS(data!$H$1:$H$1750, data!$A$1:$A$1750, 'Heron View'!$A57, data!$D$1:$D$1750, 'Heron View'!$A$2, data!$E$1:$E$1750, 'Heron View'!O$5)</f>
        <v>0</v>
      </c>
      <c r="P57" s="2">
        <f>O57+SUMIFS(data!$H$1:$H$1750, data!$A$1:$A$1750, 'Heron View'!$A57, data!$D$1:$D$1750, 'Heron View'!$A$2, data!$E$1:$E$1750, 'Heron View'!P$5)</f>
        <v>0</v>
      </c>
      <c r="Q57" s="2">
        <f>P57+SUMIFS(data!$H$1:$H$1750, data!$A$1:$A$1750, 'Heron View'!$A57, data!$D$1:$D$1750, 'Heron View'!$A$2, data!$E$1:$E$1750, 'Heron View'!Q$5)</f>
        <v>0</v>
      </c>
      <c r="R57" s="2">
        <f>Q57+SUMIFS(data!$H$1:$H$1750, data!$A$1:$A$1750, 'Heron View'!$A57, data!$D$1:$D$1750, 'Heron View'!$A$2, data!$E$1:$E$1750, 'Heron View'!R$5)</f>
        <v>0</v>
      </c>
      <c r="S57" s="2">
        <f>R57+SUMIFS(data!$H$1:$H$1750, data!$A$1:$A$1750, 'Heron View'!$A57, data!$D$1:$D$1750, 'Heron View'!$A$2, data!$E$1:$E$1750, 'Heron View'!S$5)</f>
        <v>0</v>
      </c>
      <c r="T57" s="2">
        <f>S57+SUMIFS(data!$H$1:$H$1750, data!$A$1:$A$1750, 'Heron View'!$A57, data!$D$1:$D$1750, 'Heron View'!$A$2, data!$E$1:$E$1750, 'Heron View'!T$5)</f>
        <v>0</v>
      </c>
      <c r="U57" s="2">
        <f>T57+SUMIFS(data!$H$1:$H$1750, data!$A$1:$A$1750, 'Heron View'!$A57, data!$D$1:$D$1750, 'Heron View'!$A$2, data!$E$1:$E$1750, 'Heron View'!U$5)</f>
        <v>9131.51</v>
      </c>
      <c r="V57" s="2">
        <f>U57+SUMIFS(data!$H$1:$H$1750, data!$A$1:$A$1750, 'Heron View'!$A57, data!$D$1:$D$1750, 'Heron View'!$A$2, data!$E$1:$E$1750, 'Heron View'!V$5)</f>
        <v>18263.02</v>
      </c>
      <c r="W57" s="2">
        <f>V57+SUMIFS(data!$H$1:$H$1750, data!$A$1:$A$1750, 'Heron View'!$A57, data!$D$1:$D$1750, 'Heron View'!$A$2, data!$E$1:$E$1750, 'Heron View'!W$5)</f>
        <v>18263.02</v>
      </c>
      <c r="X57" s="2">
        <f>W57+SUMIFS(data!$H$1:$H$1750, data!$A$1:$A$1750, 'Heron View'!$A57, data!$D$1:$D$1750, 'Heron View'!$A$2, data!$E$1:$E$1750, 'Heron View'!X$5)</f>
        <v>18263.02</v>
      </c>
      <c r="Y57" s="2">
        <f>X57+SUMIFS(data!$H$1:$H$1750, data!$A$1:$A$1750, 'Heron View'!$A57, data!$D$1:$D$1750, 'Heron View'!$A$2, data!$E$1:$E$1750, 'Heron View'!Y$5)</f>
        <v>18263.02</v>
      </c>
      <c r="Z57" s="2">
        <f>Y57+SUMIFS(data!$H$1:$H$1750, data!$A$1:$A$1750, 'Heron View'!$A57, data!$D$1:$D$1750, 'Heron View'!$A$2, data!$E$1:$E$1750, 'Heron View'!Z$5)</f>
        <v>18263.02</v>
      </c>
      <c r="AA57" s="2">
        <f>Z57+SUMIFS(data!$H$1:$H$1750, data!$A$1:$A$1750, 'Heron View'!$A57, data!$D$1:$D$1750, 'Heron View'!$A$2, data!$E$1:$E$1750, 'Heron View'!AA$5)</f>
        <v>18263.02</v>
      </c>
      <c r="AB57" s="2">
        <f>AA57+SUMIFS(data!$H$1:$H$1750, data!$A$1:$A$1750, 'Heron View'!$A57, data!$D$1:$D$1750, 'Heron View'!$A$2, data!$E$1:$E$1750, 'Heron View'!AB$5)</f>
        <v>18263.02</v>
      </c>
      <c r="AC57" s="2">
        <f>AB57+SUMIFS(data!$H$1:$H$1750, data!$A$1:$A$1750, 'Heron View'!$A57, data!$D$1:$D$1750, 'Heron View'!$A$2, data!$E$1:$E$1750, 'Heron View'!AC$5)</f>
        <v>18263.02</v>
      </c>
      <c r="AD57" s="2">
        <f>AC57+SUMIFS(data!$H$1:$H$1750, data!$A$1:$A$1750, 'Heron View'!$A57, data!$D$1:$D$1750, 'Heron View'!$A$2, data!$E$1:$E$1750, 'Heron View'!AD$5)</f>
        <v>18263.02</v>
      </c>
      <c r="AE57" s="2">
        <f>AD57+SUMIFS(data!$H$1:$H$1750, data!$A$1:$A$1750, 'Heron View'!$A57, data!$D$1:$D$1750, 'Heron View'!$A$2, data!$E$1:$E$1750, 'Heron View'!AE$5)</f>
        <v>18263.02</v>
      </c>
      <c r="AF57" s="2">
        <f>AE57+SUMIFS(data!$H$1:$H$1750, data!$A$1:$A$1750, 'Heron View'!$A57, data!$D$1:$D$1750, 'Heron View'!$A$2, data!$E$1:$E$1750, 'Heron View'!AF$5)</f>
        <v>18263.02</v>
      </c>
    </row>
    <row r="58" spans="1:34" x14ac:dyDescent="0.2">
      <c r="A58" t="s">
        <v>41</v>
      </c>
      <c r="C58" s="2">
        <f>SUMIFS(data!$H$1:$H$1750, data!$A$1:$A$1750, 'Heron View'!$A58, data!$D$1:$D$1750, 'Heron View'!$A$2, data!$E$1:$E$1750, 'Heron View'!C$5)</f>
        <v>0</v>
      </c>
      <c r="D58" s="2">
        <f>C58+SUMIFS(data!$H$1:$H$1750, data!$A$1:$A$1750, 'Heron View'!$A58, data!$D$1:$D$1750, 'Heron View'!$A$2, data!$E$1:$E$1750, 'Heron View'!D$5)</f>
        <v>0</v>
      </c>
      <c r="E58" s="2">
        <f>D58+SUMIFS(data!$H$1:$H$1750, data!$A$1:$A$1750, 'Heron View'!$A58, data!$D$1:$D$1750, 'Heron View'!$A$2, data!$E$1:$E$1750, 'Heron View'!E$5)</f>
        <v>0</v>
      </c>
      <c r="F58" s="2">
        <f>E58+SUMIFS(data!$H$1:$H$1750, data!$A$1:$A$1750, 'Heron View'!$A58, data!$D$1:$D$1750, 'Heron View'!$A$2, data!$E$1:$E$1750, 'Heron View'!F$5)</f>
        <v>0</v>
      </c>
      <c r="G58" s="2">
        <f>F58+SUMIFS(data!$H$1:$H$1750, data!$A$1:$A$1750, 'Heron View'!$A58, data!$D$1:$D$1750, 'Heron View'!$A$2, data!$E$1:$E$1750, 'Heron View'!G$5)</f>
        <v>0</v>
      </c>
      <c r="H58" s="2">
        <f>G58+SUMIFS(data!$H$1:$H$1750, data!$A$1:$A$1750, 'Heron View'!$A58, data!$D$1:$D$1750, 'Heron View'!$A$2, data!$E$1:$E$1750, 'Heron View'!H$5)</f>
        <v>0</v>
      </c>
      <c r="I58" s="2">
        <f>H58+SUMIFS(data!$H$1:$H$1750, data!$A$1:$A$1750, 'Heron View'!$A58, data!$D$1:$D$1750, 'Heron View'!$A$2, data!$E$1:$E$1750, 'Heron View'!I$5)</f>
        <v>0</v>
      </c>
      <c r="J58" s="2">
        <f>I58+SUMIFS(data!$H$1:$H$1750, data!$A$1:$A$1750, 'Heron View'!$A58, data!$D$1:$D$1750, 'Heron View'!$A$2, data!$E$1:$E$1750, 'Heron View'!J$5)</f>
        <v>0</v>
      </c>
      <c r="K58" s="2">
        <f>J58+SUMIFS(data!$H$1:$H$1750, data!$A$1:$A$1750, 'Heron View'!$A58, data!$D$1:$D$1750, 'Heron View'!$A$2, data!$E$1:$E$1750, 'Heron View'!K$5)</f>
        <v>0</v>
      </c>
      <c r="L58" s="2">
        <f>K58+SUMIFS(data!$H$1:$H$1750, data!$A$1:$A$1750, 'Heron View'!$A58, data!$D$1:$D$1750, 'Heron View'!$A$2, data!$E$1:$E$1750, 'Heron View'!L$5)</f>
        <v>0</v>
      </c>
      <c r="M58" s="2">
        <f>L58+SUMIFS(data!$H$1:$H$1750, data!$A$1:$A$1750, 'Heron View'!$A58, data!$D$1:$D$1750, 'Heron View'!$A$2, data!$E$1:$E$1750, 'Heron View'!M$5)</f>
        <v>0</v>
      </c>
      <c r="N58" s="2">
        <f>M58+SUMIFS(data!$H$1:$H$1750, data!$A$1:$A$1750, 'Heron View'!$A58, data!$D$1:$D$1750, 'Heron View'!$A$2, data!$E$1:$E$1750, 'Heron View'!N$5)</f>
        <v>0</v>
      </c>
      <c r="O58" s="2">
        <f>N58+SUMIFS(data!$H$1:$H$1750, data!$A$1:$A$1750, 'Heron View'!$A58, data!$D$1:$D$1750, 'Heron View'!$A$2, data!$E$1:$E$1750, 'Heron View'!O$5)</f>
        <v>0</v>
      </c>
      <c r="P58" s="2">
        <f>O58+SUMIFS(data!$H$1:$H$1750, data!$A$1:$A$1750, 'Heron View'!$A58, data!$D$1:$D$1750, 'Heron View'!$A$2, data!$E$1:$E$1750, 'Heron View'!P$5)</f>
        <v>0</v>
      </c>
      <c r="Q58" s="2">
        <f>P58+SUMIFS(data!$H$1:$H$1750, data!$A$1:$A$1750, 'Heron View'!$A58, data!$D$1:$D$1750, 'Heron View'!$A$2, data!$E$1:$E$1750, 'Heron View'!Q$5)</f>
        <v>0</v>
      </c>
      <c r="R58" s="2">
        <f>Q58+SUMIFS(data!$H$1:$H$1750, data!$A$1:$A$1750, 'Heron View'!$A58, data!$D$1:$D$1750, 'Heron View'!$A$2, data!$E$1:$E$1750, 'Heron View'!R$5)</f>
        <v>0</v>
      </c>
      <c r="S58" s="2">
        <f>R58+SUMIFS(data!$H$1:$H$1750, data!$A$1:$A$1750, 'Heron View'!$A58, data!$D$1:$D$1750, 'Heron View'!$A$2, data!$E$1:$E$1750, 'Heron View'!S$5)</f>
        <v>0</v>
      </c>
      <c r="T58" s="2">
        <f>S58+SUMIFS(data!$H$1:$H$1750, data!$A$1:$A$1750, 'Heron View'!$A58, data!$D$1:$D$1750, 'Heron View'!$A$2, data!$E$1:$E$1750, 'Heron View'!T$5)</f>
        <v>314994.21999999997</v>
      </c>
      <c r="U58" s="2">
        <f>T58+SUMIFS(data!$H$1:$H$1750, data!$A$1:$A$1750, 'Heron View'!$A58, data!$D$1:$D$1750, 'Heron View'!$A$2, data!$E$1:$E$1750, 'Heron View'!U$5)</f>
        <v>589744.14999999991</v>
      </c>
      <c r="V58" s="2">
        <f>U58+SUMIFS(data!$H$1:$H$1750, data!$A$1:$A$1750, 'Heron View'!$A58, data!$D$1:$D$1750, 'Heron View'!$A$2, data!$E$1:$E$1750, 'Heron View'!V$5)</f>
        <v>1214696.5299999998</v>
      </c>
      <c r="W58" s="2">
        <f>V58+SUMIFS(data!$H$1:$H$1750, data!$A$1:$A$1750, 'Heron View'!$A58, data!$D$1:$D$1750, 'Heron View'!$A$2, data!$E$1:$E$1750, 'Heron View'!W$5)</f>
        <v>1230164.6799999997</v>
      </c>
      <c r="X58" s="2">
        <f>W58+SUMIFS(data!$H$1:$H$1750, data!$A$1:$A$1750, 'Heron View'!$A58, data!$D$1:$D$1750, 'Heron View'!$A$2, data!$E$1:$E$1750, 'Heron View'!X$5)</f>
        <v>1855117.0599999996</v>
      </c>
      <c r="Y58" s="2">
        <f>X58+SUMIFS(data!$H$1:$H$1750, data!$A$1:$A$1750, 'Heron View'!$A58, data!$D$1:$D$1750, 'Heron View'!$A$2, data!$E$1:$E$1750, 'Heron View'!Y$5)</f>
        <v>4730069.4399999995</v>
      </c>
      <c r="Z58" s="2">
        <f>Y58+SUMIFS(data!$H$1:$H$1750, data!$A$1:$A$1750, 'Heron View'!$A58, data!$D$1:$D$1750, 'Heron View'!$A$2, data!$E$1:$E$1750, 'Heron View'!Z$5)</f>
        <v>7605021.8199999994</v>
      </c>
      <c r="AA58" s="2">
        <f>Z58+SUMIFS(data!$H$1:$H$1750, data!$A$1:$A$1750, 'Heron View'!$A58, data!$D$1:$D$1750, 'Heron View'!$A$2, data!$E$1:$E$1750, 'Heron View'!AA$5)</f>
        <v>8170350.9099999992</v>
      </c>
      <c r="AB58" s="2">
        <f>AA58+SUMIFS(data!$H$1:$H$1750, data!$A$1:$A$1750, 'Heron View'!$A58, data!$D$1:$D$1750, 'Heron View'!$A$2, data!$E$1:$E$1750, 'Heron View'!AB$5)</f>
        <v>10945303.289999999</v>
      </c>
      <c r="AC58" s="2">
        <f>AB58+SUMIFS(data!$H$1:$H$1750, data!$A$1:$A$1750, 'Heron View'!$A58, data!$D$1:$D$1750, 'Heron View'!$A$2, data!$E$1:$E$1750, 'Heron View'!AC$5)</f>
        <v>13785806.34</v>
      </c>
      <c r="AD58" s="2">
        <f>AC58+SUMIFS(data!$H$1:$H$1750, data!$A$1:$A$1750, 'Heron View'!$A58, data!$D$1:$D$1750, 'Heron View'!$A$2, data!$E$1:$E$1750, 'Heron View'!AD$5)</f>
        <v>16690861.379999999</v>
      </c>
      <c r="AE58" s="2">
        <f>AD58+SUMIFS(data!$H$1:$H$1750, data!$A$1:$A$1750, 'Heron View'!$A58, data!$D$1:$D$1750, 'Heron View'!$A$2, data!$E$1:$E$1750, 'Heron View'!AE$5)</f>
        <v>19565813.759999998</v>
      </c>
      <c r="AF58" s="2">
        <f>AE58+SUMIFS(data!$H$1:$H$1750, data!$A$1:$A$1750, 'Heron View'!$A58, data!$D$1:$D$1750, 'Heron View'!$A$2, data!$E$1:$E$1750, 'Heron View'!AF$5)</f>
        <v>22440766.509999998</v>
      </c>
    </row>
    <row r="59" spans="1:34" x14ac:dyDescent="0.2">
      <c r="A59" t="s">
        <v>42</v>
      </c>
      <c r="C59" s="2">
        <f>SUMIFS(data!$H$1:$H$1750, data!$A$1:$A$1750, 'Heron View'!$A59, data!$D$1:$D$1750, 'Heron View'!$A$2, data!$E$1:$E$1750, 'Heron View'!C$5)</f>
        <v>0</v>
      </c>
      <c r="D59" s="2">
        <f>C59+SUMIFS(data!$H$1:$H$1750, data!$A$1:$A$1750, 'Heron View'!$A59, data!$D$1:$D$1750, 'Heron View'!$A$2, data!$E$1:$E$1750, 'Heron View'!D$5)</f>
        <v>0</v>
      </c>
      <c r="E59" s="2">
        <f>D59+SUMIFS(data!$H$1:$H$1750, data!$A$1:$A$1750, 'Heron View'!$A59, data!$D$1:$D$1750, 'Heron View'!$A$2, data!$E$1:$E$1750, 'Heron View'!E$5)</f>
        <v>0</v>
      </c>
      <c r="F59" s="2">
        <f>E59+SUMIFS(data!$H$1:$H$1750, data!$A$1:$A$1750, 'Heron View'!$A59, data!$D$1:$D$1750, 'Heron View'!$A$2, data!$E$1:$E$1750, 'Heron View'!F$5)</f>
        <v>0</v>
      </c>
      <c r="G59" s="2">
        <f>F59+SUMIFS(data!$H$1:$H$1750, data!$A$1:$A$1750, 'Heron View'!$A59, data!$D$1:$D$1750, 'Heron View'!$A$2, data!$E$1:$E$1750, 'Heron View'!G$5)</f>
        <v>0</v>
      </c>
      <c r="H59" s="2">
        <f>G59+SUMIFS(data!$H$1:$H$1750, data!$A$1:$A$1750, 'Heron View'!$A59, data!$D$1:$D$1750, 'Heron View'!$A$2, data!$E$1:$E$1750, 'Heron View'!H$5)</f>
        <v>0</v>
      </c>
      <c r="I59" s="2">
        <f>H59+SUMIFS(data!$H$1:$H$1750, data!$A$1:$A$1750, 'Heron View'!$A59, data!$D$1:$D$1750, 'Heron View'!$A$2, data!$E$1:$E$1750, 'Heron View'!I$5)</f>
        <v>0</v>
      </c>
      <c r="J59" s="2">
        <f>I59+SUMIFS(data!$H$1:$H$1750, data!$A$1:$A$1750, 'Heron View'!$A59, data!$D$1:$D$1750, 'Heron View'!$A$2, data!$E$1:$E$1750, 'Heron View'!J$5)</f>
        <v>0</v>
      </c>
      <c r="K59" s="2">
        <f>J59+SUMIFS(data!$H$1:$H$1750, data!$A$1:$A$1750, 'Heron View'!$A59, data!$D$1:$D$1750, 'Heron View'!$A$2, data!$E$1:$E$1750, 'Heron View'!K$5)</f>
        <v>0</v>
      </c>
      <c r="L59" s="2">
        <f>K59+SUMIFS(data!$H$1:$H$1750, data!$A$1:$A$1750, 'Heron View'!$A59, data!$D$1:$D$1750, 'Heron View'!$A$2, data!$E$1:$E$1750, 'Heron View'!L$5)</f>
        <v>0</v>
      </c>
      <c r="M59" s="2">
        <f>L59+SUMIFS(data!$H$1:$H$1750, data!$A$1:$A$1750, 'Heron View'!$A59, data!$D$1:$D$1750, 'Heron View'!$A$2, data!$E$1:$E$1750, 'Heron View'!M$5)</f>
        <v>0</v>
      </c>
      <c r="N59" s="2">
        <f>M59+SUMIFS(data!$H$1:$H$1750, data!$A$1:$A$1750, 'Heron View'!$A59, data!$D$1:$D$1750, 'Heron View'!$A$2, data!$E$1:$E$1750, 'Heron View'!N$5)</f>
        <v>0</v>
      </c>
      <c r="O59" s="2">
        <f>N59+SUMIFS(data!$H$1:$H$1750, data!$A$1:$A$1750, 'Heron View'!$A59, data!$D$1:$D$1750, 'Heron View'!$A$2, data!$E$1:$E$1750, 'Heron View'!O$5)</f>
        <v>0</v>
      </c>
      <c r="P59" s="2">
        <f>O59+SUMIFS(data!$H$1:$H$1750, data!$A$1:$A$1750, 'Heron View'!$A59, data!$D$1:$D$1750, 'Heron View'!$A$2, data!$E$1:$E$1750, 'Heron View'!P$5)</f>
        <v>0</v>
      </c>
      <c r="Q59" s="2">
        <f>P59+SUMIFS(data!$H$1:$H$1750, data!$A$1:$A$1750, 'Heron View'!$A59, data!$D$1:$D$1750, 'Heron View'!$A$2, data!$E$1:$E$1750, 'Heron View'!Q$5)</f>
        <v>0</v>
      </c>
      <c r="R59" s="2">
        <f>Q59+SUMIFS(data!$H$1:$H$1750, data!$A$1:$A$1750, 'Heron View'!$A59, data!$D$1:$D$1750, 'Heron View'!$A$2, data!$E$1:$E$1750, 'Heron View'!R$5)</f>
        <v>0</v>
      </c>
      <c r="S59" s="2">
        <f>R59+SUMIFS(data!$H$1:$H$1750, data!$A$1:$A$1750, 'Heron View'!$A59, data!$D$1:$D$1750, 'Heron View'!$A$2, data!$E$1:$E$1750, 'Heron View'!S$5)</f>
        <v>0</v>
      </c>
      <c r="T59" s="2">
        <f>S59+SUMIFS(data!$H$1:$H$1750, data!$A$1:$A$1750, 'Heron View'!$A59, data!$D$1:$D$1750, 'Heron View'!$A$2, data!$E$1:$E$1750, 'Heron View'!T$5)</f>
        <v>0</v>
      </c>
      <c r="U59" s="2">
        <f>T59+SUMIFS(data!$H$1:$H$1750, data!$A$1:$A$1750, 'Heron View'!$A59, data!$D$1:$D$1750, 'Heron View'!$A$2, data!$E$1:$E$1750, 'Heron View'!U$5)</f>
        <v>0</v>
      </c>
      <c r="V59" s="2">
        <f>U59+SUMIFS(data!$H$1:$H$1750, data!$A$1:$A$1750, 'Heron View'!$A59, data!$D$1:$D$1750, 'Heron View'!$A$2, data!$E$1:$E$1750, 'Heron View'!V$5)</f>
        <v>100000</v>
      </c>
      <c r="W59" s="2">
        <f>V59+SUMIFS(data!$H$1:$H$1750, data!$A$1:$A$1750, 'Heron View'!$A59, data!$D$1:$D$1750, 'Heron View'!$A$2, data!$E$1:$E$1750, 'Heron View'!W$5)</f>
        <v>200000</v>
      </c>
      <c r="X59" s="2">
        <f>W59+SUMIFS(data!$H$1:$H$1750, data!$A$1:$A$1750, 'Heron View'!$A59, data!$D$1:$D$1750, 'Heron View'!$A$2, data!$E$1:$E$1750, 'Heron View'!X$5)</f>
        <v>300000</v>
      </c>
      <c r="Y59" s="2">
        <f>X59+SUMIFS(data!$H$1:$H$1750, data!$A$1:$A$1750, 'Heron View'!$A59, data!$D$1:$D$1750, 'Heron View'!$A$2, data!$E$1:$E$1750, 'Heron View'!Y$5)</f>
        <v>400000</v>
      </c>
      <c r="Z59" s="2">
        <f>Y59+SUMIFS(data!$H$1:$H$1750, data!$A$1:$A$1750, 'Heron View'!$A59, data!$D$1:$D$1750, 'Heron View'!$A$2, data!$E$1:$E$1750, 'Heron View'!Z$5)</f>
        <v>500000</v>
      </c>
      <c r="AA59" s="2">
        <f>Z59+SUMIFS(data!$H$1:$H$1750, data!$A$1:$A$1750, 'Heron View'!$A59, data!$D$1:$D$1750, 'Heron View'!$A$2, data!$E$1:$E$1750, 'Heron View'!AA$5)</f>
        <v>606746.57000000007</v>
      </c>
      <c r="AB59" s="2">
        <f>AA59+SUMIFS(data!$H$1:$H$1750, data!$A$1:$A$1750, 'Heron View'!$A59, data!$D$1:$D$1750, 'Heron View'!$A$2, data!$E$1:$E$1750, 'Heron View'!AB$5)</f>
        <v>662226.02</v>
      </c>
      <c r="AC59" s="2">
        <f>AB59+SUMIFS(data!$H$1:$H$1750, data!$A$1:$A$1750, 'Heron View'!$A59, data!$D$1:$D$1750, 'Heron View'!$A$2, data!$E$1:$E$1750, 'Heron View'!AC$5)</f>
        <v>780130.14</v>
      </c>
      <c r="AD59" s="2">
        <f>AC59+SUMIFS(data!$H$1:$H$1750, data!$A$1:$A$1750, 'Heron View'!$A59, data!$D$1:$D$1750, 'Heron View'!$A$2, data!$E$1:$E$1750, 'Heron View'!AD$5)</f>
        <v>880130.14</v>
      </c>
      <c r="AE59" s="2">
        <f>AD59+SUMIFS(data!$H$1:$H$1750, data!$A$1:$A$1750, 'Heron View'!$A59, data!$D$1:$D$1750, 'Heron View'!$A$2, data!$E$1:$E$1750, 'Heron View'!AE$5)</f>
        <v>980130.14</v>
      </c>
      <c r="AF59" s="2">
        <f>AE59+SUMIFS(data!$H$1:$H$1750, data!$A$1:$A$1750, 'Heron View'!$A59, data!$D$1:$D$1750, 'Heron View'!$A$2, data!$E$1:$E$1750, 'Heron View'!AF$5)</f>
        <v>1080130.1400000001</v>
      </c>
    </row>
    <row r="60" spans="1:34" x14ac:dyDescent="0.2">
      <c r="A60" t="s">
        <v>43</v>
      </c>
      <c r="C60" s="2">
        <f>SUMIFS(data!$H$1:$H$1750, data!$A$1:$A$1750, 'Heron View'!$A60, data!$D$1:$D$1750, 'Heron View'!$A$2, data!$E$1:$E$1750, 'Heron View'!C$5)</f>
        <v>0</v>
      </c>
      <c r="D60" s="2">
        <f>C60+SUMIFS(data!$H$1:$H$1750, data!$A$1:$A$1750, 'Heron View'!$A60, data!$D$1:$D$1750, 'Heron View'!$A$2, data!$E$1:$E$1750, 'Heron View'!D$5)</f>
        <v>0</v>
      </c>
      <c r="E60" s="2">
        <f>D60+SUMIFS(data!$H$1:$H$1750, data!$A$1:$A$1750, 'Heron View'!$A60, data!$D$1:$D$1750, 'Heron View'!$A$2, data!$E$1:$E$1750, 'Heron View'!E$5)</f>
        <v>0</v>
      </c>
      <c r="F60" s="2">
        <f>E60+SUMIFS(data!$H$1:$H$1750, data!$A$1:$A$1750, 'Heron View'!$A60, data!$D$1:$D$1750, 'Heron View'!$A$2, data!$E$1:$E$1750, 'Heron View'!F$5)</f>
        <v>0</v>
      </c>
      <c r="G60" s="2">
        <f>F60+SUMIFS(data!$H$1:$H$1750, data!$A$1:$A$1750, 'Heron View'!$A60, data!$D$1:$D$1750, 'Heron View'!$A$2, data!$E$1:$E$1750, 'Heron View'!G$5)</f>
        <v>0</v>
      </c>
      <c r="H60" s="2">
        <f>G60+SUMIFS(data!$H$1:$H$1750, data!$A$1:$A$1750, 'Heron View'!$A60, data!$D$1:$D$1750, 'Heron View'!$A$2, data!$E$1:$E$1750, 'Heron View'!H$5)</f>
        <v>0</v>
      </c>
      <c r="I60" s="2">
        <f>H60+SUMIFS(data!$H$1:$H$1750, data!$A$1:$A$1750, 'Heron View'!$A60, data!$D$1:$D$1750, 'Heron View'!$A$2, data!$E$1:$E$1750, 'Heron View'!I$5)</f>
        <v>0</v>
      </c>
      <c r="J60" s="2">
        <f>I60+SUMIFS(data!$H$1:$H$1750, data!$A$1:$A$1750, 'Heron View'!$A60, data!$D$1:$D$1750, 'Heron View'!$A$2, data!$E$1:$E$1750, 'Heron View'!J$5)</f>
        <v>0</v>
      </c>
      <c r="K60" s="2">
        <f>J60+SUMIFS(data!$H$1:$H$1750, data!$A$1:$A$1750, 'Heron View'!$A60, data!$D$1:$D$1750, 'Heron View'!$A$2, data!$E$1:$E$1750, 'Heron View'!K$5)</f>
        <v>0</v>
      </c>
      <c r="L60" s="2">
        <f>K60+SUMIFS(data!$H$1:$H$1750, data!$A$1:$A$1750, 'Heron View'!$A60, data!$D$1:$D$1750, 'Heron View'!$A$2, data!$E$1:$E$1750, 'Heron View'!L$5)</f>
        <v>0</v>
      </c>
      <c r="M60" s="2">
        <f>L60+SUMIFS(data!$H$1:$H$1750, data!$A$1:$A$1750, 'Heron View'!$A60, data!$D$1:$D$1750, 'Heron View'!$A$2, data!$E$1:$E$1750, 'Heron View'!M$5)</f>
        <v>0</v>
      </c>
      <c r="N60" s="2">
        <f>M60+SUMIFS(data!$H$1:$H$1750, data!$A$1:$A$1750, 'Heron View'!$A60, data!$D$1:$D$1750, 'Heron View'!$A$2, data!$E$1:$E$1750, 'Heron View'!N$5)</f>
        <v>0</v>
      </c>
      <c r="O60" s="2">
        <f>N60+SUMIFS(data!$H$1:$H$1750, data!$A$1:$A$1750, 'Heron View'!$A60, data!$D$1:$D$1750, 'Heron View'!$A$2, data!$E$1:$E$1750, 'Heron View'!O$5)</f>
        <v>0</v>
      </c>
      <c r="P60" s="2">
        <f>O60+SUMIFS(data!$H$1:$H$1750, data!$A$1:$A$1750, 'Heron View'!$A60, data!$D$1:$D$1750, 'Heron View'!$A$2, data!$E$1:$E$1750, 'Heron View'!P$5)</f>
        <v>0</v>
      </c>
      <c r="Q60" s="2">
        <f>P60+SUMIFS(data!$H$1:$H$1750, data!$A$1:$A$1750, 'Heron View'!$A60, data!$D$1:$D$1750, 'Heron View'!$A$2, data!$E$1:$E$1750, 'Heron View'!Q$5)</f>
        <v>0</v>
      </c>
      <c r="R60" s="2">
        <f>Q60+SUMIFS(data!$H$1:$H$1750, data!$A$1:$A$1750, 'Heron View'!$A60, data!$D$1:$D$1750, 'Heron View'!$A$2, data!$E$1:$E$1750, 'Heron View'!R$5)</f>
        <v>0</v>
      </c>
      <c r="S60" s="2">
        <f>R60+SUMIFS(data!$H$1:$H$1750, data!$A$1:$A$1750, 'Heron View'!$A60, data!$D$1:$D$1750, 'Heron View'!$A$2, data!$E$1:$E$1750, 'Heron View'!S$5)</f>
        <v>0</v>
      </c>
      <c r="T60" s="2">
        <f>S60+SUMIFS(data!$H$1:$H$1750, data!$A$1:$A$1750, 'Heron View'!$A60, data!$D$1:$D$1750, 'Heron View'!$A$2, data!$E$1:$E$1750, 'Heron View'!T$5)</f>
        <v>36699.18</v>
      </c>
      <c r="U60" s="2">
        <f>T60+SUMIFS(data!$H$1:$H$1750, data!$A$1:$A$1750, 'Heron View'!$A60, data!$D$1:$D$1750, 'Heron View'!$A$2, data!$E$1:$E$1750, 'Heron View'!U$5)</f>
        <v>73398.36</v>
      </c>
      <c r="V60" s="2">
        <f>U60+SUMIFS(data!$H$1:$H$1750, data!$A$1:$A$1750, 'Heron View'!$A60, data!$D$1:$D$1750, 'Heron View'!$A$2, data!$E$1:$E$1750, 'Heron View'!V$5)</f>
        <v>165014.79999999999</v>
      </c>
      <c r="W60" s="2">
        <f>V60+SUMIFS(data!$H$1:$H$1750, data!$A$1:$A$1750, 'Heron View'!$A60, data!$D$1:$D$1750, 'Heron View'!$A$2, data!$E$1:$E$1750, 'Heron View'!W$5)</f>
        <v>265014.8</v>
      </c>
      <c r="X60" s="2">
        <f>W60+SUMIFS(data!$H$1:$H$1750, data!$A$1:$A$1750, 'Heron View'!$A60, data!$D$1:$D$1750, 'Heron View'!$A$2, data!$E$1:$E$1750, 'Heron View'!X$5)</f>
        <v>365014.8</v>
      </c>
      <c r="Y60" s="2">
        <f>X60+SUMIFS(data!$H$1:$H$1750, data!$A$1:$A$1750, 'Heron View'!$A60, data!$D$1:$D$1750, 'Heron View'!$A$2, data!$E$1:$E$1750, 'Heron View'!Y$5)</f>
        <v>465014.8</v>
      </c>
      <c r="Z60" s="2">
        <f>Y60+SUMIFS(data!$H$1:$H$1750, data!$A$1:$A$1750, 'Heron View'!$A60, data!$D$1:$D$1750, 'Heron View'!$A$2, data!$E$1:$E$1750, 'Heron View'!Z$5)</f>
        <v>565014.80000000005</v>
      </c>
      <c r="AA60" s="2">
        <f>Z60+SUMIFS(data!$H$1:$H$1750, data!$A$1:$A$1750, 'Heron View'!$A60, data!$D$1:$D$1750, 'Heron View'!$A$2, data!$E$1:$E$1750, 'Heron View'!AA$5)</f>
        <v>665014.80000000005</v>
      </c>
      <c r="AB60" s="2">
        <f>AA60+SUMIFS(data!$H$1:$H$1750, data!$A$1:$A$1750, 'Heron View'!$A60, data!$D$1:$D$1750, 'Heron View'!$A$2, data!$E$1:$E$1750, 'Heron View'!AB$5)</f>
        <v>679466.72000000009</v>
      </c>
      <c r="AC60" s="2">
        <f>AB60+SUMIFS(data!$H$1:$H$1750, data!$A$1:$A$1750, 'Heron View'!$A60, data!$D$1:$D$1750, 'Heron View'!$A$2, data!$E$1:$E$1750, 'Heron View'!AC$5)</f>
        <v>712518.78</v>
      </c>
      <c r="AD60" s="2">
        <f>AC60+SUMIFS(data!$H$1:$H$1750, data!$A$1:$A$1750, 'Heron View'!$A60, data!$D$1:$D$1750, 'Heron View'!$A$2, data!$E$1:$E$1750, 'Heron View'!AD$5)</f>
        <v>812518.78</v>
      </c>
      <c r="AE60" s="2">
        <f>AD60+SUMIFS(data!$H$1:$H$1750, data!$A$1:$A$1750, 'Heron View'!$A60, data!$D$1:$D$1750, 'Heron View'!$A$2, data!$E$1:$E$1750, 'Heron View'!AE$5)</f>
        <v>912518.78</v>
      </c>
      <c r="AF60" s="2">
        <f>AE60+SUMIFS(data!$H$1:$H$1750, data!$A$1:$A$1750, 'Heron View'!$A60, data!$D$1:$D$1750, 'Heron View'!$A$2, data!$E$1:$E$1750, 'Heron View'!AF$5)</f>
        <v>1012518.78</v>
      </c>
    </row>
    <row r="61" spans="1:34" x14ac:dyDescent="0.2">
      <c r="A61" t="s">
        <v>44</v>
      </c>
      <c r="C61" s="2">
        <f>SUMIFS(data!$H$1:$H$1750, data!$A$1:$A$1750, 'Heron View'!$A61, data!$D$1:$D$1750, 'Heron View'!$A$2, data!$E$1:$E$1750, 'Heron View'!C$5)</f>
        <v>0</v>
      </c>
      <c r="D61" s="2">
        <f>C61+SUMIFS(data!$H$1:$H$1750, data!$A$1:$A$1750, 'Heron View'!$A61, data!$D$1:$D$1750, 'Heron View'!$A$2, data!$E$1:$E$1750, 'Heron View'!D$5)</f>
        <v>0</v>
      </c>
      <c r="E61" s="2">
        <f>D61+SUMIFS(data!$H$1:$H$1750, data!$A$1:$A$1750, 'Heron View'!$A61, data!$D$1:$D$1750, 'Heron View'!$A$2, data!$E$1:$E$1750, 'Heron View'!E$5)</f>
        <v>0</v>
      </c>
      <c r="F61" s="2">
        <f>E61+SUMIFS(data!$H$1:$H$1750, data!$A$1:$A$1750, 'Heron View'!$A61, data!$D$1:$D$1750, 'Heron View'!$A$2, data!$E$1:$E$1750, 'Heron View'!F$5)</f>
        <v>0</v>
      </c>
      <c r="G61" s="2">
        <f>F61+SUMIFS(data!$H$1:$H$1750, data!$A$1:$A$1750, 'Heron View'!$A61, data!$D$1:$D$1750, 'Heron View'!$A$2, data!$E$1:$E$1750, 'Heron View'!G$5)</f>
        <v>0</v>
      </c>
      <c r="H61" s="2">
        <f>G61+SUMIFS(data!$H$1:$H$1750, data!$A$1:$A$1750, 'Heron View'!$A61, data!$D$1:$D$1750, 'Heron View'!$A$2, data!$E$1:$E$1750, 'Heron View'!H$5)</f>
        <v>0</v>
      </c>
      <c r="I61" s="2">
        <f>H61+SUMIFS(data!$H$1:$H$1750, data!$A$1:$A$1750, 'Heron View'!$A61, data!$D$1:$D$1750, 'Heron View'!$A$2, data!$E$1:$E$1750, 'Heron View'!I$5)</f>
        <v>0</v>
      </c>
      <c r="J61" s="2">
        <f>I61+SUMIFS(data!$H$1:$H$1750, data!$A$1:$A$1750, 'Heron View'!$A61, data!$D$1:$D$1750, 'Heron View'!$A$2, data!$E$1:$E$1750, 'Heron View'!J$5)</f>
        <v>0</v>
      </c>
      <c r="K61" s="2">
        <f>J61+SUMIFS(data!$H$1:$H$1750, data!$A$1:$A$1750, 'Heron View'!$A61, data!$D$1:$D$1750, 'Heron View'!$A$2, data!$E$1:$E$1750, 'Heron View'!K$5)</f>
        <v>0</v>
      </c>
      <c r="L61" s="2">
        <f>K61+SUMIFS(data!$H$1:$H$1750, data!$A$1:$A$1750, 'Heron View'!$A61, data!$D$1:$D$1750, 'Heron View'!$A$2, data!$E$1:$E$1750, 'Heron View'!L$5)</f>
        <v>0</v>
      </c>
      <c r="M61" s="2">
        <f>L61+SUMIFS(data!$H$1:$H$1750, data!$A$1:$A$1750, 'Heron View'!$A61, data!$D$1:$D$1750, 'Heron View'!$A$2, data!$E$1:$E$1750, 'Heron View'!M$5)</f>
        <v>0</v>
      </c>
      <c r="N61" s="2">
        <f>M61+SUMIFS(data!$H$1:$H$1750, data!$A$1:$A$1750, 'Heron View'!$A61, data!$D$1:$D$1750, 'Heron View'!$A$2, data!$E$1:$E$1750, 'Heron View'!N$5)</f>
        <v>0</v>
      </c>
      <c r="O61" s="2">
        <f>N61+SUMIFS(data!$H$1:$H$1750, data!$A$1:$A$1750, 'Heron View'!$A61, data!$D$1:$D$1750, 'Heron View'!$A$2, data!$E$1:$E$1750, 'Heron View'!O$5)</f>
        <v>0</v>
      </c>
      <c r="P61" s="2">
        <f>O61+SUMIFS(data!$H$1:$H$1750, data!$A$1:$A$1750, 'Heron View'!$A61, data!$D$1:$D$1750, 'Heron View'!$A$2, data!$E$1:$E$1750, 'Heron View'!P$5)</f>
        <v>0</v>
      </c>
      <c r="Q61" s="2">
        <f>P61+SUMIFS(data!$H$1:$H$1750, data!$A$1:$A$1750, 'Heron View'!$A61, data!$D$1:$D$1750, 'Heron View'!$A$2, data!$E$1:$E$1750, 'Heron View'!Q$5)</f>
        <v>0</v>
      </c>
      <c r="R61" s="2">
        <f>Q61+SUMIFS(data!$H$1:$H$1750, data!$A$1:$A$1750, 'Heron View'!$A61, data!$D$1:$D$1750, 'Heron View'!$A$2, data!$E$1:$E$1750, 'Heron View'!R$5)</f>
        <v>0</v>
      </c>
      <c r="S61" s="2">
        <f>R61+SUMIFS(data!$H$1:$H$1750, data!$A$1:$A$1750, 'Heron View'!$A61, data!$D$1:$D$1750, 'Heron View'!$A$2, data!$E$1:$E$1750, 'Heron View'!S$5)</f>
        <v>0</v>
      </c>
      <c r="T61" s="2">
        <f>S61+SUMIFS(data!$H$1:$H$1750, data!$A$1:$A$1750, 'Heron View'!$A61, data!$D$1:$D$1750, 'Heron View'!$A$2, data!$E$1:$E$1750, 'Heron View'!T$5)</f>
        <v>403347.95</v>
      </c>
      <c r="U61" s="2">
        <f>T61+SUMIFS(data!$H$1:$H$1750, data!$A$1:$A$1750, 'Heron View'!$A61, data!$D$1:$D$1750, 'Heron View'!$A$2, data!$E$1:$E$1750, 'Heron View'!U$5)</f>
        <v>1428401.69</v>
      </c>
      <c r="V61" s="2">
        <f>U61+SUMIFS(data!$H$1:$H$1750, data!$A$1:$A$1750, 'Heron View'!$A61, data!$D$1:$D$1750, 'Heron View'!$A$2, data!$E$1:$E$1750, 'Heron View'!V$5)</f>
        <v>1528401.69</v>
      </c>
      <c r="W61" s="2">
        <f>V61+SUMIFS(data!$H$1:$H$1750, data!$A$1:$A$1750, 'Heron View'!$A61, data!$D$1:$D$1750, 'Heron View'!$A$2, data!$E$1:$E$1750, 'Heron View'!W$5)</f>
        <v>1732566.08</v>
      </c>
      <c r="X61" s="2">
        <f>W61+SUMIFS(data!$H$1:$H$1750, data!$A$1:$A$1750, 'Heron View'!$A61, data!$D$1:$D$1750, 'Heron View'!$A$2, data!$E$1:$E$1750, 'Heron View'!X$5)</f>
        <v>1832566.08</v>
      </c>
      <c r="Y61" s="2">
        <f>X61+SUMIFS(data!$H$1:$H$1750, data!$A$1:$A$1750, 'Heron View'!$A61, data!$D$1:$D$1750, 'Heron View'!$A$2, data!$E$1:$E$1750, 'Heron View'!Y$5)</f>
        <v>1932566.08</v>
      </c>
      <c r="Z61" s="2">
        <f>Y61+SUMIFS(data!$H$1:$H$1750, data!$A$1:$A$1750, 'Heron View'!$A61, data!$D$1:$D$1750, 'Heron View'!$A$2, data!$E$1:$E$1750, 'Heron View'!Z$5)</f>
        <v>2032566.08</v>
      </c>
      <c r="AA61" s="2">
        <f>Z61+SUMIFS(data!$H$1:$H$1750, data!$A$1:$A$1750, 'Heron View'!$A61, data!$D$1:$D$1750, 'Heron View'!$A$2, data!$E$1:$E$1750, 'Heron View'!AA$5)</f>
        <v>2675585.2600000002</v>
      </c>
      <c r="AB61" s="2">
        <f>AA61+SUMIFS(data!$H$1:$H$1750, data!$A$1:$A$1750, 'Heron View'!$A61, data!$D$1:$D$1750, 'Heron View'!$A$2, data!$E$1:$E$1750, 'Heron View'!AB$5)</f>
        <v>4130404.43</v>
      </c>
      <c r="AC61" s="2">
        <f>AB61+SUMIFS(data!$H$1:$H$1750, data!$A$1:$A$1750, 'Heron View'!$A61, data!$D$1:$D$1750, 'Heron View'!$A$2, data!$E$1:$E$1750, 'Heron View'!AC$5)</f>
        <v>4345368.8100000005</v>
      </c>
      <c r="AD61" s="2">
        <f>AC61+SUMIFS(data!$H$1:$H$1750, data!$A$1:$A$1750, 'Heron View'!$A61, data!$D$1:$D$1750, 'Heron View'!$A$2, data!$E$1:$E$1750, 'Heron View'!AD$5)</f>
        <v>4445368.8100000005</v>
      </c>
      <c r="AE61" s="2">
        <f>AD61+SUMIFS(data!$H$1:$H$1750, data!$A$1:$A$1750, 'Heron View'!$A61, data!$D$1:$D$1750, 'Heron View'!$A$2, data!$E$1:$E$1750, 'Heron View'!AE$5)</f>
        <v>4545368.8100000005</v>
      </c>
      <c r="AF61" s="2">
        <f>AE61+SUMIFS(data!$H$1:$H$1750, data!$A$1:$A$1750, 'Heron View'!$A61, data!$D$1:$D$1750, 'Heron View'!$A$2, data!$E$1:$E$1750, 'Heron View'!AF$5)</f>
        <v>4645368.8100000005</v>
      </c>
    </row>
    <row r="62" spans="1:34" x14ac:dyDescent="0.2">
      <c r="A62" t="s">
        <v>45</v>
      </c>
      <c r="C62" s="2">
        <f>SUMIFS(data!$H$1:$H$1750, data!$A$1:$A$1750, 'Heron View'!$A62, data!$D$1:$D$1750, 'Heron View'!$A$2, data!$E$1:$E$1750, 'Heron View'!C$5)</f>
        <v>0</v>
      </c>
      <c r="D62" s="2">
        <f>C62+SUMIFS(data!$H$1:$H$1750, data!$A$1:$A$1750, 'Heron View'!$A62, data!$D$1:$D$1750, 'Heron View'!$A$2, data!$E$1:$E$1750, 'Heron View'!D$5)</f>
        <v>0</v>
      </c>
      <c r="E62" s="2">
        <f>D62+SUMIFS(data!$H$1:$H$1750, data!$A$1:$A$1750, 'Heron View'!$A62, data!$D$1:$D$1750, 'Heron View'!$A$2, data!$E$1:$E$1750, 'Heron View'!E$5)</f>
        <v>0</v>
      </c>
      <c r="F62" s="2">
        <f>E62+SUMIFS(data!$H$1:$H$1750, data!$A$1:$A$1750, 'Heron View'!$A62, data!$D$1:$D$1750, 'Heron View'!$A$2, data!$E$1:$E$1750, 'Heron View'!F$5)</f>
        <v>0</v>
      </c>
      <c r="G62" s="2">
        <f>F62+SUMIFS(data!$H$1:$H$1750, data!$A$1:$A$1750, 'Heron View'!$A62, data!$D$1:$D$1750, 'Heron View'!$A$2, data!$E$1:$E$1750, 'Heron View'!G$5)</f>
        <v>0</v>
      </c>
      <c r="H62" s="2">
        <f>G62+SUMIFS(data!$H$1:$H$1750, data!$A$1:$A$1750, 'Heron View'!$A62, data!$D$1:$D$1750, 'Heron View'!$A$2, data!$E$1:$E$1750, 'Heron View'!H$5)</f>
        <v>0</v>
      </c>
      <c r="I62" s="2">
        <f>H62+SUMIFS(data!$H$1:$H$1750, data!$A$1:$A$1750, 'Heron View'!$A62, data!$D$1:$D$1750, 'Heron View'!$A$2, data!$E$1:$E$1750, 'Heron View'!I$5)</f>
        <v>0</v>
      </c>
      <c r="J62" s="2">
        <f>I62+SUMIFS(data!$H$1:$H$1750, data!$A$1:$A$1750, 'Heron View'!$A62, data!$D$1:$D$1750, 'Heron View'!$A$2, data!$E$1:$E$1750, 'Heron View'!J$5)</f>
        <v>0</v>
      </c>
      <c r="K62" s="2">
        <f>J62+SUMIFS(data!$H$1:$H$1750, data!$A$1:$A$1750, 'Heron View'!$A62, data!$D$1:$D$1750, 'Heron View'!$A$2, data!$E$1:$E$1750, 'Heron View'!K$5)</f>
        <v>0</v>
      </c>
      <c r="L62" s="2">
        <f>K62+SUMIFS(data!$H$1:$H$1750, data!$A$1:$A$1750, 'Heron View'!$A62, data!$D$1:$D$1750, 'Heron View'!$A$2, data!$E$1:$E$1750, 'Heron View'!L$5)</f>
        <v>0</v>
      </c>
      <c r="M62" s="2">
        <f>L62+SUMIFS(data!$H$1:$H$1750, data!$A$1:$A$1750, 'Heron View'!$A62, data!$D$1:$D$1750, 'Heron View'!$A$2, data!$E$1:$E$1750, 'Heron View'!M$5)</f>
        <v>0</v>
      </c>
      <c r="N62" s="2">
        <f>M62+SUMIFS(data!$H$1:$H$1750, data!$A$1:$A$1750, 'Heron View'!$A62, data!$D$1:$D$1750, 'Heron View'!$A$2, data!$E$1:$E$1750, 'Heron View'!N$5)</f>
        <v>0</v>
      </c>
      <c r="O62" s="2">
        <f>N62+SUMIFS(data!$H$1:$H$1750, data!$A$1:$A$1750, 'Heron View'!$A62, data!$D$1:$D$1750, 'Heron View'!$A$2, data!$E$1:$E$1750, 'Heron View'!O$5)</f>
        <v>0</v>
      </c>
      <c r="P62" s="2">
        <f>O62+SUMIFS(data!$H$1:$H$1750, data!$A$1:$A$1750, 'Heron View'!$A62, data!$D$1:$D$1750, 'Heron View'!$A$2, data!$E$1:$E$1750, 'Heron View'!P$5)</f>
        <v>0</v>
      </c>
      <c r="Q62" s="2">
        <f>P62+SUMIFS(data!$H$1:$H$1750, data!$A$1:$A$1750, 'Heron View'!$A62, data!$D$1:$D$1750, 'Heron View'!$A$2, data!$E$1:$E$1750, 'Heron View'!Q$5)</f>
        <v>0</v>
      </c>
      <c r="R62" s="2">
        <f>Q62+SUMIFS(data!$H$1:$H$1750, data!$A$1:$A$1750, 'Heron View'!$A62, data!$D$1:$D$1750, 'Heron View'!$A$2, data!$E$1:$E$1750, 'Heron View'!R$5)</f>
        <v>0</v>
      </c>
      <c r="S62" s="2">
        <f>R62+SUMIFS(data!$H$1:$H$1750, data!$A$1:$A$1750, 'Heron View'!$A62, data!$D$1:$D$1750, 'Heron View'!$A$2, data!$E$1:$E$1750, 'Heron View'!S$5)</f>
        <v>0</v>
      </c>
      <c r="T62" s="2">
        <f>S62+SUMIFS(data!$H$1:$H$1750, data!$A$1:$A$1750, 'Heron View'!$A62, data!$D$1:$D$1750, 'Heron View'!$A$2, data!$E$1:$E$1750, 'Heron View'!T$5)</f>
        <v>0</v>
      </c>
      <c r="U62" s="2">
        <f>T62+SUMIFS(data!$H$1:$H$1750, data!$A$1:$A$1750, 'Heron View'!$A62, data!$D$1:$D$1750, 'Heron View'!$A$2, data!$E$1:$E$1750, 'Heron View'!U$5)</f>
        <v>0</v>
      </c>
      <c r="V62" s="2">
        <f>U62+SUMIFS(data!$H$1:$H$1750, data!$A$1:$A$1750, 'Heron View'!$A62, data!$D$1:$D$1750, 'Heron View'!$A$2, data!$E$1:$E$1750, 'Heron View'!V$5)</f>
        <v>100000</v>
      </c>
      <c r="W62" s="2">
        <f>V62+SUMIFS(data!$H$1:$H$1750, data!$A$1:$A$1750, 'Heron View'!$A62, data!$D$1:$D$1750, 'Heron View'!$A$2, data!$E$1:$E$1750, 'Heron View'!W$5)</f>
        <v>200000</v>
      </c>
      <c r="X62" s="2">
        <f>W62+SUMIFS(data!$H$1:$H$1750, data!$A$1:$A$1750, 'Heron View'!$A62, data!$D$1:$D$1750, 'Heron View'!$A$2, data!$E$1:$E$1750, 'Heron View'!X$5)</f>
        <v>300000</v>
      </c>
      <c r="Y62" s="2">
        <f>X62+SUMIFS(data!$H$1:$H$1750, data!$A$1:$A$1750, 'Heron View'!$A62, data!$D$1:$D$1750, 'Heron View'!$A$2, data!$E$1:$E$1750, 'Heron View'!Y$5)</f>
        <v>400000</v>
      </c>
      <c r="Z62" s="2">
        <f>Y62+SUMIFS(data!$H$1:$H$1750, data!$A$1:$A$1750, 'Heron View'!$A62, data!$D$1:$D$1750, 'Heron View'!$A$2, data!$E$1:$E$1750, 'Heron View'!Z$5)</f>
        <v>500000</v>
      </c>
      <c r="AA62" s="2">
        <f>Z62+SUMIFS(data!$H$1:$H$1750, data!$A$1:$A$1750, 'Heron View'!$A62, data!$D$1:$D$1750, 'Heron View'!$A$2, data!$E$1:$E$1750, 'Heron View'!AA$5)</f>
        <v>533493.15</v>
      </c>
      <c r="AB62" s="2">
        <f>AA62+SUMIFS(data!$H$1:$H$1750, data!$A$1:$A$1750, 'Heron View'!$A62, data!$D$1:$D$1750, 'Heron View'!$A$2, data!$E$1:$E$1750, 'Heron View'!AB$5)</f>
        <v>595712.32000000007</v>
      </c>
      <c r="AC62" s="2">
        <f>AB62+SUMIFS(data!$H$1:$H$1750, data!$A$1:$A$1750, 'Heron View'!$A62, data!$D$1:$D$1750, 'Heron View'!$A$2, data!$E$1:$E$1750, 'Heron View'!AC$5)</f>
        <v>618083.9</v>
      </c>
      <c r="AD62" s="2">
        <f>AC62+SUMIFS(data!$H$1:$H$1750, data!$A$1:$A$1750, 'Heron View'!$A62, data!$D$1:$D$1750, 'Heron View'!$A$2, data!$E$1:$E$1750, 'Heron View'!AD$5)</f>
        <v>622125</v>
      </c>
      <c r="AE62" s="2">
        <f>AD62+SUMIFS(data!$H$1:$H$1750, data!$A$1:$A$1750, 'Heron View'!$A62, data!$D$1:$D$1750, 'Heron View'!$A$2, data!$E$1:$E$1750, 'Heron View'!AE$5)</f>
        <v>722125</v>
      </c>
      <c r="AF62" s="2">
        <f>AE62+SUMIFS(data!$H$1:$H$1750, data!$A$1:$A$1750, 'Heron View'!$A62, data!$D$1:$D$1750, 'Heron View'!$A$2, data!$E$1:$E$1750, 'Heron View'!AF$5)</f>
        <v>822125</v>
      </c>
    </row>
    <row r="63" spans="1:34" x14ac:dyDescent="0.2">
      <c r="A63" t="s">
        <v>46</v>
      </c>
      <c r="C63" s="2">
        <f>SUMIFS(data!$H$1:$H$1750, data!$A$1:$A$1750, 'Heron View'!$A63, data!$D$1:$D$1750, 'Heron View'!$A$2, data!$E$1:$E$1750, 'Heron View'!C$5)</f>
        <v>0</v>
      </c>
      <c r="D63" s="2">
        <f>C63+SUMIFS(data!$H$1:$H$1750, data!$A$1:$A$1750, 'Heron View'!$A63, data!$D$1:$D$1750, 'Heron View'!$A$2, data!$E$1:$E$1750, 'Heron View'!D$5)</f>
        <v>0</v>
      </c>
      <c r="E63" s="2">
        <f>D63+SUMIFS(data!$H$1:$H$1750, data!$A$1:$A$1750, 'Heron View'!$A63, data!$D$1:$D$1750, 'Heron View'!$A$2, data!$E$1:$E$1750, 'Heron View'!E$5)</f>
        <v>0</v>
      </c>
      <c r="F63" s="2">
        <f>E63+SUMIFS(data!$H$1:$H$1750, data!$A$1:$A$1750, 'Heron View'!$A63, data!$D$1:$D$1750, 'Heron View'!$A$2, data!$E$1:$E$1750, 'Heron View'!F$5)</f>
        <v>0</v>
      </c>
      <c r="G63" s="2">
        <f>F63+SUMIFS(data!$H$1:$H$1750, data!$A$1:$A$1750, 'Heron View'!$A63, data!$D$1:$D$1750, 'Heron View'!$A$2, data!$E$1:$E$1750, 'Heron View'!G$5)</f>
        <v>0</v>
      </c>
      <c r="H63" s="2">
        <f>G63+SUMIFS(data!$H$1:$H$1750, data!$A$1:$A$1750, 'Heron View'!$A63, data!$D$1:$D$1750, 'Heron View'!$A$2, data!$E$1:$E$1750, 'Heron View'!H$5)</f>
        <v>0</v>
      </c>
      <c r="I63" s="2">
        <f>H63+SUMIFS(data!$H$1:$H$1750, data!$A$1:$A$1750, 'Heron View'!$A63, data!$D$1:$D$1750, 'Heron View'!$A$2, data!$E$1:$E$1750, 'Heron View'!I$5)</f>
        <v>0</v>
      </c>
      <c r="J63" s="2">
        <f>I63+SUMIFS(data!$H$1:$H$1750, data!$A$1:$A$1750, 'Heron View'!$A63, data!$D$1:$D$1750, 'Heron View'!$A$2, data!$E$1:$E$1750, 'Heron View'!J$5)</f>
        <v>0</v>
      </c>
      <c r="K63" s="2">
        <f>J63+SUMIFS(data!$H$1:$H$1750, data!$A$1:$A$1750, 'Heron View'!$A63, data!$D$1:$D$1750, 'Heron View'!$A$2, data!$E$1:$E$1750, 'Heron View'!K$5)</f>
        <v>0</v>
      </c>
      <c r="L63" s="2">
        <f>K63+SUMIFS(data!$H$1:$H$1750, data!$A$1:$A$1750, 'Heron View'!$A63, data!$D$1:$D$1750, 'Heron View'!$A$2, data!$E$1:$E$1750, 'Heron View'!L$5)</f>
        <v>0</v>
      </c>
      <c r="M63" s="2">
        <f>L63+SUMIFS(data!$H$1:$H$1750, data!$A$1:$A$1750, 'Heron View'!$A63, data!$D$1:$D$1750, 'Heron View'!$A$2, data!$E$1:$E$1750, 'Heron View'!M$5)</f>
        <v>0</v>
      </c>
      <c r="N63" s="2">
        <f>M63+SUMIFS(data!$H$1:$H$1750, data!$A$1:$A$1750, 'Heron View'!$A63, data!$D$1:$D$1750, 'Heron View'!$A$2, data!$E$1:$E$1750, 'Heron View'!N$5)</f>
        <v>0</v>
      </c>
      <c r="O63" s="2">
        <f>N63+SUMIFS(data!$H$1:$H$1750, data!$A$1:$A$1750, 'Heron View'!$A63, data!$D$1:$D$1750, 'Heron View'!$A$2, data!$E$1:$E$1750, 'Heron View'!O$5)</f>
        <v>0</v>
      </c>
      <c r="P63" s="2">
        <f>O63+SUMIFS(data!$H$1:$H$1750, data!$A$1:$A$1750, 'Heron View'!$A63, data!$D$1:$D$1750, 'Heron View'!$A$2, data!$E$1:$E$1750, 'Heron View'!P$5)</f>
        <v>0</v>
      </c>
      <c r="Q63" s="2">
        <f>P63+SUMIFS(data!$H$1:$H$1750, data!$A$1:$A$1750, 'Heron View'!$A63, data!$D$1:$D$1750, 'Heron View'!$A$2, data!$E$1:$E$1750, 'Heron View'!Q$5)</f>
        <v>0</v>
      </c>
      <c r="R63" s="2">
        <f>Q63+SUMIFS(data!$H$1:$H$1750, data!$A$1:$A$1750, 'Heron View'!$A63, data!$D$1:$D$1750, 'Heron View'!$A$2, data!$E$1:$E$1750, 'Heron View'!R$5)</f>
        <v>0</v>
      </c>
      <c r="S63" s="2">
        <f>R63+SUMIFS(data!$H$1:$H$1750, data!$A$1:$A$1750, 'Heron View'!$A63, data!$D$1:$D$1750, 'Heron View'!$A$2, data!$E$1:$E$1750, 'Heron View'!S$5)</f>
        <v>0</v>
      </c>
      <c r="T63" s="2">
        <f>S63+SUMIFS(data!$H$1:$H$1750, data!$A$1:$A$1750, 'Heron View'!$A63, data!$D$1:$D$1750, 'Heron View'!$A$2, data!$E$1:$E$1750, 'Heron View'!T$5)</f>
        <v>0</v>
      </c>
      <c r="U63" s="2">
        <f>T63+SUMIFS(data!$H$1:$H$1750, data!$A$1:$A$1750, 'Heron View'!$A63, data!$D$1:$D$1750, 'Heron View'!$A$2, data!$E$1:$E$1750, 'Heron View'!U$5)</f>
        <v>0</v>
      </c>
      <c r="V63" s="2">
        <f>U63+SUMIFS(data!$H$1:$H$1750, data!$A$1:$A$1750, 'Heron View'!$A63, data!$D$1:$D$1750, 'Heron View'!$A$2, data!$E$1:$E$1750, 'Heron View'!V$5)</f>
        <v>100000</v>
      </c>
      <c r="W63" s="2">
        <f>V63+SUMIFS(data!$H$1:$H$1750, data!$A$1:$A$1750, 'Heron View'!$A63, data!$D$1:$D$1750, 'Heron View'!$A$2, data!$E$1:$E$1750, 'Heron View'!W$5)</f>
        <v>200000</v>
      </c>
      <c r="X63" s="2">
        <f>W63+SUMIFS(data!$H$1:$H$1750, data!$A$1:$A$1750, 'Heron View'!$A63, data!$D$1:$D$1750, 'Heron View'!$A$2, data!$E$1:$E$1750, 'Heron View'!X$5)</f>
        <v>300000</v>
      </c>
      <c r="Y63" s="2">
        <f>X63+SUMIFS(data!$H$1:$H$1750, data!$A$1:$A$1750, 'Heron View'!$A63, data!$D$1:$D$1750, 'Heron View'!$A$2, data!$E$1:$E$1750, 'Heron View'!Y$5)</f>
        <v>400000</v>
      </c>
      <c r="Z63" s="2">
        <f>Y63+SUMIFS(data!$H$1:$H$1750, data!$A$1:$A$1750, 'Heron View'!$A63, data!$D$1:$D$1750, 'Heron View'!$A$2, data!$E$1:$E$1750, 'Heron View'!Z$5)</f>
        <v>500000</v>
      </c>
      <c r="AA63" s="2">
        <f>Z63+SUMIFS(data!$H$1:$H$1750, data!$A$1:$A$1750, 'Heron View'!$A63, data!$D$1:$D$1750, 'Heron View'!$A$2, data!$E$1:$E$1750, 'Heron View'!AA$5)</f>
        <v>503561.64</v>
      </c>
      <c r="AB63" s="2">
        <f>AA63+SUMIFS(data!$H$1:$H$1750, data!$A$1:$A$1750, 'Heron View'!$A63, data!$D$1:$D$1750, 'Heron View'!$A$2, data!$E$1:$E$1750, 'Heron View'!AB$5)</f>
        <v>540923.29</v>
      </c>
      <c r="AC63" s="2">
        <f>AB63+SUMIFS(data!$H$1:$H$1750, data!$A$1:$A$1750, 'Heron View'!$A63, data!$D$1:$D$1750, 'Heron View'!$A$2, data!$E$1:$E$1750, 'Heron View'!AC$5)</f>
        <v>556380.83000000007</v>
      </c>
      <c r="AD63" s="2">
        <f>AC63+SUMIFS(data!$H$1:$H$1750, data!$A$1:$A$1750, 'Heron View'!$A63, data!$D$1:$D$1750, 'Heron View'!$A$2, data!$E$1:$E$1750, 'Heron View'!AD$5)</f>
        <v>561901.38000000012</v>
      </c>
      <c r="AE63" s="2">
        <f>AD63+SUMIFS(data!$H$1:$H$1750, data!$A$1:$A$1750, 'Heron View'!$A63, data!$D$1:$D$1750, 'Heron View'!$A$2, data!$E$1:$E$1750, 'Heron View'!AE$5)</f>
        <v>661901.38000000012</v>
      </c>
      <c r="AF63" s="2">
        <f>AE63+SUMIFS(data!$H$1:$H$1750, data!$A$1:$A$1750, 'Heron View'!$A63, data!$D$1:$D$1750, 'Heron View'!$A$2, data!$E$1:$E$1750, 'Heron View'!AF$5)</f>
        <v>761901.38000000012</v>
      </c>
    </row>
    <row r="64" spans="1:34" x14ac:dyDescent="0.2">
      <c r="A64" t="s">
        <v>47</v>
      </c>
      <c r="C64" s="2">
        <f>SUMIFS(data!$H$1:$H$1750, data!$A$1:$A$1750, 'Heron View'!$A64, data!$D$1:$D$1750, 'Heron View'!$A$2, data!$E$1:$E$1750, 'Heron View'!C$5)</f>
        <v>0</v>
      </c>
      <c r="D64" s="2">
        <f>C64+SUMIFS(data!$H$1:$H$1750, data!$A$1:$A$1750, 'Heron View'!$A64, data!$D$1:$D$1750, 'Heron View'!$A$2, data!$E$1:$E$1750, 'Heron View'!D$5)</f>
        <v>0</v>
      </c>
      <c r="E64" s="2">
        <f>D64+SUMIFS(data!$H$1:$H$1750, data!$A$1:$A$1750, 'Heron View'!$A64, data!$D$1:$D$1750, 'Heron View'!$A$2, data!$E$1:$E$1750, 'Heron View'!E$5)</f>
        <v>0</v>
      </c>
      <c r="F64" s="2">
        <f>E64+SUMIFS(data!$H$1:$H$1750, data!$A$1:$A$1750, 'Heron View'!$A64, data!$D$1:$D$1750, 'Heron View'!$A$2, data!$E$1:$E$1750, 'Heron View'!F$5)</f>
        <v>0</v>
      </c>
      <c r="G64" s="2">
        <f>F64+SUMIFS(data!$H$1:$H$1750, data!$A$1:$A$1750, 'Heron View'!$A64, data!$D$1:$D$1750, 'Heron View'!$A$2, data!$E$1:$E$1750, 'Heron View'!G$5)</f>
        <v>0</v>
      </c>
      <c r="H64" s="2">
        <f>G64+SUMIFS(data!$H$1:$H$1750, data!$A$1:$A$1750, 'Heron View'!$A64, data!$D$1:$D$1750, 'Heron View'!$A$2, data!$E$1:$E$1750, 'Heron View'!H$5)</f>
        <v>0</v>
      </c>
      <c r="I64" s="2">
        <f>H64+SUMIFS(data!$H$1:$H$1750, data!$A$1:$A$1750, 'Heron View'!$A64, data!$D$1:$D$1750, 'Heron View'!$A$2, data!$E$1:$E$1750, 'Heron View'!I$5)</f>
        <v>0</v>
      </c>
      <c r="J64" s="2">
        <f>I64+SUMIFS(data!$H$1:$H$1750, data!$A$1:$A$1750, 'Heron View'!$A64, data!$D$1:$D$1750, 'Heron View'!$A$2, data!$E$1:$E$1750, 'Heron View'!J$5)</f>
        <v>0</v>
      </c>
      <c r="K64" s="2">
        <f>J64+SUMIFS(data!$H$1:$H$1750, data!$A$1:$A$1750, 'Heron View'!$A64, data!$D$1:$D$1750, 'Heron View'!$A$2, data!$E$1:$E$1750, 'Heron View'!K$5)</f>
        <v>0</v>
      </c>
      <c r="L64" s="2">
        <f>K64+SUMIFS(data!$H$1:$H$1750, data!$A$1:$A$1750, 'Heron View'!$A64, data!$D$1:$D$1750, 'Heron View'!$A$2, data!$E$1:$E$1750, 'Heron View'!L$5)</f>
        <v>0</v>
      </c>
      <c r="M64" s="2">
        <f>L64+SUMIFS(data!$H$1:$H$1750, data!$A$1:$A$1750, 'Heron View'!$A64, data!$D$1:$D$1750, 'Heron View'!$A$2, data!$E$1:$E$1750, 'Heron View'!M$5)</f>
        <v>0</v>
      </c>
      <c r="N64" s="2">
        <f>M64+SUMIFS(data!$H$1:$H$1750, data!$A$1:$A$1750, 'Heron View'!$A64, data!$D$1:$D$1750, 'Heron View'!$A$2, data!$E$1:$E$1750, 'Heron View'!N$5)</f>
        <v>0</v>
      </c>
      <c r="O64" s="2">
        <f>N64+SUMIFS(data!$H$1:$H$1750, data!$A$1:$A$1750, 'Heron View'!$A64, data!$D$1:$D$1750, 'Heron View'!$A$2, data!$E$1:$E$1750, 'Heron View'!O$5)</f>
        <v>0</v>
      </c>
      <c r="P64" s="2">
        <f>O64+SUMIFS(data!$H$1:$H$1750, data!$A$1:$A$1750, 'Heron View'!$A64, data!$D$1:$D$1750, 'Heron View'!$A$2, data!$E$1:$E$1750, 'Heron View'!P$5)</f>
        <v>0</v>
      </c>
      <c r="Q64" s="2">
        <f>P64+SUMIFS(data!$H$1:$H$1750, data!$A$1:$A$1750, 'Heron View'!$A64, data!$D$1:$D$1750, 'Heron View'!$A$2, data!$E$1:$E$1750, 'Heron View'!Q$5)</f>
        <v>0</v>
      </c>
      <c r="R64" s="2">
        <f>Q64+SUMIFS(data!$H$1:$H$1750, data!$A$1:$A$1750, 'Heron View'!$A64, data!$D$1:$D$1750, 'Heron View'!$A$2, data!$E$1:$E$1750, 'Heron View'!R$5)</f>
        <v>0</v>
      </c>
      <c r="S64" s="2">
        <f>R64+SUMIFS(data!$H$1:$H$1750, data!$A$1:$A$1750, 'Heron View'!$A64, data!$D$1:$D$1750, 'Heron View'!$A$2, data!$E$1:$E$1750, 'Heron View'!S$5)</f>
        <v>0</v>
      </c>
      <c r="T64" s="2">
        <f>S64+SUMIFS(data!$H$1:$H$1750, data!$A$1:$A$1750, 'Heron View'!$A64, data!$D$1:$D$1750, 'Heron View'!$A$2, data!$E$1:$E$1750, 'Heron View'!T$5)</f>
        <v>0</v>
      </c>
      <c r="U64" s="2">
        <f>T64+SUMIFS(data!$H$1:$H$1750, data!$A$1:$A$1750, 'Heron View'!$A64, data!$D$1:$D$1750, 'Heron View'!$A$2, data!$E$1:$E$1750, 'Heron View'!U$5)</f>
        <v>0</v>
      </c>
      <c r="V64" s="2">
        <f>U64+SUMIFS(data!$H$1:$H$1750, data!$A$1:$A$1750, 'Heron View'!$A64, data!$D$1:$D$1750, 'Heron View'!$A$2, data!$E$1:$E$1750, 'Heron View'!V$5)</f>
        <v>100000</v>
      </c>
      <c r="W64" s="2">
        <f>V64+SUMIFS(data!$H$1:$H$1750, data!$A$1:$A$1750, 'Heron View'!$A64, data!$D$1:$D$1750, 'Heron View'!$A$2, data!$E$1:$E$1750, 'Heron View'!W$5)</f>
        <v>200000</v>
      </c>
      <c r="X64" s="2">
        <f>W64+SUMIFS(data!$H$1:$H$1750, data!$A$1:$A$1750, 'Heron View'!$A64, data!$D$1:$D$1750, 'Heron View'!$A$2, data!$E$1:$E$1750, 'Heron View'!X$5)</f>
        <v>300000</v>
      </c>
      <c r="Y64" s="2">
        <f>X64+SUMIFS(data!$H$1:$H$1750, data!$A$1:$A$1750, 'Heron View'!$A64, data!$D$1:$D$1750, 'Heron View'!$A$2, data!$E$1:$E$1750, 'Heron View'!Y$5)</f>
        <v>400000</v>
      </c>
      <c r="Z64" s="2">
        <f>Y64+SUMIFS(data!$H$1:$H$1750, data!$A$1:$A$1750, 'Heron View'!$A64, data!$D$1:$D$1750, 'Heron View'!$A$2, data!$E$1:$E$1750, 'Heron View'!Z$5)</f>
        <v>500000</v>
      </c>
      <c r="AA64" s="2">
        <f>Z64+SUMIFS(data!$H$1:$H$1750, data!$A$1:$A$1750, 'Heron View'!$A64, data!$D$1:$D$1750, 'Heron View'!$A$2, data!$E$1:$E$1750, 'Heron View'!AA$5)</f>
        <v>600000</v>
      </c>
      <c r="AB64" s="2">
        <f>AA64+SUMIFS(data!$H$1:$H$1750, data!$A$1:$A$1750, 'Heron View'!$A64, data!$D$1:$D$1750, 'Heron View'!$A$2, data!$E$1:$E$1750, 'Heron View'!AB$5)</f>
        <v>622913.02</v>
      </c>
      <c r="AC64" s="2">
        <f>AB64+SUMIFS(data!$H$1:$H$1750, data!$A$1:$A$1750, 'Heron View'!$A64, data!$D$1:$D$1750, 'Heron View'!$A$2, data!$E$1:$E$1750, 'Heron View'!AC$5)</f>
        <v>636302.06000000006</v>
      </c>
      <c r="AD64" s="2">
        <f>AC64+SUMIFS(data!$H$1:$H$1750, data!$A$1:$A$1750, 'Heron View'!$A64, data!$D$1:$D$1750, 'Heron View'!$A$2, data!$E$1:$E$1750, 'Heron View'!AD$5)</f>
        <v>639316.45000000007</v>
      </c>
      <c r="AE64" s="2">
        <f>AD64+SUMIFS(data!$H$1:$H$1750, data!$A$1:$A$1750, 'Heron View'!$A64, data!$D$1:$D$1750, 'Heron View'!$A$2, data!$E$1:$E$1750, 'Heron View'!AE$5)</f>
        <v>739316.45000000007</v>
      </c>
      <c r="AF64" s="2">
        <f>AE64+SUMIFS(data!$H$1:$H$1750, data!$A$1:$A$1750, 'Heron View'!$A64, data!$D$1:$D$1750, 'Heron View'!$A$2, data!$E$1:$E$1750, 'Heron View'!AF$5)</f>
        <v>839316.45000000007</v>
      </c>
    </row>
    <row r="65" spans="1:32" x14ac:dyDescent="0.2">
      <c r="A65" t="s">
        <v>48</v>
      </c>
      <c r="C65" s="2">
        <f>SUMIFS(data!$H$1:$H$1750, data!$A$1:$A$1750, 'Heron View'!$A65, data!$D$1:$D$1750, 'Heron View'!$A$2, data!$E$1:$E$1750, 'Heron View'!C$5)</f>
        <v>0</v>
      </c>
      <c r="D65" s="2">
        <f>C65+SUMIFS(data!$H$1:$H$1750, data!$A$1:$A$1750, 'Heron View'!$A65, data!$D$1:$D$1750, 'Heron View'!$A$2, data!$E$1:$E$1750, 'Heron View'!D$5)</f>
        <v>0</v>
      </c>
      <c r="E65" s="2">
        <f>D65+SUMIFS(data!$H$1:$H$1750, data!$A$1:$A$1750, 'Heron View'!$A65, data!$D$1:$D$1750, 'Heron View'!$A$2, data!$E$1:$E$1750, 'Heron View'!E$5)</f>
        <v>0</v>
      </c>
      <c r="F65" s="2">
        <f>E65+SUMIFS(data!$H$1:$H$1750, data!$A$1:$A$1750, 'Heron View'!$A65, data!$D$1:$D$1750, 'Heron View'!$A$2, data!$E$1:$E$1750, 'Heron View'!F$5)</f>
        <v>0</v>
      </c>
      <c r="G65" s="2">
        <f>F65+SUMIFS(data!$H$1:$H$1750, data!$A$1:$A$1750, 'Heron View'!$A65, data!$D$1:$D$1750, 'Heron View'!$A$2, data!$E$1:$E$1750, 'Heron View'!G$5)</f>
        <v>0</v>
      </c>
      <c r="H65" s="2">
        <f>G65+SUMIFS(data!$H$1:$H$1750, data!$A$1:$A$1750, 'Heron View'!$A65, data!$D$1:$D$1750, 'Heron View'!$A$2, data!$E$1:$E$1750, 'Heron View'!H$5)</f>
        <v>0</v>
      </c>
      <c r="I65" s="2">
        <f>H65+SUMIFS(data!$H$1:$H$1750, data!$A$1:$A$1750, 'Heron View'!$A65, data!$D$1:$D$1750, 'Heron View'!$A$2, data!$E$1:$E$1750, 'Heron View'!I$5)</f>
        <v>0</v>
      </c>
      <c r="J65" s="2">
        <f>I65+SUMIFS(data!$H$1:$H$1750, data!$A$1:$A$1750, 'Heron View'!$A65, data!$D$1:$D$1750, 'Heron View'!$A$2, data!$E$1:$E$1750, 'Heron View'!J$5)</f>
        <v>0</v>
      </c>
      <c r="K65" s="2">
        <f>J65+SUMIFS(data!$H$1:$H$1750, data!$A$1:$A$1750, 'Heron View'!$A65, data!$D$1:$D$1750, 'Heron View'!$A$2, data!$E$1:$E$1750, 'Heron View'!K$5)</f>
        <v>0</v>
      </c>
      <c r="L65" s="2">
        <f>K65+SUMIFS(data!$H$1:$H$1750, data!$A$1:$A$1750, 'Heron View'!$A65, data!$D$1:$D$1750, 'Heron View'!$A$2, data!$E$1:$E$1750, 'Heron View'!L$5)</f>
        <v>0</v>
      </c>
      <c r="M65" s="2">
        <f>L65+SUMIFS(data!$H$1:$H$1750, data!$A$1:$A$1750, 'Heron View'!$A65, data!$D$1:$D$1750, 'Heron View'!$A$2, data!$E$1:$E$1750, 'Heron View'!M$5)</f>
        <v>0</v>
      </c>
      <c r="N65" s="2">
        <f>M65+SUMIFS(data!$H$1:$H$1750, data!$A$1:$A$1750, 'Heron View'!$A65, data!$D$1:$D$1750, 'Heron View'!$A$2, data!$E$1:$E$1750, 'Heron View'!N$5)</f>
        <v>0</v>
      </c>
      <c r="O65" s="2">
        <f>N65+SUMIFS(data!$H$1:$H$1750, data!$A$1:$A$1750, 'Heron View'!$A65, data!$D$1:$D$1750, 'Heron View'!$A$2, data!$E$1:$E$1750, 'Heron View'!O$5)</f>
        <v>0</v>
      </c>
      <c r="P65" s="2">
        <f>O65+SUMIFS(data!$H$1:$H$1750, data!$A$1:$A$1750, 'Heron View'!$A65, data!$D$1:$D$1750, 'Heron View'!$A$2, data!$E$1:$E$1750, 'Heron View'!P$5)</f>
        <v>0</v>
      </c>
      <c r="Q65" s="2">
        <f>P65+SUMIFS(data!$H$1:$H$1750, data!$A$1:$A$1750, 'Heron View'!$A65, data!$D$1:$D$1750, 'Heron View'!$A$2, data!$E$1:$E$1750, 'Heron View'!Q$5)</f>
        <v>0</v>
      </c>
      <c r="R65" s="2">
        <f>Q65+SUMIFS(data!$H$1:$H$1750, data!$A$1:$A$1750, 'Heron View'!$A65, data!$D$1:$D$1750, 'Heron View'!$A$2, data!$E$1:$E$1750, 'Heron View'!R$5)</f>
        <v>0</v>
      </c>
      <c r="S65" s="2">
        <f>R65+SUMIFS(data!$H$1:$H$1750, data!$A$1:$A$1750, 'Heron View'!$A65, data!$D$1:$D$1750, 'Heron View'!$A$2, data!$E$1:$E$1750, 'Heron View'!S$5)</f>
        <v>0</v>
      </c>
      <c r="T65" s="2">
        <f>S65+SUMIFS(data!$H$1:$H$1750, data!$A$1:$A$1750, 'Heron View'!$A65, data!$D$1:$D$1750, 'Heron View'!$A$2, data!$E$1:$E$1750, 'Heron View'!T$5)</f>
        <v>675.38</v>
      </c>
      <c r="U65" s="2">
        <f>T65+SUMIFS(data!$H$1:$H$1750, data!$A$1:$A$1750, 'Heron View'!$A65, data!$D$1:$D$1750, 'Heron View'!$A$2, data!$E$1:$E$1750, 'Heron View'!U$5)</f>
        <v>1350.76</v>
      </c>
      <c r="V65" s="2">
        <f>U65+SUMIFS(data!$H$1:$H$1750, data!$A$1:$A$1750, 'Heron View'!$A65, data!$D$1:$D$1750, 'Heron View'!$A$2, data!$E$1:$E$1750, 'Heron View'!V$5)</f>
        <v>2283.16</v>
      </c>
      <c r="W65" s="2">
        <f>V65+SUMIFS(data!$H$1:$H$1750, data!$A$1:$A$1750, 'Heron View'!$A65, data!$D$1:$D$1750, 'Heron View'!$A$2, data!$E$1:$E$1750, 'Heron View'!W$5)</f>
        <v>102283.16</v>
      </c>
      <c r="X65" s="2">
        <f>W65+SUMIFS(data!$H$1:$H$1750, data!$A$1:$A$1750, 'Heron View'!$A65, data!$D$1:$D$1750, 'Heron View'!$A$2, data!$E$1:$E$1750, 'Heron View'!X$5)</f>
        <v>202283.16</v>
      </c>
      <c r="Y65" s="2">
        <f>X65+SUMIFS(data!$H$1:$H$1750, data!$A$1:$A$1750, 'Heron View'!$A65, data!$D$1:$D$1750, 'Heron View'!$A$2, data!$E$1:$E$1750, 'Heron View'!Y$5)</f>
        <v>302283.16000000003</v>
      </c>
      <c r="Z65" s="2">
        <f>Y65+SUMIFS(data!$H$1:$H$1750, data!$A$1:$A$1750, 'Heron View'!$A65, data!$D$1:$D$1750, 'Heron View'!$A$2, data!$E$1:$E$1750, 'Heron View'!Z$5)</f>
        <v>402283.16000000003</v>
      </c>
      <c r="AA65" s="2">
        <f>Z65+SUMIFS(data!$H$1:$H$1750, data!$A$1:$A$1750, 'Heron View'!$A65, data!$D$1:$D$1750, 'Heron View'!$A$2, data!$E$1:$E$1750, 'Heron View'!AA$5)</f>
        <v>502283.16000000003</v>
      </c>
      <c r="AB65" s="2">
        <f>AA65+SUMIFS(data!$H$1:$H$1750, data!$A$1:$A$1750, 'Heron View'!$A65, data!$D$1:$D$1750, 'Heron View'!$A$2, data!$E$1:$E$1750, 'Heron View'!AB$5)</f>
        <v>513310.55000000005</v>
      </c>
      <c r="AC65" s="2">
        <f>AB65+SUMIFS(data!$H$1:$H$1750, data!$A$1:$A$1750, 'Heron View'!$A65, data!$D$1:$D$1750, 'Heron View'!$A$2, data!$E$1:$E$1750, 'Heron View'!AC$5)</f>
        <v>613310.55000000005</v>
      </c>
      <c r="AD65" s="2">
        <f>AC65+SUMIFS(data!$H$1:$H$1750, data!$A$1:$A$1750, 'Heron View'!$A65, data!$D$1:$D$1750, 'Heron View'!$A$2, data!$E$1:$E$1750, 'Heron View'!AD$5)</f>
        <v>613961.49</v>
      </c>
      <c r="AE65" s="2">
        <f>AD65+SUMIFS(data!$H$1:$H$1750, data!$A$1:$A$1750, 'Heron View'!$A65, data!$D$1:$D$1750, 'Heron View'!$A$2, data!$E$1:$E$1750, 'Heron View'!AE$5)</f>
        <v>713961.49</v>
      </c>
      <c r="AF65" s="2">
        <f>AE65+SUMIFS(data!$H$1:$H$1750, data!$A$1:$A$1750, 'Heron View'!$A65, data!$D$1:$D$1750, 'Heron View'!$A$2, data!$E$1:$E$1750, 'Heron View'!AF$5)</f>
        <v>813961.49</v>
      </c>
    </row>
    <row r="66" spans="1:32" x14ac:dyDescent="0.2">
      <c r="A66" t="s">
        <v>49</v>
      </c>
      <c r="C66" s="2">
        <f>SUMIFS(data!$H$1:$H$1750, data!$A$1:$A$1750, 'Heron View'!$A66, data!$D$1:$D$1750, 'Heron View'!$A$2, data!$E$1:$E$1750, 'Heron View'!C$5)</f>
        <v>0</v>
      </c>
      <c r="D66" s="2">
        <f>C66+SUMIFS(data!$H$1:$H$1750, data!$A$1:$A$1750, 'Heron View'!$A66, data!$D$1:$D$1750, 'Heron View'!$A$2, data!$E$1:$E$1750, 'Heron View'!D$5)</f>
        <v>0</v>
      </c>
      <c r="E66" s="2">
        <f>D66+SUMIFS(data!$H$1:$H$1750, data!$A$1:$A$1750, 'Heron View'!$A66, data!$D$1:$D$1750, 'Heron View'!$A$2, data!$E$1:$E$1750, 'Heron View'!E$5)</f>
        <v>0</v>
      </c>
      <c r="F66" s="2">
        <f>E66+SUMIFS(data!$H$1:$H$1750, data!$A$1:$A$1750, 'Heron View'!$A66, data!$D$1:$D$1750, 'Heron View'!$A$2, data!$E$1:$E$1750, 'Heron View'!F$5)</f>
        <v>0</v>
      </c>
      <c r="G66" s="2">
        <f>F66+SUMIFS(data!$H$1:$H$1750, data!$A$1:$A$1750, 'Heron View'!$A66, data!$D$1:$D$1750, 'Heron View'!$A$2, data!$E$1:$E$1750, 'Heron View'!G$5)</f>
        <v>0</v>
      </c>
      <c r="H66" s="2">
        <f>G66+SUMIFS(data!$H$1:$H$1750, data!$A$1:$A$1750, 'Heron View'!$A66, data!$D$1:$D$1750, 'Heron View'!$A$2, data!$E$1:$E$1750, 'Heron View'!H$5)</f>
        <v>0</v>
      </c>
      <c r="I66" s="2">
        <f>H66+SUMIFS(data!$H$1:$H$1750, data!$A$1:$A$1750, 'Heron View'!$A66, data!$D$1:$D$1750, 'Heron View'!$A$2, data!$E$1:$E$1750, 'Heron View'!I$5)</f>
        <v>0</v>
      </c>
      <c r="J66" s="2">
        <f>I66+SUMIFS(data!$H$1:$H$1750, data!$A$1:$A$1750, 'Heron View'!$A66, data!$D$1:$D$1750, 'Heron View'!$A$2, data!$E$1:$E$1750, 'Heron View'!J$5)</f>
        <v>0</v>
      </c>
      <c r="K66" s="2">
        <f>J66+SUMIFS(data!$H$1:$H$1750, data!$A$1:$A$1750, 'Heron View'!$A66, data!$D$1:$D$1750, 'Heron View'!$A$2, data!$E$1:$E$1750, 'Heron View'!K$5)</f>
        <v>0</v>
      </c>
      <c r="L66" s="2">
        <f>K66+SUMIFS(data!$H$1:$H$1750, data!$A$1:$A$1750, 'Heron View'!$A66, data!$D$1:$D$1750, 'Heron View'!$A$2, data!$E$1:$E$1750, 'Heron View'!L$5)</f>
        <v>0</v>
      </c>
      <c r="M66" s="2">
        <f>L66+SUMIFS(data!$H$1:$H$1750, data!$A$1:$A$1750, 'Heron View'!$A66, data!$D$1:$D$1750, 'Heron View'!$A$2, data!$E$1:$E$1750, 'Heron View'!M$5)</f>
        <v>0</v>
      </c>
      <c r="N66" s="2">
        <f>M66+SUMIFS(data!$H$1:$H$1750, data!$A$1:$A$1750, 'Heron View'!$A66, data!$D$1:$D$1750, 'Heron View'!$A$2, data!$E$1:$E$1750, 'Heron View'!N$5)</f>
        <v>0</v>
      </c>
      <c r="O66" s="2">
        <f>N66+SUMIFS(data!$H$1:$H$1750, data!$A$1:$A$1750, 'Heron View'!$A66, data!$D$1:$D$1750, 'Heron View'!$A$2, data!$E$1:$E$1750, 'Heron View'!O$5)</f>
        <v>0</v>
      </c>
      <c r="P66" s="2">
        <f>O66+SUMIFS(data!$H$1:$H$1750, data!$A$1:$A$1750, 'Heron View'!$A66, data!$D$1:$D$1750, 'Heron View'!$A$2, data!$E$1:$E$1750, 'Heron View'!P$5)</f>
        <v>0</v>
      </c>
      <c r="Q66" s="2">
        <f>P66+SUMIFS(data!$H$1:$H$1750, data!$A$1:$A$1750, 'Heron View'!$A66, data!$D$1:$D$1750, 'Heron View'!$A$2, data!$E$1:$E$1750, 'Heron View'!Q$5)</f>
        <v>0</v>
      </c>
      <c r="R66" s="2">
        <f>Q66+SUMIFS(data!$H$1:$H$1750, data!$A$1:$A$1750, 'Heron View'!$A66, data!$D$1:$D$1750, 'Heron View'!$A$2, data!$E$1:$E$1750, 'Heron View'!R$5)</f>
        <v>0</v>
      </c>
      <c r="S66" s="2">
        <f>R66+SUMIFS(data!$H$1:$H$1750, data!$A$1:$A$1750, 'Heron View'!$A66, data!$D$1:$D$1750, 'Heron View'!$A$2, data!$E$1:$E$1750, 'Heron View'!S$5)</f>
        <v>0</v>
      </c>
      <c r="T66" s="2">
        <f>S66+SUMIFS(data!$H$1:$H$1750, data!$A$1:$A$1750, 'Heron View'!$A66, data!$D$1:$D$1750, 'Heron View'!$A$2, data!$E$1:$E$1750, 'Heron View'!T$5)</f>
        <v>1424.97</v>
      </c>
      <c r="U66" s="2">
        <f>T66+SUMIFS(data!$H$1:$H$1750, data!$A$1:$A$1750, 'Heron View'!$A66, data!$D$1:$D$1750, 'Heron View'!$A$2, data!$E$1:$E$1750, 'Heron View'!U$5)</f>
        <v>2849.94</v>
      </c>
      <c r="V66" s="2">
        <f>U66+SUMIFS(data!$H$1:$H$1750, data!$A$1:$A$1750, 'Heron View'!$A66, data!$D$1:$D$1750, 'Heron View'!$A$2, data!$E$1:$E$1750, 'Heron View'!V$5)</f>
        <v>2932.13</v>
      </c>
      <c r="W66" s="2">
        <f>V66+SUMIFS(data!$H$1:$H$1750, data!$A$1:$A$1750, 'Heron View'!$A66, data!$D$1:$D$1750, 'Heron View'!$A$2, data!$E$1:$E$1750, 'Heron View'!W$5)</f>
        <v>102932.13</v>
      </c>
      <c r="X66" s="2">
        <f>W66+SUMIFS(data!$H$1:$H$1750, data!$A$1:$A$1750, 'Heron View'!$A66, data!$D$1:$D$1750, 'Heron View'!$A$2, data!$E$1:$E$1750, 'Heron View'!X$5)</f>
        <v>202932.13</v>
      </c>
      <c r="Y66" s="2">
        <f>X66+SUMIFS(data!$H$1:$H$1750, data!$A$1:$A$1750, 'Heron View'!$A66, data!$D$1:$D$1750, 'Heron View'!$A$2, data!$E$1:$E$1750, 'Heron View'!Y$5)</f>
        <v>302932.13</v>
      </c>
      <c r="Z66" s="2">
        <f>Y66+SUMIFS(data!$H$1:$H$1750, data!$A$1:$A$1750, 'Heron View'!$A66, data!$D$1:$D$1750, 'Heron View'!$A$2, data!$E$1:$E$1750, 'Heron View'!Z$5)</f>
        <v>402932.13</v>
      </c>
      <c r="AA66" s="2">
        <f>Z66+SUMIFS(data!$H$1:$H$1750, data!$A$1:$A$1750, 'Heron View'!$A66, data!$D$1:$D$1750, 'Heron View'!$A$2, data!$E$1:$E$1750, 'Heron View'!AA$5)</f>
        <v>502932.13</v>
      </c>
      <c r="AB66" s="2">
        <f>AA66+SUMIFS(data!$H$1:$H$1750, data!$A$1:$A$1750, 'Heron View'!$A66, data!$D$1:$D$1750, 'Heron View'!$A$2, data!$E$1:$E$1750, 'Heron View'!AB$5)</f>
        <v>602932.13</v>
      </c>
      <c r="AC66" s="2">
        <f>AB66+SUMIFS(data!$H$1:$H$1750, data!$A$1:$A$1750, 'Heron View'!$A66, data!$D$1:$D$1750, 'Heron View'!$A$2, data!$E$1:$E$1750, 'Heron View'!AC$5)</f>
        <v>702932.13</v>
      </c>
      <c r="AD66" s="2">
        <f>AC66+SUMIFS(data!$H$1:$H$1750, data!$A$1:$A$1750, 'Heron View'!$A66, data!$D$1:$D$1750, 'Heron View'!$A$2, data!$E$1:$E$1750, 'Heron View'!AD$5)</f>
        <v>703362.45</v>
      </c>
      <c r="AE66" s="2">
        <f>AD66+SUMIFS(data!$H$1:$H$1750, data!$A$1:$A$1750, 'Heron View'!$A66, data!$D$1:$D$1750, 'Heron View'!$A$2, data!$E$1:$E$1750, 'Heron View'!AE$5)</f>
        <v>803362.45</v>
      </c>
      <c r="AF66" s="2">
        <f>AE66+SUMIFS(data!$H$1:$H$1750, data!$A$1:$A$1750, 'Heron View'!$A66, data!$D$1:$D$1750, 'Heron View'!$A$2, data!$E$1:$E$1750, 'Heron View'!AF$5)</f>
        <v>903362.45</v>
      </c>
    </row>
    <row r="67" spans="1:32" x14ac:dyDescent="0.2">
      <c r="A67" t="s">
        <v>93</v>
      </c>
      <c r="C67" s="2">
        <f>SUMIFS(data!$H$1:$H$1750, data!$A$1:$A$1750, 'Heron View'!$A67, data!$D$1:$D$1750, 'Heron View'!$A$2, data!$E$1:$E$1750, 'Heron View'!C$5)</f>
        <v>0</v>
      </c>
      <c r="D67" s="2">
        <f>C67+SUMIFS(data!$H$1:$H$1750, data!$A$1:$A$1750, 'Heron View'!$A67, data!$D$1:$D$1750, 'Heron View'!$A$2, data!$E$1:$E$1750, 'Heron View'!D$5)</f>
        <v>0</v>
      </c>
      <c r="E67" s="2">
        <f>D67+SUMIFS(data!$H$1:$H$1750, data!$A$1:$A$1750, 'Heron View'!$A67, data!$D$1:$D$1750, 'Heron View'!$A$2, data!$E$1:$E$1750, 'Heron View'!E$5)</f>
        <v>0</v>
      </c>
      <c r="F67" s="2">
        <f>E67+SUMIFS(data!$H$1:$H$1750, data!$A$1:$A$1750, 'Heron View'!$A67, data!$D$1:$D$1750, 'Heron View'!$A$2, data!$E$1:$E$1750, 'Heron View'!F$5)</f>
        <v>0</v>
      </c>
      <c r="G67" s="2">
        <f>F67+SUMIFS(data!$H$1:$H$1750, data!$A$1:$A$1750, 'Heron View'!$A67, data!$D$1:$D$1750, 'Heron View'!$A$2, data!$E$1:$E$1750, 'Heron View'!G$5)</f>
        <v>0</v>
      </c>
      <c r="H67" s="2">
        <f>G67+SUMIFS(data!$H$1:$H$1750, data!$A$1:$A$1750, 'Heron View'!$A67, data!$D$1:$D$1750, 'Heron View'!$A$2, data!$E$1:$E$1750, 'Heron View'!H$5)</f>
        <v>0</v>
      </c>
      <c r="I67" s="2">
        <f>H67+SUMIFS(data!$H$1:$H$1750, data!$A$1:$A$1750, 'Heron View'!$A67, data!$D$1:$D$1750, 'Heron View'!$A$2, data!$E$1:$E$1750, 'Heron View'!I$5)</f>
        <v>0</v>
      </c>
      <c r="J67" s="2">
        <f>I67+SUMIFS(data!$H$1:$H$1750, data!$A$1:$A$1750, 'Heron View'!$A67, data!$D$1:$D$1750, 'Heron View'!$A$2, data!$E$1:$E$1750, 'Heron View'!J$5)</f>
        <v>0</v>
      </c>
      <c r="K67" s="2">
        <f>J67+SUMIFS(data!$H$1:$H$1750, data!$A$1:$A$1750, 'Heron View'!$A67, data!$D$1:$D$1750, 'Heron View'!$A$2, data!$E$1:$E$1750, 'Heron View'!K$5)</f>
        <v>0</v>
      </c>
      <c r="L67" s="2">
        <f>K67+SUMIFS(data!$H$1:$H$1750, data!$A$1:$A$1750, 'Heron View'!$A67, data!$D$1:$D$1750, 'Heron View'!$A$2, data!$E$1:$E$1750, 'Heron View'!L$5)</f>
        <v>0</v>
      </c>
      <c r="M67" s="2">
        <f>L67+SUMIFS(data!$H$1:$H$1750, data!$A$1:$A$1750, 'Heron View'!$A67, data!$D$1:$D$1750, 'Heron View'!$A$2, data!$E$1:$E$1750, 'Heron View'!M$5)</f>
        <v>0</v>
      </c>
      <c r="N67" s="2">
        <f>M67+SUMIFS(data!$H$1:$H$1750, data!$A$1:$A$1750, 'Heron View'!$A67, data!$D$1:$D$1750, 'Heron View'!$A$2, data!$E$1:$E$1750, 'Heron View'!N$5)</f>
        <v>0</v>
      </c>
      <c r="O67" s="2">
        <f>N67+SUMIFS(data!$H$1:$H$1750, data!$A$1:$A$1750, 'Heron View'!$A67, data!$D$1:$D$1750, 'Heron View'!$A$2, data!$E$1:$E$1750, 'Heron View'!O$5)</f>
        <v>0</v>
      </c>
      <c r="P67" s="2">
        <f>O67+SUMIFS(data!$H$1:$H$1750, data!$A$1:$A$1750, 'Heron View'!$A67, data!$D$1:$D$1750, 'Heron View'!$A$2, data!$E$1:$E$1750, 'Heron View'!P$5)</f>
        <v>0</v>
      </c>
      <c r="Q67" s="2">
        <f>P67+SUMIFS(data!$H$1:$H$1750, data!$A$1:$A$1750, 'Heron View'!$A67, data!$D$1:$D$1750, 'Heron View'!$A$2, data!$E$1:$E$1750, 'Heron View'!Q$5)</f>
        <v>0</v>
      </c>
      <c r="R67" s="2">
        <f>Q67+SUMIFS(data!$H$1:$H$1750, data!$A$1:$A$1750, 'Heron View'!$A67, data!$D$1:$D$1750, 'Heron View'!$A$2, data!$E$1:$E$1750, 'Heron View'!R$5)</f>
        <v>0</v>
      </c>
      <c r="S67" s="2">
        <f>R67+SUMIFS(data!$H$1:$H$1750, data!$A$1:$A$1750, 'Heron View'!$A67, data!$D$1:$D$1750, 'Heron View'!$A$2, data!$E$1:$E$1750, 'Heron View'!S$5)</f>
        <v>0</v>
      </c>
      <c r="T67" s="2">
        <f>S67+SUMIFS(data!$H$1:$H$1750, data!$A$1:$A$1750, 'Heron View'!$A67, data!$D$1:$D$1750, 'Heron View'!$A$2, data!$E$1:$E$1750, 'Heron View'!T$5)</f>
        <v>0</v>
      </c>
      <c r="U67" s="2">
        <f>T67+SUMIFS(data!$H$1:$H$1750, data!$A$1:$A$1750, 'Heron View'!$A67, data!$D$1:$D$1750, 'Heron View'!$A$2, data!$E$1:$E$1750, 'Heron View'!U$5)</f>
        <v>26106.19</v>
      </c>
      <c r="V67" s="2">
        <f>U67+SUMIFS(data!$H$1:$H$1750, data!$A$1:$A$1750, 'Heron View'!$A67, data!$D$1:$D$1750, 'Heron View'!$A$2, data!$E$1:$E$1750, 'Heron View'!V$5)</f>
        <v>26106.19</v>
      </c>
      <c r="W67" s="2">
        <f>V67+SUMIFS(data!$H$1:$H$1750, data!$A$1:$A$1750, 'Heron View'!$A67, data!$D$1:$D$1750, 'Heron View'!$A$2, data!$E$1:$E$1750, 'Heron View'!W$5)</f>
        <v>31078.79</v>
      </c>
      <c r="X67" s="2">
        <f>W67+SUMIFS(data!$H$1:$H$1750, data!$A$1:$A$1750, 'Heron View'!$A67, data!$D$1:$D$1750, 'Heron View'!$A$2, data!$E$1:$E$1750, 'Heron View'!X$5)</f>
        <v>31078.79</v>
      </c>
      <c r="Y67" s="2">
        <f>X67+SUMIFS(data!$H$1:$H$1750, data!$A$1:$A$1750, 'Heron View'!$A67, data!$D$1:$D$1750, 'Heron View'!$A$2, data!$E$1:$E$1750, 'Heron View'!Y$5)</f>
        <v>31078.79</v>
      </c>
      <c r="Z67" s="2">
        <f>Y67+SUMIFS(data!$H$1:$H$1750, data!$A$1:$A$1750, 'Heron View'!$A67, data!$D$1:$D$1750, 'Heron View'!$A$2, data!$E$1:$E$1750, 'Heron View'!Z$5)</f>
        <v>31078.79</v>
      </c>
      <c r="AA67" s="2">
        <f>Z67+SUMIFS(data!$H$1:$H$1750, data!$A$1:$A$1750, 'Heron View'!$A67, data!$D$1:$D$1750, 'Heron View'!$A$2, data!$E$1:$E$1750, 'Heron View'!AA$5)</f>
        <v>31078.79</v>
      </c>
      <c r="AB67" s="2">
        <f>AA67+SUMIFS(data!$H$1:$H$1750, data!$A$1:$A$1750, 'Heron View'!$A67, data!$D$1:$D$1750, 'Heron View'!$A$2, data!$E$1:$E$1750, 'Heron View'!AB$5)</f>
        <v>31078.79</v>
      </c>
      <c r="AC67" s="2">
        <f>AB67+SUMIFS(data!$H$1:$H$1750, data!$A$1:$A$1750, 'Heron View'!$A67, data!$D$1:$D$1750, 'Heron View'!$A$2, data!$E$1:$E$1750, 'Heron View'!AC$5)</f>
        <v>31078.79</v>
      </c>
      <c r="AD67" s="2">
        <f>AC67+SUMIFS(data!$H$1:$H$1750, data!$A$1:$A$1750, 'Heron View'!$A67, data!$D$1:$D$1750, 'Heron View'!$A$2, data!$E$1:$E$1750, 'Heron View'!AD$5)</f>
        <v>31078.79</v>
      </c>
      <c r="AE67" s="2">
        <f>AD67+SUMIFS(data!$H$1:$H$1750, data!$A$1:$A$1750, 'Heron View'!$A67, data!$D$1:$D$1750, 'Heron View'!$A$2, data!$E$1:$E$1750, 'Heron View'!AE$5)</f>
        <v>31078.79</v>
      </c>
      <c r="AF67" s="2">
        <f>AE67+SUMIFS(data!$H$1:$H$1750, data!$A$1:$A$1750, 'Heron View'!$A67, data!$D$1:$D$1750, 'Heron View'!$A$2, data!$E$1:$E$1750, 'Heron View'!AF$5)</f>
        <v>31078.79</v>
      </c>
    </row>
    <row r="68" spans="1:32" x14ac:dyDescent="0.2">
      <c r="A68" t="s">
        <v>94</v>
      </c>
      <c r="C68" s="2">
        <f>SUMIFS(data!$H$1:$H$1750, data!$A$1:$A$1750, 'Heron View'!$A68, data!$D$1:$D$1750, 'Heron View'!$A$2, data!$E$1:$E$1750, 'Heron View'!C$5)</f>
        <v>0</v>
      </c>
      <c r="D68" s="2">
        <f>C68+SUMIFS(data!$H$1:$H$1750, data!$A$1:$A$1750, 'Heron View'!$A68, data!$D$1:$D$1750, 'Heron View'!$A$2, data!$E$1:$E$1750, 'Heron View'!D$5)</f>
        <v>0</v>
      </c>
      <c r="E68" s="2">
        <f>D68+SUMIFS(data!$H$1:$H$1750, data!$A$1:$A$1750, 'Heron View'!$A68, data!$D$1:$D$1750, 'Heron View'!$A$2, data!$E$1:$E$1750, 'Heron View'!E$5)</f>
        <v>0</v>
      </c>
      <c r="F68" s="2">
        <f>E68+SUMIFS(data!$H$1:$H$1750, data!$A$1:$A$1750, 'Heron View'!$A68, data!$D$1:$D$1750, 'Heron View'!$A$2, data!$E$1:$E$1750, 'Heron View'!F$5)</f>
        <v>0</v>
      </c>
      <c r="G68" s="2">
        <f>F68+SUMIFS(data!$H$1:$H$1750, data!$A$1:$A$1750, 'Heron View'!$A68, data!$D$1:$D$1750, 'Heron View'!$A$2, data!$E$1:$E$1750, 'Heron View'!G$5)</f>
        <v>0</v>
      </c>
      <c r="H68" s="2">
        <f>G68+SUMIFS(data!$H$1:$H$1750, data!$A$1:$A$1750, 'Heron View'!$A68, data!$D$1:$D$1750, 'Heron View'!$A$2, data!$E$1:$E$1750, 'Heron View'!H$5)</f>
        <v>0</v>
      </c>
      <c r="I68" s="2">
        <f>H68+SUMIFS(data!$H$1:$H$1750, data!$A$1:$A$1750, 'Heron View'!$A68, data!$D$1:$D$1750, 'Heron View'!$A$2, data!$E$1:$E$1750, 'Heron View'!I$5)</f>
        <v>0</v>
      </c>
      <c r="J68" s="2">
        <f>I68+SUMIFS(data!$H$1:$H$1750, data!$A$1:$A$1750, 'Heron View'!$A68, data!$D$1:$D$1750, 'Heron View'!$A$2, data!$E$1:$E$1750, 'Heron View'!J$5)</f>
        <v>0</v>
      </c>
      <c r="K68" s="2">
        <f>J68+SUMIFS(data!$H$1:$H$1750, data!$A$1:$A$1750, 'Heron View'!$A68, data!$D$1:$D$1750, 'Heron View'!$A$2, data!$E$1:$E$1750, 'Heron View'!K$5)</f>
        <v>0</v>
      </c>
      <c r="L68" s="2">
        <f>K68+SUMIFS(data!$H$1:$H$1750, data!$A$1:$A$1750, 'Heron View'!$A68, data!$D$1:$D$1750, 'Heron View'!$A$2, data!$E$1:$E$1750, 'Heron View'!L$5)</f>
        <v>0</v>
      </c>
      <c r="M68" s="2">
        <f>L68+SUMIFS(data!$H$1:$H$1750, data!$A$1:$A$1750, 'Heron View'!$A68, data!$D$1:$D$1750, 'Heron View'!$A$2, data!$E$1:$E$1750, 'Heron View'!M$5)</f>
        <v>0</v>
      </c>
      <c r="N68" s="2">
        <f>M68+SUMIFS(data!$H$1:$H$1750, data!$A$1:$A$1750, 'Heron View'!$A68, data!$D$1:$D$1750, 'Heron View'!$A$2, data!$E$1:$E$1750, 'Heron View'!N$5)</f>
        <v>0</v>
      </c>
      <c r="O68" s="2">
        <f>N68+SUMIFS(data!$H$1:$H$1750, data!$A$1:$A$1750, 'Heron View'!$A68, data!$D$1:$D$1750, 'Heron View'!$A$2, data!$E$1:$E$1750, 'Heron View'!O$5)</f>
        <v>0</v>
      </c>
      <c r="P68" s="2">
        <f>O68+SUMIFS(data!$H$1:$H$1750, data!$A$1:$A$1750, 'Heron View'!$A68, data!$D$1:$D$1750, 'Heron View'!$A$2, data!$E$1:$E$1750, 'Heron View'!P$5)</f>
        <v>0</v>
      </c>
      <c r="Q68" s="2">
        <f>P68+SUMIFS(data!$H$1:$H$1750, data!$A$1:$A$1750, 'Heron View'!$A68, data!$D$1:$D$1750, 'Heron View'!$A$2, data!$E$1:$E$1750, 'Heron View'!Q$5)</f>
        <v>0</v>
      </c>
      <c r="R68" s="2">
        <f>Q68+SUMIFS(data!$H$1:$H$1750, data!$A$1:$A$1750, 'Heron View'!$A68, data!$D$1:$D$1750, 'Heron View'!$A$2, data!$E$1:$E$1750, 'Heron View'!R$5)</f>
        <v>0</v>
      </c>
      <c r="S68" s="2">
        <f>R68+SUMIFS(data!$H$1:$H$1750, data!$A$1:$A$1750, 'Heron View'!$A68, data!$D$1:$D$1750, 'Heron View'!$A$2, data!$E$1:$E$1750, 'Heron View'!S$5)</f>
        <v>0</v>
      </c>
      <c r="T68" s="2">
        <f>S68+SUMIFS(data!$H$1:$H$1750, data!$A$1:$A$1750, 'Heron View'!$A68, data!$D$1:$D$1750, 'Heron View'!$A$2, data!$E$1:$E$1750, 'Heron View'!T$5)</f>
        <v>28180.7</v>
      </c>
      <c r="U68" s="2">
        <f>T68+SUMIFS(data!$H$1:$H$1750, data!$A$1:$A$1750, 'Heron View'!$A68, data!$D$1:$D$1750, 'Heron View'!$A$2, data!$E$1:$E$1750, 'Heron View'!U$5)</f>
        <v>62238.369999999995</v>
      </c>
      <c r="V68" s="2">
        <f>U68+SUMIFS(data!$H$1:$H$1750, data!$A$1:$A$1750, 'Heron View'!$A68, data!$D$1:$D$1750, 'Heron View'!$A$2, data!$E$1:$E$1750, 'Heron View'!V$5)</f>
        <v>62238.369999999995</v>
      </c>
      <c r="W68" s="2">
        <f>V68+SUMIFS(data!$H$1:$H$1750, data!$A$1:$A$1750, 'Heron View'!$A68, data!$D$1:$D$1750, 'Heron View'!$A$2, data!$E$1:$E$1750, 'Heron View'!W$5)</f>
        <v>62815.579999999994</v>
      </c>
      <c r="X68" s="2">
        <f>W68+SUMIFS(data!$H$1:$H$1750, data!$A$1:$A$1750, 'Heron View'!$A68, data!$D$1:$D$1750, 'Heron View'!$A$2, data!$E$1:$E$1750, 'Heron View'!X$5)</f>
        <v>62815.579999999994</v>
      </c>
      <c r="Y68" s="2">
        <f>X68+SUMIFS(data!$H$1:$H$1750, data!$A$1:$A$1750, 'Heron View'!$A68, data!$D$1:$D$1750, 'Heron View'!$A$2, data!$E$1:$E$1750, 'Heron View'!Y$5)</f>
        <v>62815.579999999994</v>
      </c>
      <c r="Z68" s="2">
        <f>Y68+SUMIFS(data!$H$1:$H$1750, data!$A$1:$A$1750, 'Heron View'!$A68, data!$D$1:$D$1750, 'Heron View'!$A$2, data!$E$1:$E$1750, 'Heron View'!Z$5)</f>
        <v>62815.579999999994</v>
      </c>
      <c r="AA68" s="2">
        <f>Z68+SUMIFS(data!$H$1:$H$1750, data!$A$1:$A$1750, 'Heron View'!$A68, data!$D$1:$D$1750, 'Heron View'!$A$2, data!$E$1:$E$1750, 'Heron View'!AA$5)</f>
        <v>62815.579999999994</v>
      </c>
      <c r="AB68" s="2">
        <f>AA68+SUMIFS(data!$H$1:$H$1750, data!$A$1:$A$1750, 'Heron View'!$A68, data!$D$1:$D$1750, 'Heron View'!$A$2, data!$E$1:$E$1750, 'Heron View'!AB$5)</f>
        <v>62815.579999999994</v>
      </c>
      <c r="AC68" s="2">
        <f>AB68+SUMIFS(data!$H$1:$H$1750, data!$A$1:$A$1750, 'Heron View'!$A68, data!$D$1:$D$1750, 'Heron View'!$A$2, data!$E$1:$E$1750, 'Heron View'!AC$5)</f>
        <v>62815.579999999994</v>
      </c>
      <c r="AD68" s="2">
        <f>AC68+SUMIFS(data!$H$1:$H$1750, data!$A$1:$A$1750, 'Heron View'!$A68, data!$D$1:$D$1750, 'Heron View'!$A$2, data!$E$1:$E$1750, 'Heron View'!AD$5)</f>
        <v>62815.579999999994</v>
      </c>
      <c r="AE68" s="2">
        <f>AD68+SUMIFS(data!$H$1:$H$1750, data!$A$1:$A$1750, 'Heron View'!$A68, data!$D$1:$D$1750, 'Heron View'!$A$2, data!$E$1:$E$1750, 'Heron View'!AE$5)</f>
        <v>62815.579999999994</v>
      </c>
      <c r="AF68" s="2">
        <f>AE68+SUMIFS(data!$H$1:$H$1750, data!$A$1:$A$1750, 'Heron View'!$A68, data!$D$1:$D$1750, 'Heron View'!$A$2, data!$E$1:$E$1750, 'Heron View'!AF$5)</f>
        <v>62815.579999999994</v>
      </c>
    </row>
    <row r="69" spans="1:32" x14ac:dyDescent="0.2">
      <c r="A69" t="s">
        <v>50</v>
      </c>
      <c r="C69" s="2">
        <f>SUMIFS(data!$H$1:$H$1750, data!$A$1:$A$1750, 'Heron View'!$A69, data!$D$1:$D$1750, 'Heron View'!$A$2, data!$E$1:$E$1750, 'Heron View'!C$5)</f>
        <v>0</v>
      </c>
      <c r="D69" s="2">
        <f>C69+SUMIFS(data!$H$1:$H$1750, data!$A$1:$A$1750, 'Heron View'!$A69, data!$D$1:$D$1750, 'Heron View'!$A$2, data!$E$1:$E$1750, 'Heron View'!D$5)</f>
        <v>0</v>
      </c>
      <c r="E69" s="2">
        <f>D69+SUMIFS(data!$H$1:$H$1750, data!$A$1:$A$1750, 'Heron View'!$A69, data!$D$1:$D$1750, 'Heron View'!$A$2, data!$E$1:$E$1750, 'Heron View'!E$5)</f>
        <v>0</v>
      </c>
      <c r="F69" s="2">
        <f>E69+SUMIFS(data!$H$1:$H$1750, data!$A$1:$A$1750, 'Heron View'!$A69, data!$D$1:$D$1750, 'Heron View'!$A$2, data!$E$1:$E$1750, 'Heron View'!F$5)</f>
        <v>0</v>
      </c>
      <c r="G69" s="2">
        <f>F69+SUMIFS(data!$H$1:$H$1750, data!$A$1:$A$1750, 'Heron View'!$A69, data!$D$1:$D$1750, 'Heron View'!$A$2, data!$E$1:$E$1750, 'Heron View'!G$5)</f>
        <v>0</v>
      </c>
      <c r="H69" s="2">
        <f>G69+SUMIFS(data!$H$1:$H$1750, data!$A$1:$A$1750, 'Heron View'!$A69, data!$D$1:$D$1750, 'Heron View'!$A$2, data!$E$1:$E$1750, 'Heron View'!H$5)</f>
        <v>0</v>
      </c>
      <c r="I69" s="2">
        <f>H69+SUMIFS(data!$H$1:$H$1750, data!$A$1:$A$1750, 'Heron View'!$A69, data!$D$1:$D$1750, 'Heron View'!$A$2, data!$E$1:$E$1750, 'Heron View'!I$5)</f>
        <v>0</v>
      </c>
      <c r="J69" s="2">
        <f>I69+SUMIFS(data!$H$1:$H$1750, data!$A$1:$A$1750, 'Heron View'!$A69, data!$D$1:$D$1750, 'Heron View'!$A$2, data!$E$1:$E$1750, 'Heron View'!J$5)</f>
        <v>0</v>
      </c>
      <c r="K69" s="2">
        <f>J69+SUMIFS(data!$H$1:$H$1750, data!$A$1:$A$1750, 'Heron View'!$A69, data!$D$1:$D$1750, 'Heron View'!$A$2, data!$E$1:$E$1750, 'Heron View'!K$5)</f>
        <v>0</v>
      </c>
      <c r="L69" s="2">
        <f>K69+SUMIFS(data!$H$1:$H$1750, data!$A$1:$A$1750, 'Heron View'!$A69, data!$D$1:$D$1750, 'Heron View'!$A$2, data!$E$1:$E$1750, 'Heron View'!L$5)</f>
        <v>0</v>
      </c>
      <c r="M69" s="2">
        <f>L69+SUMIFS(data!$H$1:$H$1750, data!$A$1:$A$1750, 'Heron View'!$A69, data!$D$1:$D$1750, 'Heron View'!$A$2, data!$E$1:$E$1750, 'Heron View'!M$5)</f>
        <v>0</v>
      </c>
      <c r="N69" s="2">
        <f>M69+SUMIFS(data!$H$1:$H$1750, data!$A$1:$A$1750, 'Heron View'!$A69, data!$D$1:$D$1750, 'Heron View'!$A$2, data!$E$1:$E$1750, 'Heron View'!N$5)</f>
        <v>0</v>
      </c>
      <c r="O69" s="2">
        <f>N69+SUMIFS(data!$H$1:$H$1750, data!$A$1:$A$1750, 'Heron View'!$A69, data!$D$1:$D$1750, 'Heron View'!$A$2, data!$E$1:$E$1750, 'Heron View'!O$5)</f>
        <v>0</v>
      </c>
      <c r="P69" s="2">
        <f>O69+SUMIFS(data!$H$1:$H$1750, data!$A$1:$A$1750, 'Heron View'!$A69, data!$D$1:$D$1750, 'Heron View'!$A$2, data!$E$1:$E$1750, 'Heron View'!P$5)</f>
        <v>0</v>
      </c>
      <c r="Q69" s="2">
        <f>P69+SUMIFS(data!$H$1:$H$1750, data!$A$1:$A$1750, 'Heron View'!$A69, data!$D$1:$D$1750, 'Heron View'!$A$2, data!$E$1:$E$1750, 'Heron View'!Q$5)</f>
        <v>0</v>
      </c>
      <c r="R69" s="2">
        <f>Q69+SUMIFS(data!$H$1:$H$1750, data!$A$1:$A$1750, 'Heron View'!$A69, data!$D$1:$D$1750, 'Heron View'!$A$2, data!$E$1:$E$1750, 'Heron View'!R$5)</f>
        <v>0</v>
      </c>
      <c r="S69" s="2">
        <f>R69+SUMIFS(data!$H$1:$H$1750, data!$A$1:$A$1750, 'Heron View'!$A69, data!$D$1:$D$1750, 'Heron View'!$A$2, data!$E$1:$E$1750, 'Heron View'!S$5)</f>
        <v>0</v>
      </c>
      <c r="T69" s="2">
        <f>S69+SUMIFS(data!$H$1:$H$1750, data!$A$1:$A$1750, 'Heron View'!$A69, data!$D$1:$D$1750, 'Heron View'!$A$2, data!$E$1:$E$1750, 'Heron View'!T$5)</f>
        <v>0</v>
      </c>
      <c r="U69" s="2">
        <f>T69+SUMIFS(data!$H$1:$H$1750, data!$A$1:$A$1750, 'Heron View'!$A69, data!$D$1:$D$1750, 'Heron View'!$A$2, data!$E$1:$E$1750, 'Heron View'!U$5)</f>
        <v>2537.9</v>
      </c>
      <c r="V69" s="2">
        <f>U69+SUMIFS(data!$H$1:$H$1750, data!$A$1:$A$1750, 'Heron View'!$A69, data!$D$1:$D$1750, 'Heron View'!$A$2, data!$E$1:$E$1750, 'Heron View'!V$5)</f>
        <v>5075.8</v>
      </c>
      <c r="W69" s="2">
        <f>V69+SUMIFS(data!$H$1:$H$1750, data!$A$1:$A$1750, 'Heron View'!$A69, data!$D$1:$D$1750, 'Heron View'!$A$2, data!$E$1:$E$1750, 'Heron View'!W$5)</f>
        <v>5075.8</v>
      </c>
      <c r="X69" s="2">
        <f>W69+SUMIFS(data!$H$1:$H$1750, data!$A$1:$A$1750, 'Heron View'!$A69, data!$D$1:$D$1750, 'Heron View'!$A$2, data!$E$1:$E$1750, 'Heron View'!X$5)</f>
        <v>5075.8</v>
      </c>
      <c r="Y69" s="2">
        <f>X69+SUMIFS(data!$H$1:$H$1750, data!$A$1:$A$1750, 'Heron View'!$A69, data!$D$1:$D$1750, 'Heron View'!$A$2, data!$E$1:$E$1750, 'Heron View'!Y$5)</f>
        <v>5075.8</v>
      </c>
      <c r="Z69" s="2">
        <f>Y69+SUMIFS(data!$H$1:$H$1750, data!$A$1:$A$1750, 'Heron View'!$A69, data!$D$1:$D$1750, 'Heron View'!$A$2, data!$E$1:$E$1750, 'Heron View'!Z$5)</f>
        <v>5075.8</v>
      </c>
      <c r="AA69" s="2">
        <f>Z69+SUMIFS(data!$H$1:$H$1750, data!$A$1:$A$1750, 'Heron View'!$A69, data!$D$1:$D$1750, 'Heron View'!$A$2, data!$E$1:$E$1750, 'Heron View'!AA$5)</f>
        <v>5075.8</v>
      </c>
      <c r="AB69" s="2">
        <f>AA69+SUMIFS(data!$H$1:$H$1750, data!$A$1:$A$1750, 'Heron View'!$A69, data!$D$1:$D$1750, 'Heron View'!$A$2, data!$E$1:$E$1750, 'Heron View'!AB$5)</f>
        <v>5075.8</v>
      </c>
      <c r="AC69" s="2">
        <f>AB69+SUMIFS(data!$H$1:$H$1750, data!$A$1:$A$1750, 'Heron View'!$A69, data!$D$1:$D$1750, 'Heron View'!$A$2, data!$E$1:$E$1750, 'Heron View'!AC$5)</f>
        <v>5075.8</v>
      </c>
      <c r="AD69" s="2">
        <f>AC69+SUMIFS(data!$H$1:$H$1750, data!$A$1:$A$1750, 'Heron View'!$A69, data!$D$1:$D$1750, 'Heron View'!$A$2, data!$E$1:$E$1750, 'Heron View'!AD$5)</f>
        <v>5075.8</v>
      </c>
      <c r="AE69" s="2">
        <f>AD69+SUMIFS(data!$H$1:$H$1750, data!$A$1:$A$1750, 'Heron View'!$A69, data!$D$1:$D$1750, 'Heron View'!$A$2, data!$E$1:$E$1750, 'Heron View'!AE$5)</f>
        <v>5075.8</v>
      </c>
      <c r="AF69" s="2">
        <f>AE69+SUMIFS(data!$H$1:$H$1750, data!$A$1:$A$1750, 'Heron View'!$A69, data!$D$1:$D$1750, 'Heron View'!$A$2, data!$E$1:$E$1750, 'Heron View'!AF$5)</f>
        <v>5075.8</v>
      </c>
    </row>
    <row r="70" spans="1:32" x14ac:dyDescent="0.2">
      <c r="A70" t="s">
        <v>105</v>
      </c>
      <c r="C70" s="2">
        <f>SUMIFS(data!$H$1:$H$1750, data!$A$1:$A$1750, 'Heron View'!$A70, data!$D$1:$D$1750, 'Heron View'!$A$2, data!$E$1:$E$1750, 'Heron View'!C$5)</f>
        <v>0</v>
      </c>
      <c r="D70" s="2">
        <f>C70+SUMIFS(data!$H$1:$H$1750, data!$A$1:$A$1750, 'Heron View'!$A70, data!$D$1:$D$1750, 'Heron View'!$A$2, data!$E$1:$E$1750, 'Heron View'!D$5)</f>
        <v>0</v>
      </c>
      <c r="E70" s="2">
        <f>D70+SUMIFS(data!$H$1:$H$1750, data!$A$1:$A$1750, 'Heron View'!$A70, data!$D$1:$D$1750, 'Heron View'!$A$2, data!$E$1:$E$1750, 'Heron View'!E$5)</f>
        <v>0</v>
      </c>
      <c r="F70" s="2">
        <f>E70+SUMIFS(data!$H$1:$H$1750, data!$A$1:$A$1750, 'Heron View'!$A70, data!$D$1:$D$1750, 'Heron View'!$A$2, data!$E$1:$E$1750, 'Heron View'!F$5)</f>
        <v>0</v>
      </c>
      <c r="G70" s="2">
        <f>F70+SUMIFS(data!$H$1:$H$1750, data!$A$1:$A$1750, 'Heron View'!$A70, data!$D$1:$D$1750, 'Heron View'!$A$2, data!$E$1:$E$1750, 'Heron View'!G$5)</f>
        <v>0</v>
      </c>
      <c r="H70" s="2">
        <f>G70+SUMIFS(data!$H$1:$H$1750, data!$A$1:$A$1750, 'Heron View'!$A70, data!$D$1:$D$1750, 'Heron View'!$A$2, data!$E$1:$E$1750, 'Heron View'!H$5)</f>
        <v>0</v>
      </c>
      <c r="I70" s="2">
        <f>H70+SUMIFS(data!$H$1:$H$1750, data!$A$1:$A$1750, 'Heron View'!$A70, data!$D$1:$D$1750, 'Heron View'!$A$2, data!$E$1:$E$1750, 'Heron View'!I$5)</f>
        <v>0</v>
      </c>
      <c r="J70" s="2">
        <f>I70+SUMIFS(data!$H$1:$H$1750, data!$A$1:$A$1750, 'Heron View'!$A70, data!$D$1:$D$1750, 'Heron View'!$A$2, data!$E$1:$E$1750, 'Heron View'!J$5)</f>
        <v>0</v>
      </c>
      <c r="K70" s="2">
        <f>J70+SUMIFS(data!$H$1:$H$1750, data!$A$1:$A$1750, 'Heron View'!$A70, data!$D$1:$D$1750, 'Heron View'!$A$2, data!$E$1:$E$1750, 'Heron View'!K$5)</f>
        <v>0</v>
      </c>
      <c r="L70" s="2">
        <f>K70+SUMIFS(data!$H$1:$H$1750, data!$A$1:$A$1750, 'Heron View'!$A70, data!$D$1:$D$1750, 'Heron View'!$A$2, data!$E$1:$E$1750, 'Heron View'!L$5)</f>
        <v>0</v>
      </c>
      <c r="M70" s="2">
        <f>L70+SUMIFS(data!$H$1:$H$1750, data!$A$1:$A$1750, 'Heron View'!$A70, data!$D$1:$D$1750, 'Heron View'!$A$2, data!$E$1:$E$1750, 'Heron View'!M$5)</f>
        <v>0</v>
      </c>
      <c r="N70" s="2">
        <f>M70+SUMIFS(data!$H$1:$H$1750, data!$A$1:$A$1750, 'Heron View'!$A70, data!$D$1:$D$1750, 'Heron View'!$A$2, data!$E$1:$E$1750, 'Heron View'!N$5)</f>
        <v>0</v>
      </c>
      <c r="O70" s="2">
        <f>N70+SUMIFS(data!$H$1:$H$1750, data!$A$1:$A$1750, 'Heron View'!$A70, data!$D$1:$D$1750, 'Heron View'!$A$2, data!$E$1:$E$1750, 'Heron View'!O$5)</f>
        <v>0</v>
      </c>
      <c r="P70" s="2">
        <f>O70+SUMIFS(data!$H$1:$H$1750, data!$A$1:$A$1750, 'Heron View'!$A70, data!$D$1:$D$1750, 'Heron View'!$A$2, data!$E$1:$E$1750, 'Heron View'!P$5)</f>
        <v>0</v>
      </c>
      <c r="Q70" s="2">
        <f>P70+SUMIFS(data!$H$1:$H$1750, data!$A$1:$A$1750, 'Heron View'!$A70, data!$D$1:$D$1750, 'Heron View'!$A$2, data!$E$1:$E$1750, 'Heron View'!Q$5)</f>
        <v>0</v>
      </c>
      <c r="R70" s="2">
        <f>Q70+SUMIFS(data!$H$1:$H$1750, data!$A$1:$A$1750, 'Heron View'!$A70, data!$D$1:$D$1750, 'Heron View'!$A$2, data!$E$1:$E$1750, 'Heron View'!R$5)</f>
        <v>0</v>
      </c>
      <c r="S70" s="2">
        <f>R70+SUMIFS(data!$H$1:$H$1750, data!$A$1:$A$1750, 'Heron View'!$A70, data!$D$1:$D$1750, 'Heron View'!$A$2, data!$E$1:$E$1750, 'Heron View'!S$5)</f>
        <v>0</v>
      </c>
      <c r="T70" s="2">
        <f>S70+SUMIFS(data!$H$1:$H$1750, data!$A$1:$A$1750, 'Heron View'!$A70, data!$D$1:$D$1750, 'Heron View'!$A$2, data!$E$1:$E$1750, 'Heron View'!T$5)</f>
        <v>0</v>
      </c>
      <c r="U70" s="2">
        <f>T70+SUMIFS(data!$H$1:$H$1750, data!$A$1:$A$1750, 'Heron View'!$A70, data!$D$1:$D$1750, 'Heron View'!$A$2, data!$E$1:$E$1750, 'Heron View'!U$5)</f>
        <v>95314.44</v>
      </c>
      <c r="V70" s="2">
        <f>U70+SUMIFS(data!$H$1:$H$1750, data!$A$1:$A$1750, 'Heron View'!$A70, data!$D$1:$D$1750, 'Heron View'!$A$2, data!$E$1:$E$1750, 'Heron View'!V$5)</f>
        <v>190628.88</v>
      </c>
      <c r="W70" s="2">
        <f>V70+SUMIFS(data!$H$1:$H$1750, data!$A$1:$A$1750, 'Heron View'!$A70, data!$D$1:$D$1750, 'Heron View'!$A$2, data!$E$1:$E$1750, 'Heron View'!W$5)</f>
        <v>190628.88</v>
      </c>
      <c r="X70" s="2">
        <f>W70+SUMIFS(data!$H$1:$H$1750, data!$A$1:$A$1750, 'Heron View'!$A70, data!$D$1:$D$1750, 'Heron View'!$A$2, data!$E$1:$E$1750, 'Heron View'!X$5)</f>
        <v>190628.88</v>
      </c>
      <c r="Y70" s="2">
        <f>X70+SUMIFS(data!$H$1:$H$1750, data!$A$1:$A$1750, 'Heron View'!$A70, data!$D$1:$D$1750, 'Heron View'!$A$2, data!$E$1:$E$1750, 'Heron View'!Y$5)</f>
        <v>190628.88</v>
      </c>
      <c r="Z70" s="2">
        <f>Y70+SUMIFS(data!$H$1:$H$1750, data!$A$1:$A$1750, 'Heron View'!$A70, data!$D$1:$D$1750, 'Heron View'!$A$2, data!$E$1:$E$1750, 'Heron View'!Z$5)</f>
        <v>190628.88</v>
      </c>
      <c r="AA70" s="2">
        <f>Z70+SUMIFS(data!$H$1:$H$1750, data!$A$1:$A$1750, 'Heron View'!$A70, data!$D$1:$D$1750, 'Heron View'!$A$2, data!$E$1:$E$1750, 'Heron View'!AA$5)</f>
        <v>190628.88</v>
      </c>
      <c r="AB70" s="2">
        <f>AA70+SUMIFS(data!$H$1:$H$1750, data!$A$1:$A$1750, 'Heron View'!$A70, data!$D$1:$D$1750, 'Heron View'!$A$2, data!$E$1:$E$1750, 'Heron View'!AB$5)</f>
        <v>190628.88</v>
      </c>
      <c r="AC70" s="2">
        <f>AB70+SUMIFS(data!$H$1:$H$1750, data!$A$1:$A$1750, 'Heron View'!$A70, data!$D$1:$D$1750, 'Heron View'!$A$2, data!$E$1:$E$1750, 'Heron View'!AC$5)</f>
        <v>190628.88</v>
      </c>
      <c r="AD70" s="2">
        <f>AC70+SUMIFS(data!$H$1:$H$1750, data!$A$1:$A$1750, 'Heron View'!$A70, data!$D$1:$D$1750, 'Heron View'!$A$2, data!$E$1:$E$1750, 'Heron View'!AD$5)</f>
        <v>262212.03000000003</v>
      </c>
      <c r="AE70" s="2">
        <f>AD70+SUMIFS(data!$H$1:$H$1750, data!$A$1:$A$1750, 'Heron View'!$A70, data!$D$1:$D$1750, 'Heron View'!$A$2, data!$E$1:$E$1750, 'Heron View'!AE$5)</f>
        <v>262212.03000000003</v>
      </c>
      <c r="AF70" s="2">
        <f>AE70+SUMIFS(data!$H$1:$H$1750, data!$A$1:$A$1750, 'Heron View'!$A70, data!$D$1:$D$1750, 'Heron View'!$A$2, data!$E$1:$E$1750, 'Heron View'!AF$5)</f>
        <v>262212.03000000003</v>
      </c>
    </row>
    <row r="71" spans="1:32" x14ac:dyDescent="0.2">
      <c r="A71" t="s">
        <v>54</v>
      </c>
      <c r="C71" s="2">
        <f>SUMIFS(data!$H$1:$H$1750, data!$A$1:$A$1750, 'Heron View'!$A71, data!$D$1:$D$1750, 'Heron View'!$A$2, data!$E$1:$E$1750, 'Heron View'!C$5)</f>
        <v>0</v>
      </c>
      <c r="D71" s="2">
        <f>C71+SUMIFS(data!$H$1:$H$1750, data!$A$1:$A$1750, 'Heron View'!$A71, data!$D$1:$D$1750, 'Heron View'!$A$2, data!$E$1:$E$1750, 'Heron View'!D$5)</f>
        <v>0</v>
      </c>
      <c r="E71" s="2">
        <f>D71+SUMIFS(data!$H$1:$H$1750, data!$A$1:$A$1750, 'Heron View'!$A71, data!$D$1:$D$1750, 'Heron View'!$A$2, data!$E$1:$E$1750, 'Heron View'!E$5)</f>
        <v>0</v>
      </c>
      <c r="F71" s="2">
        <f>E71+SUMIFS(data!$H$1:$H$1750, data!$A$1:$A$1750, 'Heron View'!$A71, data!$D$1:$D$1750, 'Heron View'!$A$2, data!$E$1:$E$1750, 'Heron View'!F$5)</f>
        <v>0</v>
      </c>
      <c r="G71" s="2">
        <f>F71+SUMIFS(data!$H$1:$H$1750, data!$A$1:$A$1750, 'Heron View'!$A71, data!$D$1:$D$1750, 'Heron View'!$A$2, data!$E$1:$E$1750, 'Heron View'!G$5)</f>
        <v>0</v>
      </c>
      <c r="H71" s="2">
        <f>G71+SUMIFS(data!$H$1:$H$1750, data!$A$1:$A$1750, 'Heron View'!$A71, data!$D$1:$D$1750, 'Heron View'!$A$2, data!$E$1:$E$1750, 'Heron View'!H$5)</f>
        <v>0</v>
      </c>
      <c r="I71" s="2">
        <f>H71+SUMIFS(data!$H$1:$H$1750, data!$A$1:$A$1750, 'Heron View'!$A71, data!$D$1:$D$1750, 'Heron View'!$A$2, data!$E$1:$E$1750, 'Heron View'!I$5)</f>
        <v>0</v>
      </c>
      <c r="J71" s="2">
        <f>I71+SUMIFS(data!$H$1:$H$1750, data!$A$1:$A$1750, 'Heron View'!$A71, data!$D$1:$D$1750, 'Heron View'!$A$2, data!$E$1:$E$1750, 'Heron View'!J$5)</f>
        <v>0</v>
      </c>
      <c r="K71" s="2">
        <f>J71+SUMIFS(data!$H$1:$H$1750, data!$A$1:$A$1750, 'Heron View'!$A71, data!$D$1:$D$1750, 'Heron View'!$A$2, data!$E$1:$E$1750, 'Heron View'!K$5)</f>
        <v>0</v>
      </c>
      <c r="L71" s="2">
        <f>K71+SUMIFS(data!$H$1:$H$1750, data!$A$1:$A$1750, 'Heron View'!$A71, data!$D$1:$D$1750, 'Heron View'!$A$2, data!$E$1:$E$1750, 'Heron View'!L$5)</f>
        <v>0</v>
      </c>
      <c r="M71" s="2">
        <f>L71+SUMIFS(data!$H$1:$H$1750, data!$A$1:$A$1750, 'Heron View'!$A71, data!$D$1:$D$1750, 'Heron View'!$A$2, data!$E$1:$E$1750, 'Heron View'!M$5)</f>
        <v>0</v>
      </c>
      <c r="N71" s="2">
        <f>M71+SUMIFS(data!$H$1:$H$1750, data!$A$1:$A$1750, 'Heron View'!$A71, data!$D$1:$D$1750, 'Heron View'!$A$2, data!$E$1:$E$1750, 'Heron View'!N$5)</f>
        <v>0</v>
      </c>
      <c r="O71" s="2">
        <f>N71+SUMIFS(data!$H$1:$H$1750, data!$A$1:$A$1750, 'Heron View'!$A71, data!$D$1:$D$1750, 'Heron View'!$A$2, data!$E$1:$E$1750, 'Heron View'!O$5)</f>
        <v>0</v>
      </c>
      <c r="P71" s="2">
        <f>O71+SUMIFS(data!$H$1:$H$1750, data!$A$1:$A$1750, 'Heron View'!$A71, data!$D$1:$D$1750, 'Heron View'!$A$2, data!$E$1:$E$1750, 'Heron View'!P$5)</f>
        <v>0</v>
      </c>
      <c r="Q71" s="2">
        <f>P71+SUMIFS(data!$H$1:$H$1750, data!$A$1:$A$1750, 'Heron View'!$A71, data!$D$1:$D$1750, 'Heron View'!$A$2, data!$E$1:$E$1750, 'Heron View'!Q$5)</f>
        <v>0</v>
      </c>
      <c r="R71" s="2">
        <f>Q71+SUMIFS(data!$H$1:$H$1750, data!$A$1:$A$1750, 'Heron View'!$A71, data!$D$1:$D$1750, 'Heron View'!$A$2, data!$E$1:$E$1750, 'Heron View'!R$5)</f>
        <v>0</v>
      </c>
      <c r="S71" s="2">
        <f>R71+SUMIFS(data!$H$1:$H$1750, data!$A$1:$A$1750, 'Heron View'!$A71, data!$D$1:$D$1750, 'Heron View'!$A$2, data!$E$1:$E$1750, 'Heron View'!S$5)</f>
        <v>0</v>
      </c>
      <c r="T71" s="2">
        <f>S71+SUMIFS(data!$H$1:$H$1750, data!$A$1:$A$1750, 'Heron View'!$A71, data!$D$1:$D$1750, 'Heron View'!$A$2, data!$E$1:$E$1750, 'Heron View'!T$5)</f>
        <v>0</v>
      </c>
      <c r="U71" s="2">
        <f>T71+SUMIFS(data!$H$1:$H$1750, data!$A$1:$A$1750, 'Heron View'!$A71, data!$D$1:$D$1750, 'Heron View'!$A$2, data!$E$1:$E$1750, 'Heron View'!U$5)</f>
        <v>0</v>
      </c>
      <c r="V71" s="2">
        <f>U71+SUMIFS(data!$H$1:$H$1750, data!$A$1:$A$1750, 'Heron View'!$A71, data!$D$1:$D$1750, 'Heron View'!$A$2, data!$E$1:$E$1750, 'Heron View'!V$5)</f>
        <v>0</v>
      </c>
      <c r="W71" s="2">
        <f>V71+SUMIFS(data!$H$1:$H$1750, data!$A$1:$A$1750, 'Heron View'!$A71, data!$D$1:$D$1750, 'Heron View'!$A$2, data!$E$1:$E$1750, 'Heron View'!W$5)</f>
        <v>0</v>
      </c>
      <c r="X71" s="2">
        <f>W71+SUMIFS(data!$H$1:$H$1750, data!$A$1:$A$1750, 'Heron View'!$A71, data!$D$1:$D$1750, 'Heron View'!$A$2, data!$E$1:$E$1750, 'Heron View'!X$5)</f>
        <v>0</v>
      </c>
      <c r="Y71" s="2">
        <f>X71+SUMIFS(data!$H$1:$H$1750, data!$A$1:$A$1750, 'Heron View'!$A71, data!$D$1:$D$1750, 'Heron View'!$A$2, data!$E$1:$E$1750, 'Heron View'!Y$5)</f>
        <v>0</v>
      </c>
      <c r="Z71" s="2">
        <f>Y71+SUMIFS(data!$H$1:$H$1750, data!$A$1:$A$1750, 'Heron View'!$A71, data!$D$1:$D$1750, 'Heron View'!$A$2, data!$E$1:$E$1750, 'Heron View'!Z$5)</f>
        <v>0</v>
      </c>
      <c r="AA71" s="2">
        <f>Z71+SUMIFS(data!$H$1:$H$1750, data!$A$1:$A$1750, 'Heron View'!$A71, data!$D$1:$D$1750, 'Heron View'!$A$2, data!$E$1:$E$1750, 'Heron View'!AA$5)</f>
        <v>5169.6400000000003</v>
      </c>
      <c r="AB71" s="2">
        <f>AA71+SUMIFS(data!$H$1:$H$1750, data!$A$1:$A$1750, 'Heron View'!$A71, data!$D$1:$D$1750, 'Heron View'!$A$2, data!$E$1:$E$1750, 'Heron View'!AB$5)</f>
        <v>13573.84</v>
      </c>
      <c r="AC71" s="2">
        <f>AB71+SUMIFS(data!$H$1:$H$1750, data!$A$1:$A$1750, 'Heron View'!$A71, data!$D$1:$D$1750, 'Heron View'!$A$2, data!$E$1:$E$1750, 'Heron View'!AC$5)</f>
        <v>18838.66</v>
      </c>
      <c r="AD71" s="2">
        <f>AC71+SUMIFS(data!$H$1:$H$1750, data!$A$1:$A$1750, 'Heron View'!$A71, data!$D$1:$D$1750, 'Heron View'!$A$2, data!$E$1:$E$1750, 'Heron View'!AD$5)</f>
        <v>29362.48</v>
      </c>
      <c r="AE71" s="2">
        <f>AD71+SUMIFS(data!$H$1:$H$1750, data!$A$1:$A$1750, 'Heron View'!$A71, data!$D$1:$D$1750, 'Heron View'!$A$2, data!$E$1:$E$1750, 'Heron View'!AE$5)</f>
        <v>29362.48</v>
      </c>
      <c r="AF71" s="2">
        <f>AE71+SUMIFS(data!$H$1:$H$1750, data!$A$1:$A$1750, 'Heron View'!$A71, data!$D$1:$D$1750, 'Heron View'!$A$2, data!$E$1:$E$1750, 'Heron View'!AF$5)</f>
        <v>29362.48</v>
      </c>
    </row>
    <row r="72" spans="1:32" x14ac:dyDescent="0.2">
      <c r="A72" t="s">
        <v>74</v>
      </c>
      <c r="C72" s="2">
        <f>SUMIFS(data!$H$1:$H$1750, data!$A$1:$A$1750, 'Heron View'!$A72, data!$D$1:$D$1750, 'Heron View'!$A$2, data!$E$1:$E$1750, 'Heron View'!C$5)</f>
        <v>0</v>
      </c>
      <c r="D72" s="2">
        <f>C72+SUMIFS(data!$H$1:$H$1750, data!$A$1:$A$1750, 'Heron View'!$A72, data!$D$1:$D$1750, 'Heron View'!$A$2, data!$E$1:$E$1750, 'Heron View'!D$5)</f>
        <v>0</v>
      </c>
      <c r="E72" s="2">
        <f>D72+SUMIFS(data!$H$1:$H$1750, data!$A$1:$A$1750, 'Heron View'!$A72, data!$D$1:$D$1750, 'Heron View'!$A$2, data!$E$1:$E$1750, 'Heron View'!E$5)</f>
        <v>0</v>
      </c>
      <c r="F72" s="2">
        <f>E72+SUMIFS(data!$H$1:$H$1750, data!$A$1:$A$1750, 'Heron View'!$A72, data!$D$1:$D$1750, 'Heron View'!$A$2, data!$E$1:$E$1750, 'Heron View'!F$5)</f>
        <v>0</v>
      </c>
      <c r="G72" s="2">
        <f>F72+SUMIFS(data!$H$1:$H$1750, data!$A$1:$A$1750, 'Heron View'!$A72, data!$D$1:$D$1750, 'Heron View'!$A$2, data!$E$1:$E$1750, 'Heron View'!G$5)</f>
        <v>0</v>
      </c>
      <c r="H72" s="2">
        <f>G72+SUMIFS(data!$H$1:$H$1750, data!$A$1:$A$1750, 'Heron View'!$A72, data!$D$1:$D$1750, 'Heron View'!$A$2, data!$E$1:$E$1750, 'Heron View'!H$5)</f>
        <v>0</v>
      </c>
      <c r="I72" s="2">
        <f>H72+SUMIFS(data!$H$1:$H$1750, data!$A$1:$A$1750, 'Heron View'!$A72, data!$D$1:$D$1750, 'Heron View'!$A$2, data!$E$1:$E$1750, 'Heron View'!I$5)</f>
        <v>3404.62</v>
      </c>
      <c r="J72" s="2">
        <f>I72+SUMIFS(data!$H$1:$H$1750, data!$A$1:$A$1750, 'Heron View'!$A72, data!$D$1:$D$1750, 'Heron View'!$A$2, data!$E$1:$E$1750, 'Heron View'!J$5)</f>
        <v>3404.62</v>
      </c>
      <c r="K72" s="2">
        <f>J72+SUMIFS(data!$H$1:$H$1750, data!$A$1:$A$1750, 'Heron View'!$A72, data!$D$1:$D$1750, 'Heron View'!$A$2, data!$E$1:$E$1750, 'Heron View'!K$5)</f>
        <v>3404.62</v>
      </c>
      <c r="L72" s="2">
        <f>K72+SUMIFS(data!$H$1:$H$1750, data!$A$1:$A$1750, 'Heron View'!$A72, data!$D$1:$D$1750, 'Heron View'!$A$2, data!$E$1:$E$1750, 'Heron View'!L$5)</f>
        <v>3404.62</v>
      </c>
      <c r="M72" s="2">
        <f>L72+SUMIFS(data!$H$1:$H$1750, data!$A$1:$A$1750, 'Heron View'!$A72, data!$D$1:$D$1750, 'Heron View'!$A$2, data!$E$1:$E$1750, 'Heron View'!M$5)</f>
        <v>3404.62</v>
      </c>
      <c r="N72" s="2">
        <f>M72+SUMIFS(data!$H$1:$H$1750, data!$A$1:$A$1750, 'Heron View'!$A72, data!$D$1:$D$1750, 'Heron View'!$A$2, data!$E$1:$E$1750, 'Heron View'!N$5)</f>
        <v>3404.62</v>
      </c>
      <c r="O72" s="2">
        <f>N72+SUMIFS(data!$H$1:$H$1750, data!$A$1:$A$1750, 'Heron View'!$A72, data!$D$1:$D$1750, 'Heron View'!$A$2, data!$E$1:$E$1750, 'Heron View'!O$5)</f>
        <v>3404.62</v>
      </c>
      <c r="P72" s="2">
        <f>O72+SUMIFS(data!$H$1:$H$1750, data!$A$1:$A$1750, 'Heron View'!$A72, data!$D$1:$D$1750, 'Heron View'!$A$2, data!$E$1:$E$1750, 'Heron View'!P$5)</f>
        <v>3404.62</v>
      </c>
      <c r="Q72" s="2">
        <f>P72+SUMIFS(data!$H$1:$H$1750, data!$A$1:$A$1750, 'Heron View'!$A72, data!$D$1:$D$1750, 'Heron View'!$A$2, data!$E$1:$E$1750, 'Heron View'!Q$5)</f>
        <v>3404.62</v>
      </c>
      <c r="R72" s="2">
        <f>Q72+SUMIFS(data!$H$1:$H$1750, data!$A$1:$A$1750, 'Heron View'!$A72, data!$D$1:$D$1750, 'Heron View'!$A$2, data!$E$1:$E$1750, 'Heron View'!R$5)</f>
        <v>3404.62</v>
      </c>
      <c r="S72" s="2">
        <f>R72+SUMIFS(data!$H$1:$H$1750, data!$A$1:$A$1750, 'Heron View'!$A72, data!$D$1:$D$1750, 'Heron View'!$A$2, data!$E$1:$E$1750, 'Heron View'!S$5)</f>
        <v>3404.62</v>
      </c>
      <c r="T72" s="2">
        <f>S72+SUMIFS(data!$H$1:$H$1750, data!$A$1:$A$1750, 'Heron View'!$A72, data!$D$1:$D$1750, 'Heron View'!$A$2, data!$E$1:$E$1750, 'Heron View'!T$5)</f>
        <v>3404.62</v>
      </c>
      <c r="U72" s="2">
        <f>T72+SUMIFS(data!$H$1:$H$1750, data!$A$1:$A$1750, 'Heron View'!$A72, data!$D$1:$D$1750, 'Heron View'!$A$2, data!$E$1:$E$1750, 'Heron View'!U$5)</f>
        <v>3404.62</v>
      </c>
      <c r="V72" s="2">
        <f>U72+SUMIFS(data!$H$1:$H$1750, data!$A$1:$A$1750, 'Heron View'!$A72, data!$D$1:$D$1750, 'Heron View'!$A$2, data!$E$1:$E$1750, 'Heron View'!V$5)</f>
        <v>3404.62</v>
      </c>
      <c r="W72" s="2">
        <f>V72+SUMIFS(data!$H$1:$H$1750, data!$A$1:$A$1750, 'Heron View'!$A72, data!$D$1:$D$1750, 'Heron View'!$A$2, data!$E$1:$E$1750, 'Heron View'!W$5)</f>
        <v>3404.62</v>
      </c>
      <c r="X72" s="2">
        <f>W72+SUMIFS(data!$H$1:$H$1750, data!$A$1:$A$1750, 'Heron View'!$A72, data!$D$1:$D$1750, 'Heron View'!$A$2, data!$E$1:$E$1750, 'Heron View'!X$5)</f>
        <v>3404.62</v>
      </c>
      <c r="Y72" s="2">
        <f>X72+SUMIFS(data!$H$1:$H$1750, data!$A$1:$A$1750, 'Heron View'!$A72, data!$D$1:$D$1750, 'Heron View'!$A$2, data!$E$1:$E$1750, 'Heron View'!Y$5)</f>
        <v>3404.62</v>
      </c>
      <c r="Z72" s="2">
        <f>Y72+SUMIFS(data!$H$1:$H$1750, data!$A$1:$A$1750, 'Heron View'!$A72, data!$D$1:$D$1750, 'Heron View'!$A$2, data!$E$1:$E$1750, 'Heron View'!Z$5)</f>
        <v>3404.62</v>
      </c>
      <c r="AA72" s="2">
        <f>Z72+SUMIFS(data!$H$1:$H$1750, data!$A$1:$A$1750, 'Heron View'!$A72, data!$D$1:$D$1750, 'Heron View'!$A$2, data!$E$1:$E$1750, 'Heron View'!AA$5)</f>
        <v>3404.62</v>
      </c>
      <c r="AB72" s="2">
        <f>AA72+SUMIFS(data!$H$1:$H$1750, data!$A$1:$A$1750, 'Heron View'!$A72, data!$D$1:$D$1750, 'Heron View'!$A$2, data!$E$1:$E$1750, 'Heron View'!AB$5)</f>
        <v>3404.62</v>
      </c>
      <c r="AC72" s="2">
        <f>AB72+SUMIFS(data!$H$1:$H$1750, data!$A$1:$A$1750, 'Heron View'!$A72, data!$D$1:$D$1750, 'Heron View'!$A$2, data!$E$1:$E$1750, 'Heron View'!AC$5)</f>
        <v>3404.62</v>
      </c>
      <c r="AD72" s="2">
        <f>AC72+SUMIFS(data!$H$1:$H$1750, data!$A$1:$A$1750, 'Heron View'!$A72, data!$D$1:$D$1750, 'Heron View'!$A$2, data!$E$1:$E$1750, 'Heron View'!AD$5)</f>
        <v>3404.62</v>
      </c>
      <c r="AE72" s="2">
        <f>AD72+SUMIFS(data!$H$1:$H$1750, data!$A$1:$A$1750, 'Heron View'!$A72, data!$D$1:$D$1750, 'Heron View'!$A$2, data!$E$1:$E$1750, 'Heron View'!AE$5)</f>
        <v>3404.62</v>
      </c>
      <c r="AF72" s="2">
        <f>AE72+SUMIFS(data!$H$1:$H$1750, data!$A$1:$A$1750, 'Heron View'!$A72, data!$D$1:$D$1750, 'Heron View'!$A$2, data!$E$1:$E$1750, 'Heron View'!AF$5)</f>
        <v>3404.62</v>
      </c>
    </row>
    <row r="73" spans="1:32" x14ac:dyDescent="0.2">
      <c r="A73" t="s">
        <v>56</v>
      </c>
      <c r="C73" s="2">
        <f>SUMIFS(data!$H$1:$H$1750, data!$A$1:$A$1750, 'Heron View'!$A73, data!$D$1:$D$1750, 'Heron View'!$A$2, data!$E$1:$E$1750, 'Heron View'!C$5)</f>
        <v>0</v>
      </c>
      <c r="D73" s="2">
        <f>C73+SUMIFS(data!$H$1:$H$1750, data!$A$1:$A$1750, 'Heron View'!$A73, data!$D$1:$D$1750, 'Heron View'!$A$2, data!$E$1:$E$1750, 'Heron View'!D$5)</f>
        <v>0</v>
      </c>
      <c r="E73" s="2">
        <f>D73+SUMIFS(data!$H$1:$H$1750, data!$A$1:$A$1750, 'Heron View'!$A73, data!$D$1:$D$1750, 'Heron View'!$A$2, data!$E$1:$E$1750, 'Heron View'!E$5)</f>
        <v>0</v>
      </c>
      <c r="F73" s="2">
        <f>E73+SUMIFS(data!$H$1:$H$1750, data!$A$1:$A$1750, 'Heron View'!$A73, data!$D$1:$D$1750, 'Heron View'!$A$2, data!$E$1:$E$1750, 'Heron View'!F$5)</f>
        <v>0</v>
      </c>
      <c r="G73" s="2">
        <f>F73+SUMIFS(data!$H$1:$H$1750, data!$A$1:$A$1750, 'Heron View'!$A73, data!$D$1:$D$1750, 'Heron View'!$A$2, data!$E$1:$E$1750, 'Heron View'!G$5)</f>
        <v>0</v>
      </c>
      <c r="H73" s="2">
        <f>G73+SUMIFS(data!$H$1:$H$1750, data!$A$1:$A$1750, 'Heron View'!$A73, data!$D$1:$D$1750, 'Heron View'!$A$2, data!$E$1:$E$1750, 'Heron View'!H$5)</f>
        <v>0</v>
      </c>
      <c r="I73" s="2">
        <f>H73+SUMIFS(data!$H$1:$H$1750, data!$A$1:$A$1750, 'Heron View'!$A73, data!$D$1:$D$1750, 'Heron View'!$A$2, data!$E$1:$E$1750, 'Heron View'!I$5)</f>
        <v>0</v>
      </c>
      <c r="J73" s="2">
        <f>I73+SUMIFS(data!$H$1:$H$1750, data!$A$1:$A$1750, 'Heron View'!$A73, data!$D$1:$D$1750, 'Heron View'!$A$2, data!$E$1:$E$1750, 'Heron View'!J$5)</f>
        <v>0</v>
      </c>
      <c r="K73" s="2">
        <f>J73+SUMIFS(data!$H$1:$H$1750, data!$A$1:$A$1750, 'Heron View'!$A73, data!$D$1:$D$1750, 'Heron View'!$A$2, data!$E$1:$E$1750, 'Heron View'!K$5)</f>
        <v>0</v>
      </c>
      <c r="L73" s="2">
        <f>K73+SUMIFS(data!$H$1:$H$1750, data!$A$1:$A$1750, 'Heron View'!$A73, data!$D$1:$D$1750, 'Heron View'!$A$2, data!$E$1:$E$1750, 'Heron View'!L$5)</f>
        <v>0</v>
      </c>
      <c r="M73" s="2">
        <f>L73+SUMIFS(data!$H$1:$H$1750, data!$A$1:$A$1750, 'Heron View'!$A73, data!$D$1:$D$1750, 'Heron View'!$A$2, data!$E$1:$E$1750, 'Heron View'!M$5)</f>
        <v>0</v>
      </c>
      <c r="N73" s="2">
        <f>M73+SUMIFS(data!$H$1:$H$1750, data!$A$1:$A$1750, 'Heron View'!$A73, data!$D$1:$D$1750, 'Heron View'!$A$2, data!$E$1:$E$1750, 'Heron View'!N$5)</f>
        <v>0</v>
      </c>
      <c r="O73" s="2">
        <f>N73+SUMIFS(data!$H$1:$H$1750, data!$A$1:$A$1750, 'Heron View'!$A73, data!$D$1:$D$1750, 'Heron View'!$A$2, data!$E$1:$E$1750, 'Heron View'!O$5)</f>
        <v>0</v>
      </c>
      <c r="P73" s="2">
        <f>O73+SUMIFS(data!$H$1:$H$1750, data!$A$1:$A$1750, 'Heron View'!$A73, data!$D$1:$D$1750, 'Heron View'!$A$2, data!$E$1:$E$1750, 'Heron View'!P$5)</f>
        <v>0</v>
      </c>
      <c r="Q73" s="2">
        <f>P73+SUMIFS(data!$H$1:$H$1750, data!$A$1:$A$1750, 'Heron View'!$A73, data!$D$1:$D$1750, 'Heron View'!$A$2, data!$E$1:$E$1750, 'Heron View'!Q$5)</f>
        <v>0</v>
      </c>
      <c r="R73" s="2">
        <f>Q73+SUMIFS(data!$H$1:$H$1750, data!$A$1:$A$1750, 'Heron View'!$A73, data!$D$1:$D$1750, 'Heron View'!$A$2, data!$E$1:$E$1750, 'Heron View'!R$5)</f>
        <v>0</v>
      </c>
      <c r="S73" s="2">
        <f>R73+SUMIFS(data!$H$1:$H$1750, data!$A$1:$A$1750, 'Heron View'!$A73, data!$D$1:$D$1750, 'Heron View'!$A$2, data!$E$1:$E$1750, 'Heron View'!S$5)</f>
        <v>0</v>
      </c>
      <c r="T73" s="2">
        <f>S73+SUMIFS(data!$H$1:$H$1750, data!$A$1:$A$1750, 'Heron View'!$A73, data!$D$1:$D$1750, 'Heron View'!$A$2, data!$E$1:$E$1750, 'Heron View'!T$5)</f>
        <v>0</v>
      </c>
      <c r="U73" s="2">
        <f>T73+SUMIFS(data!$H$1:$H$1750, data!$A$1:$A$1750, 'Heron View'!$A73, data!$D$1:$D$1750, 'Heron View'!$A$2, data!$E$1:$E$1750, 'Heron View'!U$5)</f>
        <v>16566.560000000001</v>
      </c>
      <c r="V73" s="2">
        <f>U73+SUMIFS(data!$H$1:$H$1750, data!$A$1:$A$1750, 'Heron View'!$A73, data!$D$1:$D$1750, 'Heron View'!$A$2, data!$E$1:$E$1750, 'Heron View'!V$5)</f>
        <v>33133.120000000003</v>
      </c>
      <c r="W73" s="2">
        <f>V73+SUMIFS(data!$H$1:$H$1750, data!$A$1:$A$1750, 'Heron View'!$A73, data!$D$1:$D$1750, 'Heron View'!$A$2, data!$E$1:$E$1750, 'Heron View'!W$5)</f>
        <v>32130.050000000003</v>
      </c>
      <c r="X73" s="2">
        <f>W73+SUMIFS(data!$H$1:$H$1750, data!$A$1:$A$1750, 'Heron View'!$A73, data!$D$1:$D$1750, 'Heron View'!$A$2, data!$E$1:$E$1750, 'Heron View'!X$5)</f>
        <v>32130.050000000003</v>
      </c>
      <c r="Y73" s="2">
        <f>X73+SUMIFS(data!$H$1:$H$1750, data!$A$1:$A$1750, 'Heron View'!$A73, data!$D$1:$D$1750, 'Heron View'!$A$2, data!$E$1:$E$1750, 'Heron View'!Y$5)</f>
        <v>32130.050000000003</v>
      </c>
      <c r="Z73" s="2">
        <f>Y73+SUMIFS(data!$H$1:$H$1750, data!$A$1:$A$1750, 'Heron View'!$A73, data!$D$1:$D$1750, 'Heron View'!$A$2, data!$E$1:$E$1750, 'Heron View'!Z$5)</f>
        <v>32130.050000000003</v>
      </c>
      <c r="AA73" s="2">
        <f>Z73+SUMIFS(data!$H$1:$H$1750, data!$A$1:$A$1750, 'Heron View'!$A73, data!$D$1:$D$1750, 'Heron View'!$A$2, data!$E$1:$E$1750, 'Heron View'!AA$5)</f>
        <v>32130.050000000003</v>
      </c>
      <c r="AB73" s="2">
        <f>AA73+SUMIFS(data!$H$1:$H$1750, data!$A$1:$A$1750, 'Heron View'!$A73, data!$D$1:$D$1750, 'Heron View'!$A$2, data!$E$1:$E$1750, 'Heron View'!AB$5)</f>
        <v>32130.050000000003</v>
      </c>
      <c r="AC73" s="2">
        <f>AB73+SUMIFS(data!$H$1:$H$1750, data!$A$1:$A$1750, 'Heron View'!$A73, data!$D$1:$D$1750, 'Heron View'!$A$2, data!$E$1:$E$1750, 'Heron View'!AC$5)</f>
        <v>32130.050000000003</v>
      </c>
      <c r="AD73" s="2">
        <f>AC73+SUMIFS(data!$H$1:$H$1750, data!$A$1:$A$1750, 'Heron View'!$A73, data!$D$1:$D$1750, 'Heron View'!$A$2, data!$E$1:$E$1750, 'Heron View'!AD$5)</f>
        <v>32130.050000000003</v>
      </c>
      <c r="AE73" s="2">
        <f>AD73+SUMIFS(data!$H$1:$H$1750, data!$A$1:$A$1750, 'Heron View'!$A73, data!$D$1:$D$1750, 'Heron View'!$A$2, data!$E$1:$E$1750, 'Heron View'!AE$5)</f>
        <v>32130.050000000003</v>
      </c>
      <c r="AF73" s="2">
        <f>AE73+SUMIFS(data!$H$1:$H$1750, data!$A$1:$A$1750, 'Heron View'!$A73, data!$D$1:$D$1750, 'Heron View'!$A$2, data!$E$1:$E$1750, 'Heron View'!AF$5)</f>
        <v>32130.050000000003</v>
      </c>
    </row>
    <row r="74" spans="1:32" x14ac:dyDescent="0.2">
      <c r="A74" t="s">
        <v>59</v>
      </c>
      <c r="C74" s="2">
        <f>SUMIFS(data!$H$1:$H$1750, data!$A$1:$A$1750, 'Heron View'!$A74, data!$D$1:$D$1750, 'Heron View'!$A$2, data!$E$1:$E$1750, 'Heron View'!C$5)</f>
        <v>0</v>
      </c>
      <c r="D74" s="2">
        <f>C74+SUMIFS(data!$H$1:$H$1750, data!$A$1:$A$1750, 'Heron View'!$A74, data!$D$1:$D$1750, 'Heron View'!$A$2, data!$E$1:$E$1750, 'Heron View'!D$5)</f>
        <v>0</v>
      </c>
      <c r="E74" s="2">
        <f>D74+SUMIFS(data!$H$1:$H$1750, data!$A$1:$A$1750, 'Heron View'!$A74, data!$D$1:$D$1750, 'Heron View'!$A$2, data!$E$1:$E$1750, 'Heron View'!E$5)</f>
        <v>0</v>
      </c>
      <c r="F74" s="2">
        <f>E74+SUMIFS(data!$H$1:$H$1750, data!$A$1:$A$1750, 'Heron View'!$A74, data!$D$1:$D$1750, 'Heron View'!$A$2, data!$E$1:$E$1750, 'Heron View'!F$5)</f>
        <v>0</v>
      </c>
      <c r="G74" s="2">
        <f>F74+SUMIFS(data!$H$1:$H$1750, data!$A$1:$A$1750, 'Heron View'!$A74, data!$D$1:$D$1750, 'Heron View'!$A$2, data!$E$1:$E$1750, 'Heron View'!G$5)</f>
        <v>0</v>
      </c>
      <c r="H74" s="2">
        <f>G74+SUMIFS(data!$H$1:$H$1750, data!$A$1:$A$1750, 'Heron View'!$A74, data!$D$1:$D$1750, 'Heron View'!$A$2, data!$E$1:$E$1750, 'Heron View'!H$5)</f>
        <v>0</v>
      </c>
      <c r="I74" s="2">
        <f>H74+SUMIFS(data!$H$1:$H$1750, data!$A$1:$A$1750, 'Heron View'!$A74, data!$D$1:$D$1750, 'Heron View'!$A$2, data!$E$1:$E$1750, 'Heron View'!I$5)</f>
        <v>0</v>
      </c>
      <c r="J74" s="2">
        <f>I74+SUMIFS(data!$H$1:$H$1750, data!$A$1:$A$1750, 'Heron View'!$A74, data!$D$1:$D$1750, 'Heron View'!$A$2, data!$E$1:$E$1750, 'Heron View'!J$5)</f>
        <v>0</v>
      </c>
      <c r="K74" s="2">
        <f>J74+SUMIFS(data!$H$1:$H$1750, data!$A$1:$A$1750, 'Heron View'!$A74, data!$D$1:$D$1750, 'Heron View'!$A$2, data!$E$1:$E$1750, 'Heron View'!K$5)</f>
        <v>0</v>
      </c>
      <c r="L74" s="2">
        <f>K74+SUMIFS(data!$H$1:$H$1750, data!$A$1:$A$1750, 'Heron View'!$A74, data!$D$1:$D$1750, 'Heron View'!$A$2, data!$E$1:$E$1750, 'Heron View'!L$5)</f>
        <v>0</v>
      </c>
      <c r="M74" s="2">
        <f>L74+SUMIFS(data!$H$1:$H$1750, data!$A$1:$A$1750, 'Heron View'!$A74, data!$D$1:$D$1750, 'Heron View'!$A$2, data!$E$1:$E$1750, 'Heron View'!M$5)</f>
        <v>0</v>
      </c>
      <c r="N74" s="2">
        <f>M74+SUMIFS(data!$H$1:$H$1750, data!$A$1:$A$1750, 'Heron View'!$A74, data!$D$1:$D$1750, 'Heron View'!$A$2, data!$E$1:$E$1750, 'Heron View'!N$5)</f>
        <v>0</v>
      </c>
      <c r="O74" s="2">
        <f>N74+SUMIFS(data!$H$1:$H$1750, data!$A$1:$A$1750, 'Heron View'!$A74, data!$D$1:$D$1750, 'Heron View'!$A$2, data!$E$1:$E$1750, 'Heron View'!O$5)</f>
        <v>0</v>
      </c>
      <c r="P74" s="2">
        <f>O74+SUMIFS(data!$H$1:$H$1750, data!$A$1:$A$1750, 'Heron View'!$A74, data!$D$1:$D$1750, 'Heron View'!$A$2, data!$E$1:$E$1750, 'Heron View'!P$5)</f>
        <v>0</v>
      </c>
      <c r="Q74" s="2">
        <f>P74+SUMIFS(data!$H$1:$H$1750, data!$A$1:$A$1750, 'Heron View'!$A74, data!$D$1:$D$1750, 'Heron View'!$A$2, data!$E$1:$E$1750, 'Heron View'!Q$5)</f>
        <v>0</v>
      </c>
      <c r="R74" s="2">
        <f>Q74+SUMIFS(data!$H$1:$H$1750, data!$A$1:$A$1750, 'Heron View'!$A74, data!$D$1:$D$1750, 'Heron View'!$A$2, data!$E$1:$E$1750, 'Heron View'!R$5)</f>
        <v>0</v>
      </c>
      <c r="S74" s="2">
        <f>R74+SUMIFS(data!$H$1:$H$1750, data!$A$1:$A$1750, 'Heron View'!$A74, data!$D$1:$D$1750, 'Heron View'!$A$2, data!$E$1:$E$1750, 'Heron View'!S$5)</f>
        <v>0</v>
      </c>
      <c r="T74" s="2">
        <f>S74+SUMIFS(data!$H$1:$H$1750, data!$A$1:$A$1750, 'Heron View'!$A74, data!$D$1:$D$1750, 'Heron View'!$A$2, data!$E$1:$E$1750, 'Heron View'!T$5)</f>
        <v>0</v>
      </c>
      <c r="U74" s="2">
        <f>T74+SUMIFS(data!$H$1:$H$1750, data!$A$1:$A$1750, 'Heron View'!$A74, data!$D$1:$D$1750, 'Heron View'!$A$2, data!$E$1:$E$1750, 'Heron View'!U$5)</f>
        <v>0</v>
      </c>
      <c r="V74" s="2">
        <f>U74+SUMIFS(data!$H$1:$H$1750, data!$A$1:$A$1750, 'Heron View'!$A74, data!$D$1:$D$1750, 'Heron View'!$A$2, data!$E$1:$E$1750, 'Heron View'!V$5)</f>
        <v>0</v>
      </c>
      <c r="W74" s="2">
        <f>V74+SUMIFS(data!$H$1:$H$1750, data!$A$1:$A$1750, 'Heron View'!$A74, data!$D$1:$D$1750, 'Heron View'!$A$2, data!$E$1:$E$1750, 'Heron View'!W$5)</f>
        <v>0</v>
      </c>
      <c r="X74" s="2">
        <f>W74+SUMIFS(data!$H$1:$H$1750, data!$A$1:$A$1750, 'Heron View'!$A74, data!$D$1:$D$1750, 'Heron View'!$A$2, data!$E$1:$E$1750, 'Heron View'!X$5)</f>
        <v>0</v>
      </c>
      <c r="Y74" s="2">
        <f>X74+SUMIFS(data!$H$1:$H$1750, data!$A$1:$A$1750, 'Heron View'!$A74, data!$D$1:$D$1750, 'Heron View'!$A$2, data!$E$1:$E$1750, 'Heron View'!Y$5)</f>
        <v>0</v>
      </c>
      <c r="Z74" s="2">
        <f>Y74+SUMIFS(data!$H$1:$H$1750, data!$A$1:$A$1750, 'Heron View'!$A74, data!$D$1:$D$1750, 'Heron View'!$A$2, data!$E$1:$E$1750, 'Heron View'!Z$5)</f>
        <v>0</v>
      </c>
      <c r="AA74" s="2">
        <f>Z74+SUMIFS(data!$H$1:$H$1750, data!$A$1:$A$1750, 'Heron View'!$A74, data!$D$1:$D$1750, 'Heron View'!$A$2, data!$E$1:$E$1750, 'Heron View'!AA$5)</f>
        <v>328.38</v>
      </c>
      <c r="AB74" s="2">
        <f>AA74+SUMIFS(data!$H$1:$H$1750, data!$A$1:$A$1750, 'Heron View'!$A74, data!$D$1:$D$1750, 'Heron View'!$A$2, data!$E$1:$E$1750, 'Heron View'!AB$5)</f>
        <v>656.76</v>
      </c>
      <c r="AC74" s="2">
        <f>AB74+SUMIFS(data!$H$1:$H$1750, data!$A$1:$A$1750, 'Heron View'!$A74, data!$D$1:$D$1750, 'Heron View'!$A$2, data!$E$1:$E$1750, 'Heron View'!AC$5)</f>
        <v>985.14</v>
      </c>
      <c r="AD74" s="2">
        <f>AC74+SUMIFS(data!$H$1:$H$1750, data!$A$1:$A$1750, 'Heron View'!$A74, data!$D$1:$D$1750, 'Heron View'!$A$2, data!$E$1:$E$1750, 'Heron View'!AD$5)</f>
        <v>1351.28</v>
      </c>
      <c r="AE74" s="2">
        <f>AD74+SUMIFS(data!$H$1:$H$1750, data!$A$1:$A$1750, 'Heron View'!$A74, data!$D$1:$D$1750, 'Heron View'!$A$2, data!$E$1:$E$1750, 'Heron View'!AE$5)</f>
        <v>1351.28</v>
      </c>
      <c r="AF74" s="2">
        <f>AE74+SUMIFS(data!$H$1:$H$1750, data!$A$1:$A$1750, 'Heron View'!$A74, data!$D$1:$D$1750, 'Heron View'!$A$2, data!$E$1:$E$1750, 'Heron View'!AF$5)</f>
        <v>1351.28</v>
      </c>
    </row>
    <row r="75" spans="1:32" x14ac:dyDescent="0.2">
      <c r="A75" t="s">
        <v>61</v>
      </c>
      <c r="C75" s="2">
        <f>SUMIFS(data!$H$1:$H$1750, data!$A$1:$A$1750, 'Heron View'!$A75, data!$D$1:$D$1750, 'Heron View'!$A$2, data!$E$1:$E$1750, 'Heron View'!C$5)</f>
        <v>0</v>
      </c>
      <c r="D75" s="2">
        <f>C75+SUMIFS(data!$H$1:$H$1750, data!$A$1:$A$1750, 'Heron View'!$A75, data!$D$1:$D$1750, 'Heron View'!$A$2, data!$E$1:$E$1750, 'Heron View'!D$5)</f>
        <v>1200</v>
      </c>
      <c r="E75" s="2">
        <f>D75+SUMIFS(data!$H$1:$H$1750, data!$A$1:$A$1750, 'Heron View'!$A75, data!$D$1:$D$1750, 'Heron View'!$A$2, data!$E$1:$E$1750, 'Heron View'!E$5)</f>
        <v>1800</v>
      </c>
      <c r="F75" s="2">
        <f>E75+SUMIFS(data!$H$1:$H$1750, data!$A$1:$A$1750, 'Heron View'!$A75, data!$D$1:$D$1750, 'Heron View'!$A$2, data!$E$1:$E$1750, 'Heron View'!F$5)</f>
        <v>2400</v>
      </c>
      <c r="G75" s="2">
        <f>F75+SUMIFS(data!$H$1:$H$1750, data!$A$1:$A$1750, 'Heron View'!$A75, data!$D$1:$D$1750, 'Heron View'!$A$2, data!$E$1:$E$1750, 'Heron View'!G$5)</f>
        <v>3000</v>
      </c>
      <c r="H75" s="2">
        <f>G75+SUMIFS(data!$H$1:$H$1750, data!$A$1:$A$1750, 'Heron View'!$A75, data!$D$1:$D$1750, 'Heron View'!$A$2, data!$E$1:$E$1750, 'Heron View'!H$5)</f>
        <v>7200</v>
      </c>
      <c r="I75" s="2">
        <f>H75+SUMIFS(data!$H$1:$H$1750, data!$A$1:$A$1750, 'Heron View'!$A75, data!$D$1:$D$1750, 'Heron View'!$A$2, data!$E$1:$E$1750, 'Heron View'!I$5)</f>
        <v>7800</v>
      </c>
      <c r="J75" s="2">
        <f>I75+SUMIFS(data!$H$1:$H$1750, data!$A$1:$A$1750, 'Heron View'!$A75, data!$D$1:$D$1750, 'Heron View'!$A$2, data!$E$1:$E$1750, 'Heron View'!J$5)</f>
        <v>8400</v>
      </c>
      <c r="K75" s="2">
        <f>J75+SUMIFS(data!$H$1:$H$1750, data!$A$1:$A$1750, 'Heron View'!$A75, data!$D$1:$D$1750, 'Heron View'!$A$2, data!$E$1:$E$1750, 'Heron View'!K$5)</f>
        <v>9000</v>
      </c>
      <c r="L75" s="2">
        <f>K75+SUMIFS(data!$H$1:$H$1750, data!$A$1:$A$1750, 'Heron View'!$A75, data!$D$1:$D$1750, 'Heron View'!$A$2, data!$E$1:$E$1750, 'Heron View'!L$5)</f>
        <v>9600</v>
      </c>
      <c r="M75" s="2">
        <f>L75+SUMIFS(data!$H$1:$H$1750, data!$A$1:$A$1750, 'Heron View'!$A75, data!$D$1:$D$1750, 'Heron View'!$A$2, data!$E$1:$E$1750, 'Heron View'!M$5)</f>
        <v>10200</v>
      </c>
      <c r="N75" s="2">
        <f>M75+SUMIFS(data!$H$1:$H$1750, data!$A$1:$A$1750, 'Heron View'!$A75, data!$D$1:$D$1750, 'Heron View'!$A$2, data!$E$1:$E$1750, 'Heron View'!N$5)</f>
        <v>10800</v>
      </c>
      <c r="O75" s="2">
        <f>N75+SUMIFS(data!$H$1:$H$1750, data!$A$1:$A$1750, 'Heron View'!$A75, data!$D$1:$D$1750, 'Heron View'!$A$2, data!$E$1:$E$1750, 'Heron View'!O$5)</f>
        <v>11400</v>
      </c>
      <c r="P75" s="2">
        <f>O75+SUMIFS(data!$H$1:$H$1750, data!$A$1:$A$1750, 'Heron View'!$A75, data!$D$1:$D$1750, 'Heron View'!$A$2, data!$E$1:$E$1750, 'Heron View'!P$5)</f>
        <v>12000</v>
      </c>
      <c r="Q75" s="2">
        <f>P75+SUMIFS(data!$H$1:$H$1750, data!$A$1:$A$1750, 'Heron View'!$A75, data!$D$1:$D$1750, 'Heron View'!$A$2, data!$E$1:$E$1750, 'Heron View'!Q$5)</f>
        <v>12600</v>
      </c>
      <c r="R75" s="2">
        <f>Q75+SUMIFS(data!$H$1:$H$1750, data!$A$1:$A$1750, 'Heron View'!$A75, data!$D$1:$D$1750, 'Heron View'!$A$2, data!$E$1:$E$1750, 'Heron View'!R$5)</f>
        <v>13200</v>
      </c>
      <c r="S75" s="2">
        <f>R75+SUMIFS(data!$H$1:$H$1750, data!$A$1:$A$1750, 'Heron View'!$A75, data!$D$1:$D$1750, 'Heron View'!$A$2, data!$E$1:$E$1750, 'Heron View'!S$5)</f>
        <v>13800</v>
      </c>
      <c r="T75" s="2">
        <f>S75+SUMIFS(data!$H$1:$H$1750, data!$A$1:$A$1750, 'Heron View'!$A75, data!$D$1:$D$1750, 'Heron View'!$A$2, data!$E$1:$E$1750, 'Heron View'!T$5)</f>
        <v>14400</v>
      </c>
      <c r="U75" s="2">
        <f>T75+SUMIFS(data!$H$1:$H$1750, data!$A$1:$A$1750, 'Heron View'!$A75, data!$D$1:$D$1750, 'Heron View'!$A$2, data!$E$1:$E$1750, 'Heron View'!U$5)</f>
        <v>15000</v>
      </c>
      <c r="V75" s="2">
        <f>U75+SUMIFS(data!$H$1:$H$1750, data!$A$1:$A$1750, 'Heron View'!$A75, data!$D$1:$D$1750, 'Heron View'!$A$2, data!$E$1:$E$1750, 'Heron View'!V$5)</f>
        <v>15600</v>
      </c>
      <c r="W75" s="2">
        <f>V75+SUMIFS(data!$H$1:$H$1750, data!$A$1:$A$1750, 'Heron View'!$A75, data!$D$1:$D$1750, 'Heron View'!$A$2, data!$E$1:$E$1750, 'Heron View'!W$5)</f>
        <v>16200</v>
      </c>
      <c r="X75" s="2">
        <f>W75+SUMIFS(data!$H$1:$H$1750, data!$A$1:$A$1750, 'Heron View'!$A75, data!$D$1:$D$1750, 'Heron View'!$A$2, data!$E$1:$E$1750, 'Heron View'!X$5)</f>
        <v>16800</v>
      </c>
      <c r="Y75" s="2">
        <f>X75+SUMIFS(data!$H$1:$H$1750, data!$A$1:$A$1750, 'Heron View'!$A75, data!$D$1:$D$1750, 'Heron View'!$A$2, data!$E$1:$E$1750, 'Heron View'!Y$5)</f>
        <v>17400</v>
      </c>
      <c r="Z75" s="2">
        <f>Y75+SUMIFS(data!$H$1:$H$1750, data!$A$1:$A$1750, 'Heron View'!$A75, data!$D$1:$D$1750, 'Heron View'!$A$2, data!$E$1:$E$1750, 'Heron View'!Z$5)</f>
        <v>18000</v>
      </c>
      <c r="AA75" s="2">
        <f>Z75+SUMIFS(data!$H$1:$H$1750, data!$A$1:$A$1750, 'Heron View'!$A75, data!$D$1:$D$1750, 'Heron View'!$A$2, data!$E$1:$E$1750, 'Heron View'!AA$5)</f>
        <v>18600</v>
      </c>
      <c r="AB75" s="2">
        <f>AA75+SUMIFS(data!$H$1:$H$1750, data!$A$1:$A$1750, 'Heron View'!$A75, data!$D$1:$D$1750, 'Heron View'!$A$2, data!$E$1:$E$1750, 'Heron View'!AB$5)</f>
        <v>19200</v>
      </c>
      <c r="AC75" s="2">
        <f>AB75+SUMIFS(data!$H$1:$H$1750, data!$A$1:$A$1750, 'Heron View'!$A75, data!$D$1:$D$1750, 'Heron View'!$A$2, data!$E$1:$E$1750, 'Heron View'!AC$5)</f>
        <v>19800</v>
      </c>
      <c r="AD75" s="2">
        <f>AC75+SUMIFS(data!$H$1:$H$1750, data!$A$1:$A$1750, 'Heron View'!$A75, data!$D$1:$D$1750, 'Heron View'!$A$2, data!$E$1:$E$1750, 'Heron View'!AD$5)</f>
        <v>20400</v>
      </c>
      <c r="AE75" s="2">
        <f>AD75+SUMIFS(data!$H$1:$H$1750, data!$A$1:$A$1750, 'Heron View'!$A75, data!$D$1:$D$1750, 'Heron View'!$A$2, data!$E$1:$E$1750, 'Heron View'!AE$5)</f>
        <v>20400</v>
      </c>
      <c r="AF75" s="2">
        <f>AE75+SUMIFS(data!$H$1:$H$1750, data!$A$1:$A$1750, 'Heron View'!$A75, data!$D$1:$D$1750, 'Heron View'!$A$2, data!$E$1:$E$1750,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120869.53</v>
      </c>
      <c r="Q76" s="6">
        <f t="shared" si="4"/>
        <v>127107.03</v>
      </c>
      <c r="R76" s="6">
        <f t="shared" si="4"/>
        <v>140594.53</v>
      </c>
      <c r="S76" s="6">
        <f t="shared" si="4"/>
        <v>154340.28</v>
      </c>
      <c r="T76" s="6">
        <f t="shared" si="4"/>
        <v>980528.10999999987</v>
      </c>
      <c r="U76" s="6">
        <f t="shared" si="4"/>
        <v>2552611.11</v>
      </c>
      <c r="V76" s="6">
        <f t="shared" si="4"/>
        <v>3948647.57</v>
      </c>
      <c r="W76" s="6">
        <f t="shared" si="4"/>
        <v>4903286.8499999996</v>
      </c>
      <c r="X76" s="6">
        <f t="shared" si="4"/>
        <v>6336089.2299999995</v>
      </c>
      <c r="Y76" s="6">
        <f t="shared" si="4"/>
        <v>10018891.610000001</v>
      </c>
      <c r="Z76" s="6">
        <f t="shared" si="4"/>
        <v>13701693.990000002</v>
      </c>
      <c r="AA76" s="6">
        <f t="shared" si="4"/>
        <v>15518821.730000004</v>
      </c>
      <c r="AB76" s="6">
        <f t="shared" si="4"/>
        <v>20106419.689999998</v>
      </c>
      <c r="AC76" s="6">
        <f t="shared" si="4"/>
        <v>23640948.089999996</v>
      </c>
      <c r="AD76" s="6">
        <f t="shared" si="4"/>
        <v>26997264.329999998</v>
      </c>
      <c r="AE76" s="6">
        <f t="shared" si="4"/>
        <v>30672216.710000001</v>
      </c>
      <c r="AF76" s="6">
        <f t="shared" si="4"/>
        <v>34347169.459999986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-13057421.430000002</v>
      </c>
      <c r="Q79" s="8">
        <f t="shared" si="5"/>
        <v>-16920288.680000003</v>
      </c>
      <c r="R79" s="8">
        <f t="shared" si="5"/>
        <v>-19670679.590000004</v>
      </c>
      <c r="S79" s="8">
        <f t="shared" si="5"/>
        <v>-22654961.559999999</v>
      </c>
      <c r="T79" s="8">
        <f t="shared" si="5"/>
        <v>-19246278.109999999</v>
      </c>
      <c r="U79" s="8">
        <f t="shared" si="5"/>
        <v>-12939335.190000001</v>
      </c>
      <c r="V79" s="8">
        <f t="shared" si="5"/>
        <v>-46936726.019999996</v>
      </c>
      <c r="W79" s="8">
        <f t="shared" si="5"/>
        <v>-58590720.862999998</v>
      </c>
      <c r="X79" s="8">
        <f t="shared" si="5"/>
        <v>-57320407.235999994</v>
      </c>
      <c r="Y79" s="8">
        <f t="shared" si="5"/>
        <v>-50367072.658999994</v>
      </c>
      <c r="Z79" s="8">
        <f t="shared" si="5"/>
        <v>-18786781.572000004</v>
      </c>
      <c r="AA79" s="8">
        <f t="shared" si="5"/>
        <v>-6468427.0250000209</v>
      </c>
      <c r="AB79" s="8">
        <f t="shared" si="5"/>
        <v>734657.23199997842</v>
      </c>
      <c r="AC79" s="8">
        <f t="shared" si="5"/>
        <v>-5493432.991000019</v>
      </c>
      <c r="AD79" s="8">
        <f t="shared" si="5"/>
        <v>6803259.026000008</v>
      </c>
      <c r="AE79" s="8">
        <f t="shared" si="5"/>
        <v>41498606.41299998</v>
      </c>
      <c r="AF79" s="8">
        <f t="shared" si="5"/>
        <v>455550.58999999613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4"/>
  <sheetViews>
    <sheetView workbookViewId="0">
      <pane xSplit="1" ySplit="5" topLeftCell="AB90" activePane="bottomRight" state="frozen"/>
      <selection pane="topRight"/>
      <selection pane="bottomLeft"/>
      <selection pane="bottomRight" activeCell="AF118" sqref="AF118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SUMIFS(data!$H$1:$H$1750, data!$A$1:$A$1750, Heron!$A7, data!$E$1:$E$1750, Heron!C$5)</f>
        <v>0</v>
      </c>
      <c r="D7" s="2">
        <f>C7+SUMIFS(data!$H$1:$H$1750, data!$A$1:$A$1750, Heron!$A7,  data!$E$1:$E$1750, Heron!D$5)</f>
        <v>0</v>
      </c>
      <c r="E7" s="2">
        <f>D7+SUMIFS(data!$H$1:$H$1750, data!$A$1:$A$1750, Heron!$A7,  data!$E$1:$E$1750, Heron!E$5)</f>
        <v>0</v>
      </c>
      <c r="F7" s="2">
        <f>E7+SUMIFS(data!$H$1:$H$1750, data!$A$1:$A$1750, Heron!$A7,  data!$E$1:$E$1750, Heron!F$5)</f>
        <v>0</v>
      </c>
      <c r="G7" s="2">
        <f>F7+SUMIFS(data!$H$1:$H$1750, data!$A$1:$A$1750, Heron!$A7,  data!$E$1:$E$1750, Heron!G$5)</f>
        <v>0</v>
      </c>
      <c r="H7" s="2">
        <f>G7+SUMIFS(data!$H$1:$H$1750, data!$A$1:$A$1750, Heron!$A7,  data!$E$1:$E$1750, Heron!H$5)</f>
        <v>0</v>
      </c>
      <c r="I7" s="2">
        <f>H7+SUMIFS(data!$H$1:$H$1750, data!$A$1:$A$1750, Heron!$A7,  data!$E$1:$E$1750, Heron!I$5)</f>
        <v>0</v>
      </c>
      <c r="J7" s="2">
        <f>I7+SUMIFS(data!$H$1:$H$1750, data!$A$1:$A$1750, Heron!$A7,  data!$E$1:$E$1750, Heron!J$5)</f>
        <v>0</v>
      </c>
      <c r="K7" s="2">
        <f>J7+SUMIFS(data!$H$1:$H$1750, data!$A$1:$A$1750, Heron!$A7,  data!$E$1:$E$1750, Heron!K$5)</f>
        <v>0</v>
      </c>
      <c r="L7" s="2">
        <f>K7+SUMIFS(data!$H$1:$H$1750, data!$A$1:$A$1750, Heron!$A7,  data!$E$1:$E$1750, Heron!L$5)</f>
        <v>0</v>
      </c>
      <c r="M7" s="2">
        <f>L7+SUMIFS(data!$H$1:$H$1750, data!$A$1:$A$1750, Heron!$A7,  data!$E$1:$E$1750, Heron!M$5)</f>
        <v>35916.78</v>
      </c>
      <c r="N7" s="2">
        <f>M7+SUMIFS(data!$H$1:$H$1750, data!$A$1:$A$1750, Heron!$A7,  data!$E$1:$E$1750, Heron!N$5)</f>
        <v>0</v>
      </c>
      <c r="O7" s="2">
        <f>N7+SUMIFS(data!$H$1:$H$1750, data!$A$1:$A$1750, Heron!$A7,  data!$E$1:$E$1750, Heron!O$5)</f>
        <v>0</v>
      </c>
      <c r="P7" s="2">
        <f>O7+SUMIFS(data!$H$1:$H$1750, data!$A$1:$A$1750, Heron!$A7,  data!$E$1:$E$1750, Heron!P$5)</f>
        <v>0</v>
      </c>
      <c r="Q7" s="2">
        <f>P7+SUMIFS(data!$H$1:$H$1750, data!$A$1:$A$1750, Heron!$A7,  data!$E$1:$E$1750, Heron!Q$5)</f>
        <v>0</v>
      </c>
      <c r="R7" s="2">
        <f>Q7+SUMIFS(data!$H$1:$H$1750, data!$A$1:$A$1750, Heron!$A7,  data!$E$1:$E$1750, Heron!R$5)</f>
        <v>0</v>
      </c>
      <c r="S7" s="2">
        <f>R7+SUMIFS(data!$H$1:$H$1750, data!$A$1:$A$1750, Heron!$A7,  data!$E$1:$E$1750, Heron!S$5)</f>
        <v>0</v>
      </c>
      <c r="T7" s="2">
        <f>S7+SUMIFS(data!$H$1:$H$1750, data!$A$1:$A$1750, Heron!$A7,  data!$E$1:$E$1750, Heron!T$5)</f>
        <v>0</v>
      </c>
      <c r="U7" s="2">
        <f>T7+SUMIFS(data!$H$1:$H$1750, data!$A$1:$A$1750, Heron!$A7,  data!$E$1:$E$1750, Heron!U$5)</f>
        <v>0</v>
      </c>
      <c r="V7" s="2">
        <f>U7+SUMIFS(data!$H$1:$H$1750, data!$A$1:$A$1750, Heron!$A7,  data!$E$1:$E$1750, Heron!V$5)</f>
        <v>0</v>
      </c>
      <c r="W7" s="2">
        <f>V7+SUMIFS(data!$H$1:$H$1750, data!$A$1:$A$1750, Heron!$A7,  data!$E$1:$E$1750, Heron!W$5)</f>
        <v>0</v>
      </c>
      <c r="X7" s="2">
        <f>W7+SUMIFS(data!$H$1:$H$1750, data!$A$1:$A$1750, Heron!$A7,  data!$E$1:$E$1750, Heron!X$5)</f>
        <v>0</v>
      </c>
      <c r="Y7" s="2">
        <f>X7+SUMIFS(data!$H$1:$H$1750, data!$A$1:$A$1750, Heron!$A7,  data!$E$1:$E$1750, Heron!Y$5)</f>
        <v>0</v>
      </c>
      <c r="Z7" s="2">
        <f>Y7+SUMIFS(data!$H$1:$H$1750, data!$A$1:$A$1750, Heron!$A7,  data!$E$1:$E$1750, Heron!Z$5)</f>
        <v>0</v>
      </c>
      <c r="AA7" s="2">
        <f>Z7+SUMIFS(data!$H$1:$H$1750, data!$A$1:$A$1750, Heron!$A7,  data!$E$1:$E$1750, Heron!AA$5)</f>
        <v>0</v>
      </c>
      <c r="AB7" s="2">
        <f>AA7+SUMIFS(data!$H$1:$H$1750, data!$A$1:$A$1750, Heron!$A7,  data!$E$1:$E$1750, Heron!AB$5)</f>
        <v>0</v>
      </c>
      <c r="AC7" s="2">
        <f>AB7+SUMIFS(data!$H$1:$H$1750, data!$A$1:$A$1750, Heron!$A7,  data!$E$1:$E$1750, Heron!AC$5)</f>
        <v>0</v>
      </c>
      <c r="AD7" s="2">
        <f>AC7+SUMIFS(data!$H$1:$H$1750, data!$A$1:$A$1750, Heron!$A7,  data!$E$1:$E$1750, Heron!AD$5)</f>
        <v>0</v>
      </c>
      <c r="AE7" s="2">
        <f>AD7+SUMIFS(data!$H$1:$H$1750, data!$A$1:$A$1750, Heron!$A7,  data!$E$1:$E$1750, Heron!AE$5)</f>
        <v>0</v>
      </c>
      <c r="AF7" s="2">
        <f>AE7+SUMIFS(data!$H$1:$H$1750, data!$A$1:$A$1750, Heron!$A7,  data!$E$1:$E$1750, Heron!AF$5)</f>
        <v>0</v>
      </c>
      <c r="AG7" s="2">
        <f>AF7+SUMIFS(data!$H$1:$H$1750, data!$A$1:$A$1750, Heron!$A7,  data!$E$1:$E$1750,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SUMIFS(data!$H$1:$H$1750, data!$A$1:$A$1750, Heron!$A8, data!$E$1:$E$1750, Heron!C$5)</f>
        <v>0</v>
      </c>
      <c r="D8" s="2">
        <f>C8+SUMIFS(data!$H$1:$H$1750, data!$A$1:$A$1750, Heron!$A8,  data!$E$1:$E$1750, Heron!D$5)</f>
        <v>0</v>
      </c>
      <c r="E8" s="2">
        <f>D8+SUMIFS(data!$H$1:$H$1750, data!$A$1:$A$1750, Heron!$A8,  data!$E$1:$E$1750, Heron!E$5)</f>
        <v>0</v>
      </c>
      <c r="F8" s="2">
        <f>E8+SUMIFS(data!$H$1:$H$1750, data!$A$1:$A$1750, Heron!$A8,  data!$E$1:$E$1750, Heron!F$5)</f>
        <v>0</v>
      </c>
      <c r="G8" s="2">
        <f>F8+SUMIFS(data!$H$1:$H$1750, data!$A$1:$A$1750, Heron!$A8,  data!$E$1:$E$1750, Heron!G$5)</f>
        <v>0</v>
      </c>
      <c r="H8" s="2">
        <f>G8+SUMIFS(data!$H$1:$H$1750, data!$A$1:$A$1750, Heron!$A8,  data!$E$1:$E$1750, Heron!H$5)</f>
        <v>0</v>
      </c>
      <c r="I8" s="2">
        <f>H8+SUMIFS(data!$H$1:$H$1750, data!$A$1:$A$1750, Heron!$A8,  data!$E$1:$E$1750, Heron!I$5)</f>
        <v>0</v>
      </c>
      <c r="J8" s="2">
        <f>I8+SUMIFS(data!$H$1:$H$1750, data!$A$1:$A$1750, Heron!$A8,  data!$E$1:$E$1750, Heron!J$5)</f>
        <v>0</v>
      </c>
      <c r="K8" s="2">
        <f>J8+SUMIFS(data!$H$1:$H$1750, data!$A$1:$A$1750, Heron!$A8,  data!$E$1:$E$1750, Heron!K$5)</f>
        <v>13825130.439999999</v>
      </c>
      <c r="L8" s="2">
        <f>K8+SUMIFS(data!$H$1:$H$1750, data!$A$1:$A$1750, Heron!$A8,  data!$E$1:$E$1750, Heron!L$5)</f>
        <v>22716695.670000002</v>
      </c>
      <c r="M8" s="2">
        <f>L8+SUMIFS(data!$H$1:$H$1750, data!$A$1:$A$1750, Heron!$A8,  data!$E$1:$E$1750, Heron!M$5)</f>
        <v>33655043.490000002</v>
      </c>
      <c r="N8" s="2">
        <f>M8+SUMIFS(data!$H$1:$H$1750, data!$A$1:$A$1750, Heron!$A8,  data!$E$1:$E$1750, Heron!N$5)</f>
        <v>36420086.969999999</v>
      </c>
      <c r="O8" s="2">
        <f>N8+SUMIFS(data!$H$1:$H$1750, data!$A$1:$A$1750, Heron!$A8,  data!$E$1:$E$1750, Heron!O$5)</f>
        <v>45617739.149999999</v>
      </c>
      <c r="P8" s="2">
        <f>O8+SUMIFS(data!$H$1:$H$1750, data!$A$1:$A$1750, Heron!$A8,  data!$E$1:$E$1750, Heron!P$5)</f>
        <v>54815391.329999998</v>
      </c>
      <c r="Q8" s="2">
        <f>P8+SUMIFS(data!$H$1:$H$1750, data!$A$1:$A$1750, Heron!$A8,  data!$E$1:$E$1750, Heron!Q$5)</f>
        <v>65123391.329999998</v>
      </c>
      <c r="R8" s="2">
        <f>Q8+SUMIFS(data!$H$1:$H$1750, data!$A$1:$A$1750, Heron!$A8,  data!$E$1:$E$1750, Heron!R$5)</f>
        <v>69975217.420000002</v>
      </c>
      <c r="S8" s="2">
        <f>R8+SUMIFS(data!$H$1:$H$1750, data!$A$1:$A$1750, Heron!$A8,  data!$E$1:$E$1750, Heron!S$5)</f>
        <v>71218608.719999999</v>
      </c>
      <c r="T8" s="2">
        <f>S8+SUMIFS(data!$H$1:$H$1750, data!$A$1:$A$1750, Heron!$A8,  data!$E$1:$E$1750, Heron!T$5)</f>
        <v>72533300.030000001</v>
      </c>
      <c r="U8" s="2">
        <f>T8+SUMIFS(data!$H$1:$H$1750, data!$A$1:$A$1750, Heron!$A8,  data!$E$1:$E$1750, Heron!U$5)</f>
        <v>72470695.680000007</v>
      </c>
      <c r="V8" s="2">
        <f>U8+SUMIFS(data!$H$1:$H$1750, data!$A$1:$A$1750, Heron!$A8,  data!$E$1:$E$1750, Heron!V$5)</f>
        <v>73785286.99000001</v>
      </c>
      <c r="W8" s="2">
        <f>V8+SUMIFS(data!$H$1:$H$1750, data!$A$1:$A$1750, Heron!$A8,  data!$E$1:$E$1750, Heron!W$5)</f>
        <v>75028678.290000007</v>
      </c>
      <c r="X8" s="2">
        <f>W8+SUMIFS(data!$H$1:$H$1750, data!$A$1:$A$1750, Heron!$A8,  data!$E$1:$E$1750, Heron!X$5)</f>
        <v>76343269.600000009</v>
      </c>
      <c r="Y8" s="2">
        <f>X8+SUMIFS(data!$H$1:$H$1750, data!$A$1:$A$1750, Heron!$A8,  data!$E$1:$E$1750, Heron!Y$5)</f>
        <v>77657860.910000011</v>
      </c>
      <c r="Z8" s="2">
        <f>Y8+SUMIFS(data!$H$1:$H$1750, data!$A$1:$A$1750, Heron!$A8,  data!$E$1:$E$1750, Heron!Z$5)</f>
        <v>71223195.710000008</v>
      </c>
      <c r="AA8" s="2">
        <f>Z8+SUMIFS(data!$H$1:$H$1750, data!$A$1:$A$1750, Heron!$A8,  data!$E$1:$E$1750, Heron!AA$5)</f>
        <v>72537787.020000011</v>
      </c>
      <c r="AB8" s="2">
        <f>AA8+SUMIFS(data!$H$1:$H$1750, data!$A$1:$A$1750, Heron!$A8,  data!$E$1:$E$1750, Heron!AB$5)</f>
        <v>72994191.300000012</v>
      </c>
      <c r="AC8" s="2">
        <f>AB8+SUMIFS(data!$H$1:$H$1750, data!$A$1:$A$1750, Heron!$A8,  data!$E$1:$E$1750, Heron!AC$5)</f>
        <v>74308782.610000014</v>
      </c>
      <c r="AD8" s="2">
        <f>AC8+SUMIFS(data!$H$1:$H$1750, data!$A$1:$A$1750, Heron!$A8,  data!$E$1:$E$1750, Heron!AD$5)</f>
        <v>74308782.610000014</v>
      </c>
      <c r="AE8" s="2">
        <f>AD8+SUMIFS(data!$H$1:$H$1750, data!$A$1:$A$1750, Heron!$A8,  data!$E$1:$E$1750, Heron!AE$5)</f>
        <v>74308782.610000014</v>
      </c>
      <c r="AF8" s="2">
        <f>AE8+SUMIFS(data!$H$1:$H$1750, data!$A$1:$A$1750, Heron!$A8,  data!$E$1:$E$1750, Heron!AF$5)</f>
        <v>74308782.610000014</v>
      </c>
      <c r="AG8" s="2">
        <f>AF8+SUMIFS(data!$H$1:$H$1750, data!$A$1:$A$1750, Heron!$A8,  data!$E$1:$E$1750, Heron!AG$5)+SUMIFS('NSST Print'!$C$43,'NSST Print'!$F$43,Heron!$A8)-SUMIFS('NSST Print'!$C$44:$C$50,'NSST Print'!$F$44:$F$50,Heron!$A8)</f>
        <v>74308782.610000014</v>
      </c>
    </row>
    <row r="9" spans="1:33" x14ac:dyDescent="0.2">
      <c r="A9" t="s">
        <v>58</v>
      </c>
      <c r="C9" s="2">
        <f>SUMIFS(data!$H$1:$H$1750, data!$A$1:$A$1750, Heron!$A9, data!$E$1:$E$1750, Heron!C$5)</f>
        <v>0</v>
      </c>
      <c r="D9" s="2">
        <f>C9+SUMIFS(data!$H$1:$H$1750, data!$A$1:$A$1750, Heron!$A9,  data!$E$1:$E$1750, Heron!D$5)</f>
        <v>0</v>
      </c>
      <c r="E9" s="2">
        <f>D9+SUMIFS(data!$H$1:$H$1750, data!$A$1:$A$1750, Heron!$A9,  data!$E$1:$E$1750, Heron!E$5)</f>
        <v>0</v>
      </c>
      <c r="F9" s="2">
        <f>E9+SUMIFS(data!$H$1:$H$1750, data!$A$1:$A$1750, Heron!$A9,  data!$E$1:$E$1750, Heron!F$5)</f>
        <v>0</v>
      </c>
      <c r="G9" s="2">
        <f>F9+SUMIFS(data!$H$1:$H$1750, data!$A$1:$A$1750, Heron!$A9,  data!$E$1:$E$1750, Heron!G$5)</f>
        <v>0</v>
      </c>
      <c r="H9" s="2">
        <f>G9+SUMIFS(data!$H$1:$H$1750, data!$A$1:$A$1750, Heron!$A9,  data!$E$1:$E$1750, Heron!H$5)</f>
        <v>0</v>
      </c>
      <c r="I9" s="2">
        <f>H9+SUMIFS(data!$H$1:$H$1750, data!$A$1:$A$1750, Heron!$A9,  data!$E$1:$E$1750, Heron!I$5)</f>
        <v>0</v>
      </c>
      <c r="J9" s="2">
        <f>I9+SUMIFS(data!$H$1:$H$1750, data!$A$1:$A$1750, Heron!$A9,  data!$E$1:$E$1750, Heron!J$5)</f>
        <v>0</v>
      </c>
      <c r="K9" s="2">
        <f>J9+SUMIFS(data!$H$1:$H$1750, data!$A$1:$A$1750, Heron!$A9,  data!$E$1:$E$1750, Heron!K$5)</f>
        <v>66591.399999999994</v>
      </c>
      <c r="L9" s="2">
        <f>K9+SUMIFS(data!$H$1:$H$1750, data!$A$1:$A$1750, Heron!$A9,  data!$E$1:$E$1750, Heron!L$5)</f>
        <v>89091.39</v>
      </c>
      <c r="M9" s="2">
        <f>L9+SUMIFS(data!$H$1:$H$1750, data!$A$1:$A$1750, Heron!$A9,  data!$E$1:$E$1750, Heron!M$5)</f>
        <v>112833.33</v>
      </c>
      <c r="N9" s="2">
        <f>M9+SUMIFS(data!$H$1:$H$1750, data!$A$1:$A$1750, Heron!$A9,  data!$E$1:$E$1750, Heron!N$5)</f>
        <v>112833.33</v>
      </c>
      <c r="O9" s="2">
        <f>N9+SUMIFS(data!$H$1:$H$1750, data!$A$1:$A$1750, Heron!$A9,  data!$E$1:$E$1750, Heron!O$5)</f>
        <v>123697.39</v>
      </c>
      <c r="P9" s="2">
        <f>O9+SUMIFS(data!$H$1:$H$1750, data!$A$1:$A$1750, Heron!$A9,  data!$E$1:$E$1750, Heron!P$5)</f>
        <v>134561.45000000001</v>
      </c>
      <c r="Q9" s="2">
        <f>P9+SUMIFS(data!$H$1:$H$1750, data!$A$1:$A$1750, Heron!$A9,  data!$E$1:$E$1750, Heron!Q$5)</f>
        <v>153011.45000000001</v>
      </c>
      <c r="R9" s="2">
        <f>Q9+SUMIFS(data!$H$1:$H$1750, data!$A$1:$A$1750, Heron!$A9,  data!$E$1:$E$1750, Heron!R$5)</f>
        <v>218344.30000000002</v>
      </c>
      <c r="S9" s="2">
        <f>R9+SUMIFS(data!$H$1:$H$1750, data!$A$1:$A$1750, Heron!$A9,  data!$E$1:$E$1750, Heron!S$5)</f>
        <v>226086.24000000002</v>
      </c>
      <c r="T9" s="2">
        <f>S9+SUMIFS(data!$H$1:$H$1750, data!$A$1:$A$1750, Heron!$A9,  data!$E$1:$E$1750, Heron!T$5)</f>
        <v>233828.18000000002</v>
      </c>
      <c r="U9" s="2">
        <f>T9+SUMIFS(data!$H$1:$H$1750, data!$A$1:$A$1750, Heron!$A9,  data!$E$1:$E$1750, Heron!U$5)</f>
        <v>233828.18000000002</v>
      </c>
      <c r="V9" s="2">
        <f>U9+SUMIFS(data!$H$1:$H$1750, data!$A$1:$A$1750, Heron!$A9,  data!$E$1:$E$1750, Heron!V$5)</f>
        <v>233828.18000000002</v>
      </c>
      <c r="W9" s="2">
        <f>V9+SUMIFS(data!$H$1:$H$1750, data!$A$1:$A$1750, Heron!$A9,  data!$E$1:$E$1750, Heron!W$5)</f>
        <v>233828.18000000002</v>
      </c>
      <c r="X9" s="2">
        <f>W9+SUMIFS(data!$H$1:$H$1750, data!$A$1:$A$1750, Heron!$A9,  data!$E$1:$E$1750, Heron!X$5)</f>
        <v>233828.18000000002</v>
      </c>
      <c r="Y9" s="2">
        <f>X9+SUMIFS(data!$H$1:$H$1750, data!$A$1:$A$1750, Heron!$A9,  data!$E$1:$E$1750, Heron!Y$5)</f>
        <v>233828.18000000002</v>
      </c>
      <c r="Z9" s="2">
        <f>Y9+SUMIFS(data!$H$1:$H$1750, data!$A$1:$A$1750, Heron!$A9,  data!$E$1:$E$1750, Heron!Z$5)</f>
        <v>233828.18000000002</v>
      </c>
      <c r="AA9" s="2">
        <f>Z9+SUMIFS(data!$H$1:$H$1750, data!$A$1:$A$1750, Heron!$A9,  data!$E$1:$E$1750, Heron!AA$5)</f>
        <v>244692.24000000002</v>
      </c>
      <c r="AB9" s="2">
        <f>AA9+SUMIFS(data!$H$1:$H$1750, data!$A$1:$A$1750, Heron!$A9,  data!$E$1:$E$1750, Heron!AB$5)</f>
        <v>244536.24000000002</v>
      </c>
      <c r="AC9" s="2">
        <f>AB9+SUMIFS(data!$H$1:$H$1750, data!$A$1:$A$1750, Heron!$A9,  data!$E$1:$E$1750, Heron!AC$5)</f>
        <v>244536.24000000002</v>
      </c>
      <c r="AD9" s="2">
        <f>AC9+SUMIFS(data!$H$1:$H$1750, data!$A$1:$A$1750, Heron!$A9,  data!$E$1:$E$1750, Heron!AD$5)</f>
        <v>244536.24000000002</v>
      </c>
      <c r="AE9" s="2">
        <f>AD9+SUMIFS(data!$H$1:$H$1750, data!$A$1:$A$1750, Heron!$A9,  data!$E$1:$E$1750, Heron!AE$5)</f>
        <v>244536.24000000002</v>
      </c>
      <c r="AF9" s="2">
        <f>AE9+SUMIFS(data!$H$1:$H$1750, data!$A$1:$A$1750, Heron!$A9,  data!$E$1:$E$1750, Heron!AF$5)</f>
        <v>244536.24000000002</v>
      </c>
      <c r="AG9" s="2">
        <f>AF9+SUMIFS(data!$H$1:$H$1750, data!$A$1:$A$1750, Heron!$A9,  data!$E$1:$E$1750,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SUMIFS(data!$H$1:$H$1750, data!$A$1:$A$1750, Heron!$A10, data!$E$1:$E$1750, Heron!C$5)</f>
        <v>0</v>
      </c>
      <c r="D10" s="2">
        <f>C10+SUMIFS(data!$H$1:$H$1750, data!$A$1:$A$1750, Heron!$A10,  data!$E$1:$E$1750, Heron!D$5)</f>
        <v>0</v>
      </c>
      <c r="E10" s="2">
        <f>D10+SUMIFS(data!$H$1:$H$1750, data!$A$1:$A$1750, Heron!$A10,  data!$E$1:$E$1750, Heron!E$5)</f>
        <v>0</v>
      </c>
      <c r="F10" s="2">
        <f>E10+SUMIFS(data!$H$1:$H$1750, data!$A$1:$A$1750, Heron!$A10,  data!$E$1:$E$1750, Heron!F$5)</f>
        <v>0</v>
      </c>
      <c r="G10" s="2">
        <f>F10+SUMIFS(data!$H$1:$H$1750, data!$A$1:$A$1750, Heron!$A10,  data!$E$1:$E$1750, Heron!G$5)</f>
        <v>0</v>
      </c>
      <c r="H10" s="2">
        <f>G10+SUMIFS(data!$H$1:$H$1750, data!$A$1:$A$1750, Heron!$A10,  data!$E$1:$E$1750, Heron!H$5)</f>
        <v>0</v>
      </c>
      <c r="I10" s="2">
        <f>H10+SUMIFS(data!$H$1:$H$1750, data!$A$1:$A$1750, Heron!$A10,  data!$E$1:$E$1750, Heron!I$5)</f>
        <v>0</v>
      </c>
      <c r="J10" s="2">
        <f>I10+SUMIFS(data!$H$1:$H$1750, data!$A$1:$A$1750, Heron!$A10,  data!$E$1:$E$1750, Heron!J$5)</f>
        <v>0</v>
      </c>
      <c r="K10" s="2">
        <f>J10+SUMIFS(data!$H$1:$H$1750, data!$A$1:$A$1750, Heron!$A10,  data!$E$1:$E$1750, Heron!K$5)</f>
        <v>0</v>
      </c>
      <c r="L10" s="2">
        <f>K10+SUMIFS(data!$H$1:$H$1750, data!$A$1:$A$1750, Heron!$A10,  data!$E$1:$E$1750, Heron!L$5)</f>
        <v>0</v>
      </c>
      <c r="M10" s="2">
        <f>L10+SUMIFS(data!$H$1:$H$1750, data!$A$1:$A$1750, Heron!$A10,  data!$E$1:$E$1750, Heron!M$5)</f>
        <v>0</v>
      </c>
      <c r="N10" s="2">
        <f>M10+SUMIFS(data!$H$1:$H$1750, data!$A$1:$A$1750, Heron!$A10,  data!$E$1:$E$1750, Heron!N$5)</f>
        <v>0</v>
      </c>
      <c r="O10" s="2">
        <f>N10+SUMIFS(data!$H$1:$H$1750, data!$A$1:$A$1750, Heron!$A10,  data!$E$1:$E$1750, Heron!O$5)</f>
        <v>0</v>
      </c>
      <c r="P10" s="2">
        <f>O10+SUMIFS(data!$H$1:$H$1750, data!$A$1:$A$1750, Heron!$A10,  data!$E$1:$E$1750, Heron!P$5)</f>
        <v>0</v>
      </c>
      <c r="Q10" s="2">
        <f>P10+SUMIFS(data!$H$1:$H$1750, data!$A$1:$A$1750, Heron!$A10,  data!$E$1:$E$1750, Heron!Q$5)</f>
        <v>0</v>
      </c>
      <c r="R10" s="2">
        <f>Q10+SUMIFS(data!$H$1:$H$1750, data!$A$1:$A$1750, Heron!$A10,  data!$E$1:$E$1750, Heron!R$5)</f>
        <v>0</v>
      </c>
      <c r="S10" s="2">
        <f>R10+SUMIFS(data!$H$1:$H$1750, data!$A$1:$A$1750, Heron!$A10,  data!$E$1:$E$1750, Heron!S$5)</f>
        <v>0</v>
      </c>
      <c r="T10" s="2">
        <f>S10+SUMIFS(data!$H$1:$H$1750, data!$A$1:$A$1750, Heron!$A10,  data!$E$1:$E$1750, Heron!T$5)</f>
        <v>17806.45</v>
      </c>
      <c r="U10" s="2">
        <f>T10+SUMIFS(data!$H$1:$H$1750, data!$A$1:$A$1750, Heron!$A10,  data!$E$1:$E$1750, Heron!U$5)</f>
        <v>35612.9</v>
      </c>
      <c r="V10" s="2">
        <f>U10+SUMIFS(data!$H$1:$H$1750, data!$A$1:$A$1750, Heron!$A10,  data!$E$1:$E$1750, Heron!V$5)</f>
        <v>96632.25</v>
      </c>
      <c r="W10" s="2">
        <f>V10+SUMIFS(data!$H$1:$H$1750, data!$A$1:$A$1750, Heron!$A10,  data!$E$1:$E$1750, Heron!W$5)</f>
        <v>96632.25</v>
      </c>
      <c r="X10" s="2">
        <f>W10+SUMIFS(data!$H$1:$H$1750, data!$A$1:$A$1750, Heron!$A10,  data!$E$1:$E$1750, Heron!X$5)</f>
        <v>96632.25</v>
      </c>
      <c r="Y10" s="2">
        <f>X10+SUMIFS(data!$H$1:$H$1750, data!$A$1:$A$1750, Heron!$A10,  data!$E$1:$E$1750, Heron!Y$5)</f>
        <v>96632.25</v>
      </c>
      <c r="Z10" s="2">
        <f>Y10+SUMIFS(data!$H$1:$H$1750, data!$A$1:$A$1750, Heron!$A10,  data!$E$1:$E$1750, Heron!Z$5)</f>
        <v>96632.25</v>
      </c>
      <c r="AA10" s="2">
        <f>Z10+SUMIFS(data!$H$1:$H$1750, data!$A$1:$A$1750, Heron!$A10,  data!$E$1:$E$1750, Heron!AA$5)</f>
        <v>96632.25</v>
      </c>
      <c r="AB10" s="2">
        <f>AA10+SUMIFS(data!$H$1:$H$1750, data!$A$1:$A$1750, Heron!$A10,  data!$E$1:$E$1750, Heron!AB$5)</f>
        <v>96632.25</v>
      </c>
      <c r="AC10" s="2">
        <f>AB10+SUMIFS(data!$H$1:$H$1750, data!$A$1:$A$1750, Heron!$A10,  data!$E$1:$E$1750, Heron!AC$5)</f>
        <v>96632.25</v>
      </c>
      <c r="AD10" s="2">
        <f>AC10+SUMIFS(data!$H$1:$H$1750, data!$A$1:$A$1750, Heron!$A10,  data!$E$1:$E$1750, Heron!AD$5)</f>
        <v>96632.25</v>
      </c>
      <c r="AE10" s="2">
        <f>AD10+SUMIFS(data!$H$1:$H$1750, data!$A$1:$A$1750, Heron!$A10,  data!$E$1:$E$1750, Heron!AE$5)</f>
        <v>96632.25</v>
      </c>
      <c r="AF10" s="2">
        <f>AE10+SUMIFS(data!$H$1:$H$1750, data!$A$1:$A$1750, Heron!$A10,  data!$E$1:$E$1750, Heron!AF$5)</f>
        <v>96632.25</v>
      </c>
      <c r="AG10" s="2">
        <f>AF10+SUMIFS(data!$H$1:$H$1750, data!$A$1:$A$1750, Heron!$A10,  data!$E$1:$E$1750, Heron!AG$5)+SUMIFS('NSST Print'!$C$43,'NSST Print'!$F$43,Heron!$A10)-SUMIFS('NSST Print'!$C$44:$C$50,'NSST Print'!$F$44:$F$50,Heron!$A10)</f>
        <v>96632.25</v>
      </c>
    </row>
    <row r="11" spans="1:33" x14ac:dyDescent="0.2">
      <c r="A11" t="s">
        <v>107</v>
      </c>
      <c r="C11" s="2">
        <f>SUMIFS(data!$H$1:$H$1750, data!$A$1:$A$1750, Heron!$A11, data!$E$1:$E$1750, Heron!C$5)</f>
        <v>0</v>
      </c>
      <c r="D11" s="2">
        <f>C11+SUMIFS(data!$H$1:$H$1750, data!$A$1:$A$1750, Heron!$A11,  data!$E$1:$E$1750, Heron!D$5)</f>
        <v>0</v>
      </c>
      <c r="E11" s="2">
        <f>D11+SUMIFS(data!$H$1:$H$1750, data!$A$1:$A$1750, Heron!$A11,  data!$E$1:$E$1750, Heron!E$5)</f>
        <v>0</v>
      </c>
      <c r="F11" s="2">
        <f>E11+SUMIFS(data!$H$1:$H$1750, data!$A$1:$A$1750, Heron!$A11,  data!$E$1:$E$1750, Heron!F$5)</f>
        <v>0</v>
      </c>
      <c r="G11" s="2">
        <f>F11+SUMIFS(data!$H$1:$H$1750, data!$A$1:$A$1750, Heron!$A11,  data!$E$1:$E$1750, Heron!G$5)</f>
        <v>0</v>
      </c>
      <c r="H11" s="2">
        <f>G11+SUMIFS(data!$H$1:$H$1750, data!$A$1:$A$1750, Heron!$A11,  data!$E$1:$E$1750, Heron!H$5)</f>
        <v>0</v>
      </c>
      <c r="I11" s="2">
        <f>H11+SUMIFS(data!$H$1:$H$1750, data!$A$1:$A$1750, Heron!$A11,  data!$E$1:$E$1750, Heron!I$5)</f>
        <v>0</v>
      </c>
      <c r="J11" s="2">
        <f>I11+SUMIFS(data!$H$1:$H$1750, data!$A$1:$A$1750, Heron!$A11,  data!$E$1:$E$1750, Heron!J$5)</f>
        <v>0</v>
      </c>
      <c r="K11" s="2">
        <f>J11+SUMIFS(data!$H$1:$H$1750, data!$A$1:$A$1750, Heron!$A11,  data!$E$1:$E$1750, Heron!K$5)</f>
        <v>0</v>
      </c>
      <c r="L11" s="2">
        <f>K11+SUMIFS(data!$H$1:$H$1750, data!$A$1:$A$1750, Heron!$A11,  data!$E$1:$E$1750, Heron!L$5)</f>
        <v>0</v>
      </c>
      <c r="M11" s="2">
        <f>L11+SUMIFS(data!$H$1:$H$1750, data!$A$1:$A$1750, Heron!$A11,  data!$E$1:$E$1750, Heron!M$5)</f>
        <v>0</v>
      </c>
      <c r="N11" s="2">
        <f>M11+SUMIFS(data!$H$1:$H$1750, data!$A$1:$A$1750, Heron!$A11,  data!$E$1:$E$1750, Heron!N$5)</f>
        <v>0</v>
      </c>
      <c r="O11" s="2">
        <f>N11+SUMIFS(data!$H$1:$H$1750, data!$A$1:$A$1750, Heron!$A11,  data!$E$1:$E$1750, Heron!O$5)</f>
        <v>0</v>
      </c>
      <c r="P11" s="2">
        <f>O11+SUMIFS(data!$H$1:$H$1750, data!$A$1:$A$1750, Heron!$A11,  data!$E$1:$E$1750, Heron!P$5)</f>
        <v>0</v>
      </c>
      <c r="Q11" s="2">
        <f>P11+SUMIFS(data!$H$1:$H$1750, data!$A$1:$A$1750, Heron!$A11,  data!$E$1:$E$1750, Heron!Q$5)</f>
        <v>0</v>
      </c>
      <c r="R11" s="2">
        <f>Q11+SUMIFS(data!$H$1:$H$1750, data!$A$1:$A$1750, Heron!$A11,  data!$E$1:$E$1750, Heron!R$5)</f>
        <v>0</v>
      </c>
      <c r="S11" s="2">
        <f>R11+SUMIFS(data!$H$1:$H$1750, data!$A$1:$A$1750, Heron!$A11,  data!$E$1:$E$1750, Heron!S$5)</f>
        <v>339130.43</v>
      </c>
      <c r="T11" s="2">
        <f>S11+SUMIFS(data!$H$1:$H$1750, data!$A$1:$A$1750, Heron!$A11,  data!$E$1:$E$1750, Heron!T$5)</f>
        <v>7160434.79</v>
      </c>
      <c r="U11" s="2">
        <f>T11+SUMIFS(data!$H$1:$H$1750, data!$A$1:$A$1750, Heron!$A11,  data!$E$1:$E$1750, Heron!U$5)</f>
        <v>20172695.670000002</v>
      </c>
      <c r="V11" s="2">
        <f>U11+SUMIFS(data!$H$1:$H$1750, data!$A$1:$A$1750, Heron!$A11,  data!$E$1:$E$1750, Heron!V$5)</f>
        <v>23037526.100000001</v>
      </c>
      <c r="W11" s="2">
        <f>V11+SUMIFS(data!$H$1:$H$1750, data!$A$1:$A$1750, Heron!$A11,  data!$E$1:$E$1750, Heron!W$5)</f>
        <v>24554830.450000003</v>
      </c>
      <c r="X11" s="2">
        <f>W11+SUMIFS(data!$H$1:$H$1750, data!$A$1:$A$1750, Heron!$A11,  data!$E$1:$E$1750, Heron!X$5)</f>
        <v>29418147.470000003</v>
      </c>
      <c r="Y11" s="2">
        <f>X11+SUMIFS(data!$H$1:$H$1750, data!$A$1:$A$1750, Heron!$A11,  data!$E$1:$E$1750, Heron!Y$5)</f>
        <v>43012408.340000004</v>
      </c>
      <c r="Z11" s="2">
        <f>Y11+SUMIFS(data!$H$1:$H$1750, data!$A$1:$A$1750, Heron!$A11,  data!$E$1:$E$1750, Heron!Z$5)</f>
        <v>81695702.819999993</v>
      </c>
      <c r="AA11" s="2">
        <f>Z11+SUMIFS(data!$H$1:$H$1750, data!$A$1:$A$1750, Heron!$A11,  data!$E$1:$E$1750, Heron!AA$5)</f>
        <v>102717664.81999999</v>
      </c>
      <c r="AB11" s="2">
        <f>AA11+SUMIFS(data!$H$1:$H$1750, data!$A$1:$A$1750, Heron!$A11,  data!$E$1:$E$1750, Heron!AB$5)</f>
        <v>120767664.81999999</v>
      </c>
      <c r="AC11" s="2">
        <f>AB11+SUMIFS(data!$H$1:$H$1750, data!$A$1:$A$1750, Heron!$A11,  data!$E$1:$E$1750, Heron!AC$5)</f>
        <v>124318408.30999999</v>
      </c>
      <c r="AD11" s="2">
        <f>AC11+SUMIFS(data!$H$1:$H$1750, data!$A$1:$A$1750, Heron!$A11,  data!$E$1:$E$1750, Heron!AD$5)</f>
        <v>146418408.31</v>
      </c>
      <c r="AE11" s="2">
        <f>AD11+SUMIFS(data!$H$1:$H$1750, data!$A$1:$A$1750, Heron!$A11,  data!$E$1:$E$1750, Heron!AE$5)</f>
        <v>190118408.31</v>
      </c>
      <c r="AF11" s="2">
        <f>AE11+SUMIFS(data!$H$1:$H$1750, data!$A$1:$A$1750, Heron!$A11,  data!$E$1:$E$1750, Heron!AF$5)</f>
        <v>217618408.31</v>
      </c>
      <c r="AG11" s="2">
        <f>AF11+SUMIFS(data!$H$1:$H$1750, data!$A$1:$A$1750, Heron!$A11,  data!$E$1:$E$1750, Heron!AG$5)+SUMIFS('NSST Print'!$C$43,'NSST Print'!$F$43,Heron!$A11)-SUMIFS('NSST Print'!$C$44:$C$50,'NSST Print'!$F$44:$F$50,Heron!$A11)</f>
        <v>217618408.31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54949952.780000001</v>
      </c>
      <c r="Q12" s="6">
        <f t="shared" si="0"/>
        <v>65276402.780000001</v>
      </c>
      <c r="R12" s="6">
        <f t="shared" si="0"/>
        <v>70193561.719999999</v>
      </c>
      <c r="S12" s="6">
        <f t="shared" si="0"/>
        <v>71783825.390000001</v>
      </c>
      <c r="T12" s="6">
        <f t="shared" si="0"/>
        <v>79945369.450000018</v>
      </c>
      <c r="U12" s="6">
        <f t="shared" si="0"/>
        <v>92912832.430000022</v>
      </c>
      <c r="V12" s="6">
        <f t="shared" si="0"/>
        <v>97153273.520000011</v>
      </c>
      <c r="W12" s="6">
        <f t="shared" si="0"/>
        <v>99913969.170000017</v>
      </c>
      <c r="X12" s="6">
        <f t="shared" si="0"/>
        <v>106091877.50000001</v>
      </c>
      <c r="Y12" s="6">
        <f t="shared" si="0"/>
        <v>121000729.68000002</v>
      </c>
      <c r="Z12" s="6">
        <f t="shared" si="0"/>
        <v>153249358.96000001</v>
      </c>
      <c r="AA12" s="6">
        <f t="shared" si="0"/>
        <v>175596776.32999998</v>
      </c>
      <c r="AB12" s="6">
        <f t="shared" si="0"/>
        <v>194103024.61000001</v>
      </c>
      <c r="AC12" s="6">
        <f t="shared" si="0"/>
        <v>198968359.41</v>
      </c>
      <c r="AD12" s="6">
        <f t="shared" si="0"/>
        <v>221068359.41000003</v>
      </c>
      <c r="AE12" s="6">
        <f t="shared" si="0"/>
        <v>264768359.41000003</v>
      </c>
      <c r="AF12" s="6">
        <f t="shared" si="0"/>
        <v>292268359.41000003</v>
      </c>
      <c r="AG12" s="6">
        <f t="shared" si="0"/>
        <v>292268359.41000003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SUMIFS(data!$H$1:$H$1750, data!$A$1:$A$1750, Heron!$A16, data!$E$1:$E$1750, Heron!C$5)</f>
        <v>7698.07</v>
      </c>
      <c r="D16" s="2">
        <f>C16+SUMIFS(data!$H$1:$H$1750, data!$A$1:$A$1750, Heron!$A16,  data!$E$1:$E$1750, Heron!D$5)</f>
        <v>41266.230000000003</v>
      </c>
      <c r="E16" s="2">
        <f>D16+SUMIFS(data!$H$1:$H$1750, data!$A$1:$A$1750, Heron!$A16,  data!$E$1:$E$1750, Heron!E$5)</f>
        <v>61180.770000000004</v>
      </c>
      <c r="F16" s="2">
        <f>E16+SUMIFS(data!$H$1:$H$1750, data!$A$1:$A$1750, Heron!$A16,  data!$E$1:$E$1750, Heron!F$5)</f>
        <v>121135.11</v>
      </c>
      <c r="G16" s="2">
        <f>F16+SUMIFS(data!$H$1:$H$1750, data!$A$1:$A$1750, Heron!$A16,  data!$E$1:$E$1750, Heron!G$5)</f>
        <v>171136.22</v>
      </c>
      <c r="H16" s="2">
        <f>G16+SUMIFS(data!$H$1:$H$1750, data!$A$1:$A$1750, Heron!$A16,  data!$E$1:$E$1750, Heron!H$5)</f>
        <v>220149.91999999998</v>
      </c>
      <c r="I16" s="2">
        <f>H16+SUMIFS(data!$H$1:$H$1750, data!$A$1:$A$1750, Heron!$A16,  data!$E$1:$E$1750, Heron!I$5)</f>
        <v>251088.68999999997</v>
      </c>
      <c r="J16" s="2">
        <f>I16+SUMIFS(data!$H$1:$H$1750, data!$A$1:$A$1750, Heron!$A16,  data!$E$1:$E$1750, Heron!J$5)</f>
        <v>282952.56</v>
      </c>
      <c r="K16" s="2">
        <f>J16+SUMIFS(data!$H$1:$H$1750, data!$A$1:$A$1750, Heron!$A16,  data!$E$1:$E$1750, Heron!K$5)</f>
        <v>340955.25</v>
      </c>
      <c r="L16" s="2">
        <f>K16+SUMIFS(data!$H$1:$H$1750, data!$A$1:$A$1750, Heron!$A16,  data!$E$1:$E$1750, Heron!L$5)</f>
        <v>390601.82</v>
      </c>
      <c r="M16" s="2">
        <f>L16+SUMIFS(data!$H$1:$H$1750, data!$A$1:$A$1750, Heron!$A16,  data!$E$1:$E$1750, Heron!M$5)</f>
        <v>462526.63</v>
      </c>
      <c r="N16" s="2">
        <f>M16+SUMIFS(data!$H$1:$H$1750, data!$A$1:$A$1750, Heron!$A16,  data!$E$1:$E$1750, Heron!N$5)</f>
        <v>579372.32999999996</v>
      </c>
      <c r="O16" s="2">
        <f>N16+SUMIFS(data!$H$1:$H$1750, data!$A$1:$A$1750, Heron!$A16,  data!$E$1:$E$1750, Heron!O$5)</f>
        <v>803679.2</v>
      </c>
      <c r="P16" s="2">
        <f>O16+SUMIFS(data!$H$1:$H$1750, data!$A$1:$A$1750, Heron!$A16,  data!$E$1:$E$1750, Heron!P$5)</f>
        <v>909888.41999999993</v>
      </c>
      <c r="Q16" s="2">
        <f>P16+SUMIFS(data!$H$1:$H$1750, data!$A$1:$A$1750, Heron!$A16,  data!$E$1:$E$1750, Heron!Q$5)</f>
        <v>1132413.8699999999</v>
      </c>
      <c r="R16" s="2">
        <f>Q16+SUMIFS(data!$H$1:$H$1750, data!$A$1:$A$1750, Heron!$A16,  data!$E$1:$E$1750, Heron!R$5)</f>
        <v>1526315.94</v>
      </c>
      <c r="S16" s="2">
        <f>R16+SUMIFS(data!$H$1:$H$1750, data!$A$1:$A$1750, Heron!$A16,  data!$E$1:$E$1750, Heron!S$5)</f>
        <v>1785906.8699999999</v>
      </c>
      <c r="T16" s="2">
        <f>S16+SUMIFS(data!$H$1:$H$1750, data!$A$1:$A$1750, Heron!$A16,  data!$E$1:$E$1750, Heron!T$5)</f>
        <v>2027271.5399999998</v>
      </c>
      <c r="U16" s="2">
        <f>T16+SUMIFS(data!$H$1:$H$1750, data!$A$1:$A$1750, Heron!$A16,  data!$E$1:$E$1750, Heron!U$5)</f>
        <v>2318657.48</v>
      </c>
      <c r="V16" s="2">
        <f>U16+SUMIFS(data!$H$1:$H$1750, data!$A$1:$A$1750, Heron!$A16,  data!$E$1:$E$1750, Heron!V$5)</f>
        <v>2660749.38</v>
      </c>
      <c r="W16" s="2">
        <f>V16+SUMIFS(data!$H$1:$H$1750, data!$A$1:$A$1750, Heron!$A16,  data!$E$1:$E$1750, Heron!W$5)</f>
        <v>2950033.26</v>
      </c>
      <c r="X16" s="2">
        <f>W16+SUMIFS(data!$H$1:$H$1750, data!$A$1:$A$1750, Heron!$A16,  data!$E$1:$E$1750, Heron!X$5)</f>
        <v>2950033.26</v>
      </c>
      <c r="Y16" s="2">
        <f>X16+SUMIFS(data!$H$1:$H$1750, data!$A$1:$A$1750, Heron!$A16,  data!$E$1:$E$1750, Heron!Y$5)</f>
        <v>2950033.26</v>
      </c>
      <c r="Z16" s="2">
        <f>Y16+SUMIFS(data!$H$1:$H$1750, data!$A$1:$A$1750, Heron!$A16,  data!$E$1:$E$1750, Heron!Z$5)</f>
        <v>2950033.26</v>
      </c>
      <c r="AA16" s="2">
        <f>Z16+SUMIFS(data!$H$1:$H$1750, data!$A$1:$A$1750, Heron!$A16,  data!$E$1:$E$1750, Heron!AA$5)</f>
        <v>3174334.5799999996</v>
      </c>
      <c r="AB16" s="2">
        <f>AA16+SUMIFS(data!$H$1:$H$1750, data!$A$1:$A$1750, Heron!$A16,  data!$E$1:$E$1750, Heron!AB$5)</f>
        <v>3386753.0199999996</v>
      </c>
      <c r="AC16" s="2">
        <f>AB16+SUMIFS(data!$H$1:$H$1750, data!$A$1:$A$1750, Heron!$A16,  data!$E$1:$E$1750, Heron!AC$5)</f>
        <v>3831803.9199999995</v>
      </c>
      <c r="AD16" s="2">
        <f>AC16+SUMIFS(data!$H$1:$H$1750, data!$A$1:$A$1750, Heron!$A16,  data!$E$1:$E$1750, Heron!AD$5)</f>
        <v>3829813.7299999995</v>
      </c>
      <c r="AE16" s="2">
        <f>AD16+SUMIFS(data!$H$1:$H$1750, data!$A$1:$A$1750, Heron!$A16,  data!$E$1:$E$1750, Heron!AE$5)</f>
        <v>3829813.7299999995</v>
      </c>
      <c r="AF16" s="2">
        <f>AE16+SUMIFS(data!$H$1:$H$1750, data!$A$1:$A$1750, Heron!$A16,  data!$E$1:$E$1750, Heron!AF$5)</f>
        <v>3829813.7299999995</v>
      </c>
      <c r="AG16" s="2">
        <f>AF16+SUMIFS(data!$H$1:$H$1750, data!$A$1:$A$1750, Heron!$A16,  data!$E$1:$E$1750, Heron!AG$5)+SUMIFS('NSST Print'!$C$43,'NSST Print'!$F$43,Heron!$A16)-SUMIFS('NSST Print'!$C$44:$C$50,'NSST Print'!$F$44:$F$50,Heron!$A16)</f>
        <v>3829813.7299999995</v>
      </c>
    </row>
    <row r="17" spans="1:33" x14ac:dyDescent="0.2">
      <c r="A17" t="s">
        <v>97</v>
      </c>
      <c r="C17" s="2">
        <f>SUMIFS(data!$H$1:$H$1750, data!$A$1:$A$1750, Heron!$A17, data!$E$1:$E$1750, Heron!C$5)</f>
        <v>0</v>
      </c>
      <c r="D17" s="2">
        <f>C17+SUMIFS(data!$H$1:$H$1750, data!$A$1:$A$1750, Heron!$A17,  data!$E$1:$E$1750, Heron!D$5)</f>
        <v>0</v>
      </c>
      <c r="E17" s="2">
        <f>D17+SUMIFS(data!$H$1:$H$1750, data!$A$1:$A$1750, Heron!$A17,  data!$E$1:$E$1750, Heron!E$5)</f>
        <v>0</v>
      </c>
      <c r="F17" s="2">
        <f>E17+SUMIFS(data!$H$1:$H$1750, data!$A$1:$A$1750, Heron!$A17,  data!$E$1:$E$1750, Heron!F$5)</f>
        <v>0</v>
      </c>
      <c r="G17" s="2">
        <f>F17+SUMIFS(data!$H$1:$H$1750, data!$A$1:$A$1750, Heron!$A17,  data!$E$1:$E$1750, Heron!G$5)</f>
        <v>0</v>
      </c>
      <c r="H17" s="2">
        <f>G17+SUMIFS(data!$H$1:$H$1750, data!$A$1:$A$1750, Heron!$A17,  data!$E$1:$E$1750, Heron!H$5)</f>
        <v>0</v>
      </c>
      <c r="I17" s="2">
        <f>H17+SUMIFS(data!$H$1:$H$1750, data!$A$1:$A$1750, Heron!$A17,  data!$E$1:$E$1750, Heron!I$5)</f>
        <v>0</v>
      </c>
      <c r="J17" s="2">
        <f>I17+SUMIFS(data!$H$1:$H$1750, data!$A$1:$A$1750, Heron!$A17,  data!$E$1:$E$1750, Heron!J$5)</f>
        <v>0</v>
      </c>
      <c r="K17" s="2">
        <f>J17+SUMIFS(data!$H$1:$H$1750, data!$A$1:$A$1750, Heron!$A17,  data!$E$1:$E$1750, Heron!K$5)</f>
        <v>0</v>
      </c>
      <c r="L17" s="2">
        <f>K17+SUMIFS(data!$H$1:$H$1750, data!$A$1:$A$1750, Heron!$A17,  data!$E$1:$E$1750, Heron!L$5)</f>
        <v>0</v>
      </c>
      <c r="M17" s="2">
        <f>L17+SUMIFS(data!$H$1:$H$1750, data!$A$1:$A$1750, Heron!$A17,  data!$E$1:$E$1750, Heron!M$5)</f>
        <v>0</v>
      </c>
      <c r="N17" s="2">
        <f>M17+SUMIFS(data!$H$1:$H$1750, data!$A$1:$A$1750, Heron!$A17,  data!$E$1:$E$1750, Heron!N$5)</f>
        <v>0</v>
      </c>
      <c r="O17" s="2">
        <f>N17+SUMIFS(data!$H$1:$H$1750, data!$A$1:$A$1750, Heron!$A17,  data!$E$1:$E$1750, Heron!O$5)</f>
        <v>0</v>
      </c>
      <c r="P17" s="2">
        <f>O17+SUMIFS(data!$H$1:$H$1750, data!$A$1:$A$1750, Heron!$A17,  data!$E$1:$E$1750, Heron!P$5)</f>
        <v>0</v>
      </c>
      <c r="Q17" s="2">
        <f>P17+SUMIFS(data!$H$1:$H$1750, data!$A$1:$A$1750, Heron!$A17,  data!$E$1:$E$1750, Heron!Q$5)</f>
        <v>0</v>
      </c>
      <c r="R17" s="2">
        <f>Q17+SUMIFS(data!$H$1:$H$1750, data!$A$1:$A$1750, Heron!$A17,  data!$E$1:$E$1750, Heron!R$5)</f>
        <v>0</v>
      </c>
      <c r="S17" s="2">
        <f>R17+SUMIFS(data!$H$1:$H$1750, data!$A$1:$A$1750, Heron!$A17,  data!$E$1:$E$1750, Heron!S$5)</f>
        <v>37500</v>
      </c>
      <c r="T17" s="2">
        <f>S17+SUMIFS(data!$H$1:$H$1750, data!$A$1:$A$1750, Heron!$A17,  data!$E$1:$E$1750, Heron!T$5)</f>
        <v>67991.94</v>
      </c>
      <c r="U17" s="2">
        <f>T17+SUMIFS(data!$H$1:$H$1750, data!$A$1:$A$1750, Heron!$A17,  data!$E$1:$E$1750, Heron!U$5)</f>
        <v>82491.94</v>
      </c>
      <c r="V17" s="2">
        <f>U17+SUMIFS(data!$H$1:$H$1750, data!$A$1:$A$1750, Heron!$A17,  data!$E$1:$E$1750, Heron!V$5)</f>
        <v>114630.07</v>
      </c>
      <c r="W17" s="2">
        <f>V17+SUMIFS(data!$H$1:$H$1750, data!$A$1:$A$1750, Heron!$A17,  data!$E$1:$E$1750, Heron!W$5)</f>
        <v>163013.07</v>
      </c>
      <c r="X17" s="2">
        <f>W17+SUMIFS(data!$H$1:$H$1750, data!$A$1:$A$1750, Heron!$A17,  data!$E$1:$E$1750, Heron!X$5)</f>
        <v>163013.07</v>
      </c>
      <c r="Y17" s="2">
        <f>X17+SUMIFS(data!$H$1:$H$1750, data!$A$1:$A$1750, Heron!$A17,  data!$E$1:$E$1750, Heron!Y$5)</f>
        <v>163013.07</v>
      </c>
      <c r="Z17" s="2">
        <f>Y17+SUMIFS(data!$H$1:$H$1750, data!$A$1:$A$1750, Heron!$A17,  data!$E$1:$E$1750, Heron!Z$5)</f>
        <v>163013.07</v>
      </c>
      <c r="AA17" s="2">
        <f>Z17+SUMIFS(data!$H$1:$H$1750, data!$A$1:$A$1750, Heron!$A17,  data!$E$1:$E$1750, Heron!AA$5)</f>
        <v>163013.07</v>
      </c>
      <c r="AB17" s="2">
        <f>AA17+SUMIFS(data!$H$1:$H$1750, data!$A$1:$A$1750, Heron!$A17,  data!$E$1:$E$1750, Heron!AB$5)</f>
        <v>163013.07</v>
      </c>
      <c r="AC17" s="2">
        <f>AB17+SUMIFS(data!$H$1:$H$1750, data!$A$1:$A$1750, Heron!$A17,  data!$E$1:$E$1750, Heron!AC$5)</f>
        <v>163013.07</v>
      </c>
      <c r="AD17" s="2">
        <f>AC17+SUMIFS(data!$H$1:$H$1750, data!$A$1:$A$1750, Heron!$A17,  data!$E$1:$E$1750, Heron!AD$5)</f>
        <v>163013.07</v>
      </c>
      <c r="AE17" s="2">
        <f>AD17+SUMIFS(data!$H$1:$H$1750, data!$A$1:$A$1750, Heron!$A17,  data!$E$1:$E$1750, Heron!AE$5)</f>
        <v>163013.07</v>
      </c>
      <c r="AF17" s="2">
        <f>AE17+SUMIFS(data!$H$1:$H$1750, data!$A$1:$A$1750, Heron!$A17,  data!$E$1:$E$1750, Heron!AF$5)</f>
        <v>163013.07</v>
      </c>
      <c r="AG17" s="2">
        <f>AF17+SUMIFS(data!$H$1:$H$1750, data!$A$1:$A$1750, Heron!$A17,  data!$E$1:$E$1750, Heron!AG$5)+SUMIFS('NSST Print'!$C$43,'NSST Print'!$F$43,Heron!$A17)-SUMIFS('NSST Print'!$C$44:$C$50,'NSST Print'!$F$44:$F$50,Heron!$A17)</f>
        <v>163013.07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2775379.4499999997</v>
      </c>
      <c r="W18" s="6">
        <f t="shared" si="1"/>
        <v>3113046.3299999996</v>
      </c>
      <c r="X18" s="6">
        <f t="shared" si="1"/>
        <v>3113046.3299999996</v>
      </c>
      <c r="Y18" s="6">
        <f t="shared" si="1"/>
        <v>3113046.3299999996</v>
      </c>
      <c r="Z18" s="6">
        <f t="shared" si="1"/>
        <v>3113046.3299999996</v>
      </c>
      <c r="AA18" s="6">
        <f t="shared" si="1"/>
        <v>3337347.6499999994</v>
      </c>
      <c r="AB18" s="6">
        <f t="shared" si="1"/>
        <v>3549766.0899999994</v>
      </c>
      <c r="AC18" s="6">
        <f t="shared" si="1"/>
        <v>3994816.9899999993</v>
      </c>
      <c r="AD18" s="6">
        <f t="shared" si="1"/>
        <v>3992826.7999999993</v>
      </c>
      <c r="AE18" s="6">
        <f t="shared" si="1"/>
        <v>3992826.7999999993</v>
      </c>
      <c r="AF18" s="6">
        <f t="shared" si="1"/>
        <v>3992826.7999999993</v>
      </c>
      <c r="AG18" s="6">
        <f t="shared" si="1"/>
        <v>3992826.7999999993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SUMIFS(data!$H$1:$H$1750, data!$A$1:$A$1750, Heron!$A22, data!$E$1:$E$1750, Heron!C$5)</f>
        <v>0</v>
      </c>
      <c r="D22" s="2">
        <f>C22+SUMIFS(data!$H$1:$H$1750, data!$A$1:$A$1750, Heron!$A22,  data!$E$1:$E$1750, Heron!D$5)</f>
        <v>0</v>
      </c>
      <c r="E22" s="2">
        <f>D22+SUMIFS(data!$H$1:$H$1750, data!$A$1:$A$1750, Heron!$A22,  data!$E$1:$E$1750, Heron!E$5)</f>
        <v>0</v>
      </c>
      <c r="F22" s="2">
        <f>E22+SUMIFS(data!$H$1:$H$1750, data!$A$1:$A$1750, Heron!$A22,  data!$E$1:$E$1750, Heron!F$5)</f>
        <v>0</v>
      </c>
      <c r="G22" s="2">
        <f>F22+SUMIFS(data!$H$1:$H$1750, data!$A$1:$A$1750, Heron!$A22,  data!$E$1:$E$1750, Heron!G$5)</f>
        <v>0</v>
      </c>
      <c r="H22" s="2">
        <f>G22+SUMIFS(data!$H$1:$H$1750, data!$A$1:$A$1750, Heron!$A22,  data!$E$1:$E$1750, Heron!H$5)</f>
        <v>0</v>
      </c>
      <c r="I22" s="2">
        <f>H22+SUMIFS(data!$H$1:$H$1750, data!$A$1:$A$1750, Heron!$A22,  data!$E$1:$E$1750, Heron!I$5)</f>
        <v>0</v>
      </c>
      <c r="J22" s="2">
        <f>I22+SUMIFS(data!$H$1:$H$1750, data!$A$1:$A$1750, Heron!$A22,  data!$E$1:$E$1750, Heron!J$5)</f>
        <v>0</v>
      </c>
      <c r="K22" s="2">
        <f>J22+SUMIFS(data!$H$1:$H$1750, data!$A$1:$A$1750, Heron!$A22,  data!$E$1:$E$1750, Heron!K$5)</f>
        <v>0</v>
      </c>
      <c r="L22" s="2">
        <f>K22+SUMIFS(data!$H$1:$H$1750, data!$A$1:$A$1750, Heron!$A22,  data!$E$1:$E$1750, Heron!L$5)</f>
        <v>0</v>
      </c>
      <c r="M22" s="2">
        <f>L22+SUMIFS(data!$H$1:$H$1750, data!$A$1:$A$1750, Heron!$A22,  data!$E$1:$E$1750, Heron!M$5)</f>
        <v>0</v>
      </c>
      <c r="N22" s="2">
        <f>M22+SUMIFS(data!$H$1:$H$1750, data!$A$1:$A$1750, Heron!$A22,  data!$E$1:$E$1750, Heron!N$5)</f>
        <v>0</v>
      </c>
      <c r="O22" s="2">
        <f>N22+SUMIFS(data!$H$1:$H$1750, data!$A$1:$A$1750, Heron!$A22,  data!$E$1:$E$1750, Heron!O$5)</f>
        <v>0</v>
      </c>
      <c r="P22" s="2">
        <f>O22+SUMIFS(data!$H$1:$H$1750, data!$A$1:$A$1750, Heron!$A22,  data!$E$1:$E$1750, Heron!P$5)</f>
        <v>0</v>
      </c>
      <c r="Q22" s="2">
        <f>P22+SUMIFS(data!$H$1:$H$1750, data!$A$1:$A$1750, Heron!$A22,  data!$E$1:$E$1750, Heron!Q$5)</f>
        <v>0</v>
      </c>
      <c r="R22" s="2">
        <f>Q22+SUMIFS(data!$H$1:$H$1750, data!$A$1:$A$1750, Heron!$A22,  data!$E$1:$E$1750, Heron!R$5)</f>
        <v>0</v>
      </c>
      <c r="S22" s="2">
        <f>R22+SUMIFS(data!$H$1:$H$1750, data!$A$1:$A$1750, Heron!$A22,  data!$E$1:$E$1750, Heron!S$5)</f>
        <v>0</v>
      </c>
      <c r="T22" s="2">
        <f>S22+SUMIFS(data!$H$1:$H$1750, data!$A$1:$A$1750, Heron!$A22,  data!$E$1:$E$1750, Heron!T$5)</f>
        <v>0</v>
      </c>
      <c r="U22" s="2">
        <f>T22+SUMIFS(data!$H$1:$H$1750, data!$A$1:$A$1750, Heron!$A22,  data!$E$1:$E$1750, Heron!U$5)</f>
        <v>0</v>
      </c>
      <c r="V22" s="2">
        <f>U22+SUMIFS(data!$H$1:$H$1750, data!$A$1:$A$1750, Heron!$A22,  data!$E$1:$E$1750, Heron!V$5)</f>
        <v>4925460.79</v>
      </c>
      <c r="W22" s="2">
        <f>V22+SUMIFS(data!$H$1:$H$1750, data!$A$1:$A$1750, Heron!$A22,  data!$E$1:$E$1750, Heron!W$5)</f>
        <v>4925460.79</v>
      </c>
      <c r="X22" s="2">
        <f>W22+SUMIFS(data!$H$1:$H$1750, data!$A$1:$A$1750, Heron!$A22,  data!$E$1:$E$1750, Heron!X$5)</f>
        <v>4925460.79</v>
      </c>
      <c r="Y22" s="2">
        <f>X22+SUMIFS(data!$H$1:$H$1750, data!$A$1:$A$1750, Heron!$A22,  data!$E$1:$E$1750, Heron!Y$5)</f>
        <v>4925460.79</v>
      </c>
      <c r="Z22" s="2">
        <f>Y22+SUMIFS(data!$H$1:$H$1750, data!$A$1:$A$1750, Heron!$A22,  data!$E$1:$E$1750, Heron!Z$5)</f>
        <v>4925460.79</v>
      </c>
      <c r="AA22" s="2">
        <f>Z22+SUMIFS(data!$H$1:$H$1750, data!$A$1:$A$1750, Heron!$A22,  data!$E$1:$E$1750, Heron!AA$5)</f>
        <v>4925460.79</v>
      </c>
      <c r="AB22" s="2">
        <f>AA22+SUMIFS(data!$H$1:$H$1750, data!$A$1:$A$1750, Heron!$A22,  data!$E$1:$E$1750, Heron!AB$5)</f>
        <v>4925460.79</v>
      </c>
      <c r="AC22" s="2">
        <f>AB22+SUMIFS(data!$H$1:$H$1750, data!$A$1:$A$1750, Heron!$A22,  data!$E$1:$E$1750, Heron!AC$5)</f>
        <v>4925460.79</v>
      </c>
      <c r="AD22" s="2">
        <f>AC22+SUMIFS(data!$H$1:$H$1750, data!$A$1:$A$1750, Heron!$A22,  data!$E$1:$E$1750, Heron!AD$5)</f>
        <v>4925460.79</v>
      </c>
      <c r="AE22" s="2">
        <f>AD22+SUMIFS(data!$H$1:$H$1750, data!$A$1:$A$1750, Heron!$A22,  data!$E$1:$E$1750, Heron!AE$5)</f>
        <v>4925460.79</v>
      </c>
      <c r="AF22" s="2">
        <f>AE22+SUMIFS(data!$H$1:$H$1750, data!$A$1:$A$1750, Heron!$A22,  data!$E$1:$E$1750, Heron!AF$5)</f>
        <v>4925460.79</v>
      </c>
      <c r="AG22" s="2">
        <f>AF22+SUMIFS(data!$H$1:$H$1750, data!$A$1:$A$1750, Heron!$A22,  data!$E$1:$E$1750, Heron!AG$5)+SUMIFS('NSST Print'!$C$43,'NSST Print'!$F$43,Heron!$A22)-SUMIFS('NSST Print'!$C$44:$C$50,'NSST Print'!$F$44:$F$50,Heron!$A22)</f>
        <v>4925460.79</v>
      </c>
    </row>
    <row r="23" spans="1:33" x14ac:dyDescent="0.2">
      <c r="A23" t="s">
        <v>17</v>
      </c>
      <c r="C23" s="2">
        <f>SUMIFS(data!$H$1:$H$1750, data!$A$1:$A$1750, Heron!$A23, data!$E$1:$E$1750, Heron!C$5)</f>
        <v>0</v>
      </c>
      <c r="D23" s="2">
        <f>C23+SUMIFS(data!$H$1:$H$1750, data!$A$1:$A$1750, Heron!$A23,  data!$E$1:$E$1750, Heron!D$5)</f>
        <v>0</v>
      </c>
      <c r="E23" s="2">
        <f>D23+SUMIFS(data!$H$1:$H$1750, data!$A$1:$A$1750, Heron!$A23,  data!$E$1:$E$1750, Heron!E$5)</f>
        <v>0</v>
      </c>
      <c r="F23" s="2">
        <f>E23+SUMIFS(data!$H$1:$H$1750, data!$A$1:$A$1750, Heron!$A23,  data!$E$1:$E$1750, Heron!F$5)</f>
        <v>0</v>
      </c>
      <c r="G23" s="2">
        <f>F23+SUMIFS(data!$H$1:$H$1750, data!$A$1:$A$1750, Heron!$A23,  data!$E$1:$E$1750, Heron!G$5)</f>
        <v>0</v>
      </c>
      <c r="H23" s="2">
        <f>G23+SUMIFS(data!$H$1:$H$1750, data!$A$1:$A$1750, Heron!$A23,  data!$E$1:$E$1750, Heron!H$5)</f>
        <v>0</v>
      </c>
      <c r="I23" s="2">
        <f>H23+SUMIFS(data!$H$1:$H$1750, data!$A$1:$A$1750, Heron!$A23,  data!$E$1:$E$1750, Heron!I$5)</f>
        <v>0</v>
      </c>
      <c r="J23" s="2">
        <f>I23+SUMIFS(data!$H$1:$H$1750, data!$A$1:$A$1750, Heron!$A23,  data!$E$1:$E$1750, Heron!J$5)</f>
        <v>0</v>
      </c>
      <c r="K23" s="2">
        <f>J23+SUMIFS(data!$H$1:$H$1750, data!$A$1:$A$1750, Heron!$A23,  data!$E$1:$E$1750, Heron!K$5)</f>
        <v>123904.35</v>
      </c>
      <c r="L23" s="2">
        <f>K23+SUMIFS(data!$H$1:$H$1750, data!$A$1:$A$1750, Heron!$A23,  data!$E$1:$E$1750, Heron!L$5)</f>
        <v>381539.13</v>
      </c>
      <c r="M23" s="2">
        <f>L23+SUMIFS(data!$H$1:$H$1750, data!$A$1:$A$1750, Heron!$A23,  data!$E$1:$E$1750, Heron!M$5)</f>
        <v>1356034.77</v>
      </c>
      <c r="N23" s="2">
        <f>M23+SUMIFS(data!$H$1:$H$1750, data!$A$1:$A$1750, Heron!$A23,  data!$E$1:$E$1750, Heron!N$5)</f>
        <v>1822091.28</v>
      </c>
      <c r="O23" s="2">
        <f>N23+SUMIFS(data!$H$1:$H$1750, data!$A$1:$A$1750, Heron!$A23,  data!$E$1:$E$1750, Heron!O$5)</f>
        <v>2287495.62</v>
      </c>
      <c r="P23" s="2">
        <f>O23+SUMIFS(data!$H$1:$H$1750, data!$A$1:$A$1750, Heron!$A23,  data!$E$1:$E$1750, Heron!P$5)</f>
        <v>2752899.96</v>
      </c>
      <c r="Q23" s="2">
        <f>P23+SUMIFS(data!$H$1:$H$1750, data!$A$1:$A$1750, Heron!$A23,  data!$E$1:$E$1750, Heron!Q$5)</f>
        <v>3201782.57</v>
      </c>
      <c r="R23" s="2">
        <f>Q23+SUMIFS(data!$H$1:$H$1750, data!$A$1:$A$1750, Heron!$A23,  data!$E$1:$E$1750, Heron!R$5)</f>
        <v>3444373.88</v>
      </c>
      <c r="S23" s="2">
        <f>R23+SUMIFS(data!$H$1:$H$1750, data!$A$1:$A$1750, Heron!$A23,  data!$E$1:$E$1750, Heron!S$5)</f>
        <v>3506543.4499999997</v>
      </c>
      <c r="T23" s="2">
        <f>S23+SUMIFS(data!$H$1:$H$1750, data!$A$1:$A$1750, Heron!$A23,  data!$E$1:$E$1750, Heron!T$5)</f>
        <v>3568408.67</v>
      </c>
      <c r="U23" s="2">
        <f>T23+SUMIFS(data!$H$1:$H$1750, data!$A$1:$A$1750, Heron!$A23,  data!$E$1:$E$1750, Heron!U$5)</f>
        <v>3631013.02</v>
      </c>
      <c r="V23" s="2">
        <f>U23+SUMIFS(data!$H$1:$H$1750, data!$A$1:$A$1750, Heron!$A23,  data!$E$1:$E$1750, Heron!V$5)</f>
        <v>3743958.54</v>
      </c>
      <c r="W23" s="2">
        <f>V23+SUMIFS(data!$H$1:$H$1750, data!$A$1:$A$1750, Heron!$A23,  data!$E$1:$E$1750, Heron!W$5)</f>
        <v>3806128.11</v>
      </c>
      <c r="X23" s="2">
        <f>W23+SUMIFS(data!$H$1:$H$1750, data!$A$1:$A$1750, Heron!$A23,  data!$E$1:$E$1750, Heron!X$5)</f>
        <v>3919073.63</v>
      </c>
      <c r="Y23" s="2">
        <f>X23+SUMIFS(data!$H$1:$H$1750, data!$A$1:$A$1750, Heron!$A23,  data!$E$1:$E$1750, Heron!Y$5)</f>
        <v>4032019.15</v>
      </c>
      <c r="Z23" s="2">
        <f>Y23+SUMIFS(data!$H$1:$H$1750, data!$A$1:$A$1750, Heron!$A23,  data!$E$1:$E$1750, Heron!Z$5)</f>
        <v>4144964.67</v>
      </c>
      <c r="AA23" s="2">
        <f>Z23+SUMIFS(data!$H$1:$H$1750, data!$A$1:$A$1750, Heron!$A23,  data!$E$1:$E$1750, Heron!AA$5)</f>
        <v>3336307.1</v>
      </c>
      <c r="AB23" s="2">
        <f>AA23+SUMIFS(data!$H$1:$H$1750, data!$A$1:$A$1750, Heron!$A23,  data!$E$1:$E$1750, Heron!AB$5)</f>
        <v>3449252.62</v>
      </c>
      <c r="AC23" s="2">
        <f>AB23+SUMIFS(data!$H$1:$H$1750, data!$A$1:$A$1750, Heron!$A23,  data!$E$1:$E$1750, Heron!AC$5)</f>
        <v>3715439.13</v>
      </c>
      <c r="AD23" s="2">
        <f>AC23+SUMIFS(data!$H$1:$H$1750, data!$A$1:$A$1750, Heron!$A23,  data!$E$1:$E$1750, Heron!AD$5)</f>
        <v>3715439.13</v>
      </c>
      <c r="AE23" s="2">
        <f>AD23+SUMIFS(data!$H$1:$H$1750, data!$A$1:$A$1750, Heron!$A23,  data!$E$1:$E$1750, Heron!AE$5)</f>
        <v>3715439.13</v>
      </c>
      <c r="AF23" s="2">
        <f>AE23+SUMIFS(data!$H$1:$H$1750, data!$A$1:$A$1750, Heron!$A23,  data!$E$1:$E$1750, Heron!AF$5)</f>
        <v>3715439.13</v>
      </c>
      <c r="AG23" s="2">
        <f>AF23+SUMIFS(data!$H$1:$H$1750, data!$A$1:$A$1750, Heron!$A23,  data!$E$1:$E$1750, Heron!AG$5)+SUMIFS('NSST Print'!$C$43,'NSST Print'!$F$43,Heron!$A23)-SUMIFS('NSST Print'!$C$44:$C$50,'NSST Print'!$F$44:$F$50,Heron!$A23)</f>
        <v>3715439.13</v>
      </c>
    </row>
    <row r="24" spans="1:33" x14ac:dyDescent="0.2">
      <c r="A24" t="s">
        <v>98</v>
      </c>
      <c r="C24" s="2">
        <f>SUMIFS(data!$H$1:$H$1750, data!$A$1:$A$1750, Heron!$A24, data!$E$1:$E$1750, Heron!C$5)</f>
        <v>0</v>
      </c>
      <c r="D24" s="2">
        <f>C24+SUMIFS(data!$H$1:$H$1750, data!$A$1:$A$1750, Heron!$A24,  data!$E$1:$E$1750, Heron!D$5)</f>
        <v>0</v>
      </c>
      <c r="E24" s="2">
        <f>D24+SUMIFS(data!$H$1:$H$1750, data!$A$1:$A$1750, Heron!$A24,  data!$E$1:$E$1750, Heron!E$5)</f>
        <v>0</v>
      </c>
      <c r="F24" s="2">
        <f>E24+SUMIFS(data!$H$1:$H$1750, data!$A$1:$A$1750, Heron!$A24,  data!$E$1:$E$1750, Heron!F$5)</f>
        <v>0</v>
      </c>
      <c r="G24" s="2">
        <f>F24+SUMIFS(data!$H$1:$H$1750, data!$A$1:$A$1750, Heron!$A24,  data!$E$1:$E$1750, Heron!G$5)</f>
        <v>0</v>
      </c>
      <c r="H24" s="2">
        <f>G24+SUMIFS(data!$H$1:$H$1750, data!$A$1:$A$1750, Heron!$A24,  data!$E$1:$E$1750, Heron!H$5)</f>
        <v>0</v>
      </c>
      <c r="I24" s="2">
        <f>H24+SUMIFS(data!$H$1:$H$1750, data!$A$1:$A$1750, Heron!$A24,  data!$E$1:$E$1750, Heron!I$5)</f>
        <v>0</v>
      </c>
      <c r="J24" s="2">
        <f>I24+SUMIFS(data!$H$1:$H$1750, data!$A$1:$A$1750, Heron!$A24,  data!$E$1:$E$1750, Heron!J$5)</f>
        <v>0</v>
      </c>
      <c r="K24" s="2">
        <f>J24+SUMIFS(data!$H$1:$H$1750, data!$A$1:$A$1750, Heron!$A24,  data!$E$1:$E$1750, Heron!K$5)</f>
        <v>0</v>
      </c>
      <c r="L24" s="2">
        <f>K24+SUMIFS(data!$H$1:$H$1750, data!$A$1:$A$1750, Heron!$A24,  data!$E$1:$E$1750, Heron!L$5)</f>
        <v>0</v>
      </c>
      <c r="M24" s="2">
        <f>L24+SUMIFS(data!$H$1:$H$1750, data!$A$1:$A$1750, Heron!$A24,  data!$E$1:$E$1750, Heron!M$5)</f>
        <v>0</v>
      </c>
      <c r="N24" s="2">
        <f>M24+SUMIFS(data!$H$1:$H$1750, data!$A$1:$A$1750, Heron!$A24,  data!$E$1:$E$1750, Heron!N$5)</f>
        <v>0</v>
      </c>
      <c r="O24" s="2">
        <f>N24+SUMIFS(data!$H$1:$H$1750, data!$A$1:$A$1750, Heron!$A24,  data!$E$1:$E$1750, Heron!O$5)</f>
        <v>0</v>
      </c>
      <c r="P24" s="2">
        <f>O24+SUMIFS(data!$H$1:$H$1750, data!$A$1:$A$1750, Heron!$A24,  data!$E$1:$E$1750, Heron!P$5)</f>
        <v>0</v>
      </c>
      <c r="Q24" s="2">
        <f>P24+SUMIFS(data!$H$1:$H$1750, data!$A$1:$A$1750, Heron!$A24,  data!$E$1:$E$1750, Heron!Q$5)</f>
        <v>0</v>
      </c>
      <c r="R24" s="2">
        <f>Q24+SUMIFS(data!$H$1:$H$1750, data!$A$1:$A$1750, Heron!$A24,  data!$E$1:$E$1750, Heron!R$5)</f>
        <v>0</v>
      </c>
      <c r="S24" s="2">
        <f>R24+SUMIFS(data!$H$1:$H$1750, data!$A$1:$A$1750, Heron!$A24,  data!$E$1:$E$1750, Heron!S$5)</f>
        <v>0</v>
      </c>
      <c r="T24" s="2">
        <f>S24+SUMIFS(data!$H$1:$H$1750, data!$A$1:$A$1750, Heron!$A24,  data!$E$1:$E$1750, Heron!T$5)</f>
        <v>343456.51</v>
      </c>
      <c r="U24" s="2">
        <f>T24+SUMIFS(data!$H$1:$H$1750, data!$A$1:$A$1750, Heron!$A24,  data!$E$1:$E$1750, Heron!U$5)</f>
        <v>993852.14</v>
      </c>
      <c r="V24" s="2">
        <f>U24+SUMIFS(data!$H$1:$H$1750, data!$A$1:$A$1750, Heron!$A24,  data!$E$1:$E$1750, Heron!V$5)</f>
        <v>1795595.99</v>
      </c>
      <c r="W24" s="2">
        <f>V24+SUMIFS(data!$H$1:$H$1750, data!$A$1:$A$1750, Heron!$A24,  data!$E$1:$E$1750, Heron!W$5)</f>
        <v>1870374.25</v>
      </c>
      <c r="X24" s="2">
        <f>W24+SUMIFS(data!$H$1:$H$1750, data!$A$1:$A$1750, Heron!$A24,  data!$E$1:$E$1750, Heron!X$5)</f>
        <v>2312118.1</v>
      </c>
      <c r="Y24" s="2">
        <f>X24+SUMIFS(data!$H$1:$H$1750, data!$A$1:$A$1750, Heron!$A24,  data!$E$1:$E$1750, Heron!Y$5)</f>
        <v>3401784.85</v>
      </c>
      <c r="Z24" s="2">
        <f>Y24+SUMIFS(data!$H$1:$H$1750, data!$A$1:$A$1750, Heron!$A24,  data!$E$1:$E$1750, Heron!Z$5)</f>
        <v>4683528.7</v>
      </c>
      <c r="AA24" s="2">
        <f>Z24+SUMIFS(data!$H$1:$H$1750, data!$A$1:$A$1750, Heron!$A24,  data!$E$1:$E$1750, Heron!AA$5)</f>
        <v>6445272.5500000007</v>
      </c>
      <c r="AB24" s="2">
        <f>AA24+SUMIFS(data!$H$1:$H$1750, data!$A$1:$A$1750, Heron!$A24,  data!$E$1:$E$1750, Heron!AB$5)</f>
        <v>7487016.4000000004</v>
      </c>
      <c r="AC24" s="2">
        <f>AB24+SUMIFS(data!$H$1:$H$1750, data!$A$1:$A$1750, Heron!$A24,  data!$E$1:$E$1750, Heron!AC$5)</f>
        <v>8228760.25</v>
      </c>
      <c r="AD24" s="2">
        <f>AC24+SUMIFS(data!$H$1:$H$1750, data!$A$1:$A$1750, Heron!$A24,  data!$E$1:$E$1750, Heron!AD$5)</f>
        <v>9450504.0999999996</v>
      </c>
      <c r="AE24" s="2">
        <f>AD24+SUMIFS(data!$H$1:$H$1750, data!$A$1:$A$1750, Heron!$A24,  data!$E$1:$E$1750, Heron!AE$5)</f>
        <v>9889290.9900000002</v>
      </c>
      <c r="AF24" s="2">
        <f>AE24+SUMIFS(data!$H$1:$H$1750, data!$A$1:$A$1750, Heron!$A24,  data!$E$1:$E$1750, Heron!AF$5)</f>
        <v>11351034.790000001</v>
      </c>
      <c r="AG24" s="2">
        <f>AF24+SUMIFS(data!$H$1:$H$1750, data!$A$1:$A$1750, Heron!$A24,  data!$E$1:$E$1750, Heron!AG$5)+SUMIFS('NSST Print'!$C$43,'NSST Print'!$F$43,Heron!$A24)-SUMIFS('NSST Print'!$C$44:$C$50,'NSST Print'!$F$44:$F$50,Heron!$A24)</f>
        <v>11351034.790000001</v>
      </c>
    </row>
    <row r="25" spans="1:33" x14ac:dyDescent="0.2">
      <c r="A25" t="s">
        <v>19</v>
      </c>
      <c r="C25" s="2">
        <f>SUMIFS(data!$H$1:$H$1750, data!$A$1:$A$1750, Heron!$A25, data!$E$1:$E$1750, Heron!C$5)</f>
        <v>0</v>
      </c>
      <c r="D25" s="2">
        <f>C25+SUMIFS(data!$H$1:$H$1750, data!$A$1:$A$1750, Heron!$A25,  data!$E$1:$E$1750, Heron!D$5)</f>
        <v>0</v>
      </c>
      <c r="E25" s="2">
        <f>D25+SUMIFS(data!$H$1:$H$1750, data!$A$1:$A$1750, Heron!$A25,  data!$E$1:$E$1750, Heron!E$5)</f>
        <v>0</v>
      </c>
      <c r="F25" s="2">
        <f>E25+SUMIFS(data!$H$1:$H$1750, data!$A$1:$A$1750, Heron!$A25,  data!$E$1:$E$1750, Heron!F$5)</f>
        <v>86956.52</v>
      </c>
      <c r="G25" s="2">
        <f>F25+SUMIFS(data!$H$1:$H$1750, data!$A$1:$A$1750, Heron!$A25,  data!$E$1:$E$1750, Heron!G$5)</f>
        <v>86956.52</v>
      </c>
      <c r="H25" s="2">
        <f>G25+SUMIFS(data!$H$1:$H$1750, data!$A$1:$A$1750, Heron!$A25,  data!$E$1:$E$1750, Heron!H$5)</f>
        <v>86956.52</v>
      </c>
      <c r="I25" s="2">
        <f>H25+SUMIFS(data!$H$1:$H$1750, data!$A$1:$A$1750, Heron!$A25,  data!$E$1:$E$1750, Heron!I$5)</f>
        <v>86956.52</v>
      </c>
      <c r="J25" s="2">
        <f>I25+SUMIFS(data!$H$1:$H$1750, data!$A$1:$A$1750, Heron!$A25,  data!$E$1:$E$1750, Heron!J$5)</f>
        <v>86956.52</v>
      </c>
      <c r="K25" s="2">
        <f>J25+SUMIFS(data!$H$1:$H$1750, data!$A$1:$A$1750, Heron!$A25,  data!$E$1:$E$1750, Heron!K$5)</f>
        <v>86956.52</v>
      </c>
      <c r="L25" s="2">
        <f>K25+SUMIFS(data!$H$1:$H$1750, data!$A$1:$A$1750, Heron!$A25,  data!$E$1:$E$1750, Heron!L$5)</f>
        <v>86956.52</v>
      </c>
      <c r="M25" s="2">
        <f>L25+SUMIFS(data!$H$1:$H$1750, data!$A$1:$A$1750, Heron!$A25,  data!$E$1:$E$1750, Heron!M$5)</f>
        <v>86956.52</v>
      </c>
      <c r="N25" s="2">
        <f>M25+SUMIFS(data!$H$1:$H$1750, data!$A$1:$A$1750, Heron!$A25,  data!$E$1:$E$1750, Heron!N$5)</f>
        <v>86956.52</v>
      </c>
      <c r="O25" s="2">
        <f>N25+SUMIFS(data!$H$1:$H$1750, data!$A$1:$A$1750, Heron!$A25,  data!$E$1:$E$1750, Heron!O$5)</f>
        <v>86956.52</v>
      </c>
      <c r="P25" s="2">
        <f>O25+SUMIFS(data!$H$1:$H$1750, data!$A$1:$A$1750, Heron!$A25,  data!$E$1:$E$1750, Heron!P$5)</f>
        <v>86956.52</v>
      </c>
      <c r="Q25" s="2">
        <f>P25+SUMIFS(data!$H$1:$H$1750, data!$A$1:$A$1750, Heron!$A25,  data!$E$1:$E$1750, Heron!Q$5)</f>
        <v>86956.52</v>
      </c>
      <c r="R25" s="2">
        <f>Q25+SUMIFS(data!$H$1:$H$1750, data!$A$1:$A$1750, Heron!$A25,  data!$E$1:$E$1750, Heron!R$5)</f>
        <v>86956.52</v>
      </c>
      <c r="S25" s="2">
        <f>R25+SUMIFS(data!$H$1:$H$1750, data!$A$1:$A$1750, Heron!$A25,  data!$E$1:$E$1750, Heron!S$5)</f>
        <v>86956.52</v>
      </c>
      <c r="T25" s="2">
        <f>S25+SUMIFS(data!$H$1:$H$1750, data!$A$1:$A$1750, Heron!$A25,  data!$E$1:$E$1750, Heron!T$5)</f>
        <v>86956.52</v>
      </c>
      <c r="U25" s="2">
        <f>T25+SUMIFS(data!$H$1:$H$1750, data!$A$1:$A$1750, Heron!$A25,  data!$E$1:$E$1750, Heron!U$5)</f>
        <v>86956.52</v>
      </c>
      <c r="V25" s="2">
        <f>U25+SUMIFS(data!$H$1:$H$1750, data!$A$1:$A$1750, Heron!$A25,  data!$E$1:$E$1750, Heron!V$5)</f>
        <v>86956.52</v>
      </c>
      <c r="W25" s="2">
        <f>V25+SUMIFS(data!$H$1:$H$1750, data!$A$1:$A$1750, Heron!$A25,  data!$E$1:$E$1750, Heron!W$5)</f>
        <v>86956.52</v>
      </c>
      <c r="X25" s="2">
        <f>W25+SUMIFS(data!$H$1:$H$1750, data!$A$1:$A$1750, Heron!$A25,  data!$E$1:$E$1750, Heron!X$5)</f>
        <v>86956.52</v>
      </c>
      <c r="Y25" s="2">
        <f>X25+SUMIFS(data!$H$1:$H$1750, data!$A$1:$A$1750, Heron!$A25,  data!$E$1:$E$1750, Heron!Y$5)</f>
        <v>86956.52</v>
      </c>
      <c r="Z25" s="2">
        <f>Y25+SUMIFS(data!$H$1:$H$1750, data!$A$1:$A$1750, Heron!$A25,  data!$E$1:$E$1750, Heron!Z$5)</f>
        <v>86956.52</v>
      </c>
      <c r="AA25" s="2">
        <f>Z25+SUMIFS(data!$H$1:$H$1750, data!$A$1:$A$1750, Heron!$A25,  data!$E$1:$E$1750, Heron!AA$5)</f>
        <v>86956.52</v>
      </c>
      <c r="AB25" s="2">
        <f>AA25+SUMIFS(data!$H$1:$H$1750, data!$A$1:$A$1750, Heron!$A25,  data!$E$1:$E$1750, Heron!AB$5)</f>
        <v>86956.52</v>
      </c>
      <c r="AC25" s="2">
        <f>AB25+SUMIFS(data!$H$1:$H$1750, data!$A$1:$A$1750, Heron!$A25,  data!$E$1:$E$1750, Heron!AC$5)</f>
        <v>86956.52</v>
      </c>
      <c r="AD25" s="2">
        <f>AC25+SUMIFS(data!$H$1:$H$1750, data!$A$1:$A$1750, Heron!$A25,  data!$E$1:$E$1750, Heron!AD$5)</f>
        <v>86956.52</v>
      </c>
      <c r="AE25" s="2">
        <f>AD25+SUMIFS(data!$H$1:$H$1750, data!$A$1:$A$1750, Heron!$A25,  data!$E$1:$E$1750, Heron!AE$5)</f>
        <v>86956.52</v>
      </c>
      <c r="AF25" s="2">
        <f>AE25+SUMIFS(data!$H$1:$H$1750, data!$A$1:$A$1750, Heron!$A25,  data!$E$1:$E$1750, Heron!AF$5)</f>
        <v>86956.52</v>
      </c>
      <c r="AG25" s="2">
        <f>AF25+SUMIFS(data!$H$1:$H$1750, data!$A$1:$A$1750, Heron!$A25,  data!$E$1:$E$1750,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SUMIFS(data!$H$1:$H$1750, data!$A$1:$A$1750, Heron!$A26, data!$E$1:$E$1750, Heron!C$5)</f>
        <v>0</v>
      </c>
      <c r="D26" s="2">
        <f>C26+SUMIFS(data!$H$1:$H$1750, data!$A$1:$A$1750, Heron!$A26,  data!$E$1:$E$1750, Heron!D$5)</f>
        <v>0</v>
      </c>
      <c r="E26" s="2">
        <f>D26+SUMIFS(data!$H$1:$H$1750, data!$A$1:$A$1750, Heron!$A26,  data!$E$1:$E$1750, Heron!E$5)</f>
        <v>0</v>
      </c>
      <c r="F26" s="2">
        <f>E26+SUMIFS(data!$H$1:$H$1750, data!$A$1:$A$1750, Heron!$A26,  data!$E$1:$E$1750, Heron!F$5)</f>
        <v>0</v>
      </c>
      <c r="G26" s="2">
        <f>F26+SUMIFS(data!$H$1:$H$1750, data!$A$1:$A$1750, Heron!$A26,  data!$E$1:$E$1750, Heron!G$5)</f>
        <v>0</v>
      </c>
      <c r="H26" s="2">
        <f>G26+SUMIFS(data!$H$1:$H$1750, data!$A$1:$A$1750, Heron!$A26,  data!$E$1:$E$1750, Heron!H$5)</f>
        <v>0</v>
      </c>
      <c r="I26" s="2">
        <f>H26+SUMIFS(data!$H$1:$H$1750, data!$A$1:$A$1750, Heron!$A26,  data!$E$1:$E$1750, Heron!I$5)</f>
        <v>0</v>
      </c>
      <c r="J26" s="2">
        <f>I26+SUMIFS(data!$H$1:$H$1750, data!$A$1:$A$1750, Heron!$A26,  data!$E$1:$E$1750, Heron!J$5)</f>
        <v>0</v>
      </c>
      <c r="K26" s="2">
        <f>J26+SUMIFS(data!$H$1:$H$1750, data!$A$1:$A$1750, Heron!$A26,  data!$E$1:$E$1750, Heron!K$5)</f>
        <v>0</v>
      </c>
      <c r="L26" s="2">
        <f>K26+SUMIFS(data!$H$1:$H$1750, data!$A$1:$A$1750, Heron!$A26,  data!$E$1:$E$1750, Heron!L$5)</f>
        <v>0</v>
      </c>
      <c r="M26" s="2">
        <f>L26+SUMIFS(data!$H$1:$H$1750, data!$A$1:$A$1750, Heron!$A26,  data!$E$1:$E$1750, Heron!M$5)</f>
        <v>0</v>
      </c>
      <c r="N26" s="2">
        <f>M26+SUMIFS(data!$H$1:$H$1750, data!$A$1:$A$1750, Heron!$A26,  data!$E$1:$E$1750, Heron!N$5)</f>
        <v>0</v>
      </c>
      <c r="O26" s="2">
        <f>N26+SUMIFS(data!$H$1:$H$1750, data!$A$1:$A$1750, Heron!$A26,  data!$E$1:$E$1750, Heron!O$5)</f>
        <v>0</v>
      </c>
      <c r="P26" s="2">
        <f>O26+SUMIFS(data!$H$1:$H$1750, data!$A$1:$A$1750, Heron!$A26,  data!$E$1:$E$1750, Heron!P$5)</f>
        <v>0</v>
      </c>
      <c r="Q26" s="2">
        <f>P26+SUMIFS(data!$H$1:$H$1750, data!$A$1:$A$1750, Heron!$A26,  data!$E$1:$E$1750, Heron!Q$5)</f>
        <v>0</v>
      </c>
      <c r="R26" s="2">
        <f>Q26+SUMIFS(data!$H$1:$H$1750, data!$A$1:$A$1750, Heron!$A26,  data!$E$1:$E$1750, Heron!R$5)</f>
        <v>0</v>
      </c>
      <c r="S26" s="2">
        <f>R26+SUMIFS(data!$H$1:$H$1750, data!$A$1:$A$1750, Heron!$A26,  data!$E$1:$E$1750, Heron!S$5)</f>
        <v>0</v>
      </c>
      <c r="T26" s="2">
        <f>S26+SUMIFS(data!$H$1:$H$1750, data!$A$1:$A$1750, Heron!$A26,  data!$E$1:$E$1750, Heron!T$5)</f>
        <v>0</v>
      </c>
      <c r="U26" s="2">
        <f>T26+SUMIFS(data!$H$1:$H$1750, data!$A$1:$A$1750, Heron!$A26,  data!$E$1:$E$1750, Heron!U$5)</f>
        <v>0</v>
      </c>
      <c r="V26" s="2">
        <f>U26+SUMIFS(data!$H$1:$H$1750, data!$A$1:$A$1750, Heron!$A26,  data!$E$1:$E$1750, Heron!V$5)</f>
        <v>0</v>
      </c>
      <c r="W26" s="2">
        <f>V26+SUMIFS(data!$H$1:$H$1750, data!$A$1:$A$1750, Heron!$A26,  data!$E$1:$E$1750, Heron!W$5)</f>
        <v>0</v>
      </c>
      <c r="X26" s="2">
        <f>W26+SUMIFS(data!$H$1:$H$1750, data!$A$1:$A$1750, Heron!$A26,  data!$E$1:$E$1750, Heron!X$5)</f>
        <v>0</v>
      </c>
      <c r="Y26" s="2">
        <f>X26+SUMIFS(data!$H$1:$H$1750, data!$A$1:$A$1750, Heron!$A26,  data!$E$1:$E$1750, Heron!Y$5)</f>
        <v>0</v>
      </c>
      <c r="Z26" s="2">
        <f>Y26+SUMIFS(data!$H$1:$H$1750, data!$A$1:$A$1750, Heron!$A26,  data!$E$1:$E$1750, Heron!Z$5)</f>
        <v>0</v>
      </c>
      <c r="AA26" s="2">
        <f>Z26+SUMIFS(data!$H$1:$H$1750, data!$A$1:$A$1750, Heron!$A26,  data!$E$1:$E$1750, Heron!AA$5)</f>
        <v>0</v>
      </c>
      <c r="AB26" s="2">
        <f>AA26+SUMIFS(data!$H$1:$H$1750, data!$A$1:$A$1750, Heron!$A26,  data!$E$1:$E$1750, Heron!AB$5)</f>
        <v>0</v>
      </c>
      <c r="AC26" s="2">
        <f>AB26+SUMIFS(data!$H$1:$H$1750, data!$A$1:$A$1750, Heron!$A26,  data!$E$1:$E$1750, Heron!AC$5)</f>
        <v>0</v>
      </c>
      <c r="AD26" s="2">
        <f>AC26+SUMIFS(data!$H$1:$H$1750, data!$A$1:$A$1750, Heron!$A26,  data!$E$1:$E$1750, Heron!AD$5)</f>
        <v>0</v>
      </c>
      <c r="AE26" s="2">
        <f>AD26+SUMIFS(data!$H$1:$H$1750, data!$A$1:$A$1750, Heron!$A26,  data!$E$1:$E$1750, Heron!AE$5)</f>
        <v>0</v>
      </c>
      <c r="AF26" s="2">
        <f>AE26+SUMIFS(data!$H$1:$H$1750, data!$A$1:$A$1750, Heron!$A26,  data!$E$1:$E$1750, Heron!AF$5)</f>
        <v>0</v>
      </c>
      <c r="AG26" s="2">
        <f>AF26+SUMIFS(data!$H$1:$H$1750, data!$A$1:$A$1750, Heron!$A26,  data!$E$1:$E$1750,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SUMIFS(data!$H$1:$H$1750, data!$A$1:$A$1750, Heron!$A27, data!$E$1:$E$1750, Heron!C$5)</f>
        <v>0</v>
      </c>
      <c r="D27" s="2">
        <f>C27+SUMIFS(data!$H$1:$H$1750, data!$A$1:$A$1750, Heron!$A27,  data!$E$1:$E$1750, Heron!D$5)</f>
        <v>0</v>
      </c>
      <c r="E27" s="2">
        <f>D27+SUMIFS(data!$H$1:$H$1750, data!$A$1:$A$1750, Heron!$A27,  data!$E$1:$E$1750, Heron!E$5)</f>
        <v>0</v>
      </c>
      <c r="F27" s="2">
        <f>E27+SUMIFS(data!$H$1:$H$1750, data!$A$1:$A$1750, Heron!$A27,  data!$E$1:$E$1750, Heron!F$5)</f>
        <v>0</v>
      </c>
      <c r="G27" s="2">
        <f>F27+SUMIFS(data!$H$1:$H$1750, data!$A$1:$A$1750, Heron!$A27,  data!$E$1:$E$1750, Heron!G$5)</f>
        <v>0</v>
      </c>
      <c r="H27" s="2">
        <f>G27+SUMIFS(data!$H$1:$H$1750, data!$A$1:$A$1750, Heron!$A27,  data!$E$1:$E$1750, Heron!H$5)</f>
        <v>0</v>
      </c>
      <c r="I27" s="2">
        <f>H27+SUMIFS(data!$H$1:$H$1750, data!$A$1:$A$1750, Heron!$A27,  data!$E$1:$E$1750, Heron!I$5)</f>
        <v>0</v>
      </c>
      <c r="J27" s="2">
        <f>I27+SUMIFS(data!$H$1:$H$1750, data!$A$1:$A$1750, Heron!$A27,  data!$E$1:$E$1750, Heron!J$5)</f>
        <v>0</v>
      </c>
      <c r="K27" s="2">
        <f>J27+SUMIFS(data!$H$1:$H$1750, data!$A$1:$A$1750, Heron!$A27,  data!$E$1:$E$1750, Heron!K$5)</f>
        <v>0</v>
      </c>
      <c r="L27" s="2">
        <f>K27+SUMIFS(data!$H$1:$H$1750, data!$A$1:$A$1750, Heron!$A27,  data!$E$1:$E$1750, Heron!L$5)</f>
        <v>0</v>
      </c>
      <c r="M27" s="2">
        <f>L27+SUMIFS(data!$H$1:$H$1750, data!$A$1:$A$1750, Heron!$A27,  data!$E$1:$E$1750, Heron!M$5)</f>
        <v>0</v>
      </c>
      <c r="N27" s="2">
        <f>M27+SUMIFS(data!$H$1:$H$1750, data!$A$1:$A$1750, Heron!$A27,  data!$E$1:$E$1750, Heron!N$5)</f>
        <v>0</v>
      </c>
      <c r="O27" s="2">
        <f>N27+SUMIFS(data!$H$1:$H$1750, data!$A$1:$A$1750, Heron!$A27,  data!$E$1:$E$1750, Heron!O$5)</f>
        <v>750</v>
      </c>
      <c r="P27" s="2">
        <f>O27+SUMIFS(data!$H$1:$H$1750, data!$A$1:$A$1750, Heron!$A27,  data!$E$1:$E$1750, Heron!P$5)</f>
        <v>1500</v>
      </c>
      <c r="Q27" s="2">
        <f>P27+SUMIFS(data!$H$1:$H$1750, data!$A$1:$A$1750, Heron!$A27,  data!$E$1:$E$1750, Heron!Q$5)</f>
        <v>1000</v>
      </c>
      <c r="R27" s="2">
        <f>Q27+SUMIFS(data!$H$1:$H$1750, data!$A$1:$A$1750, Heron!$A27,  data!$E$1:$E$1750, Heron!R$5)</f>
        <v>1000</v>
      </c>
      <c r="S27" s="2">
        <f>R27+SUMIFS(data!$H$1:$H$1750, data!$A$1:$A$1750, Heron!$A27,  data!$E$1:$E$1750, Heron!S$5)</f>
        <v>1000</v>
      </c>
      <c r="T27" s="2">
        <f>S27+SUMIFS(data!$H$1:$H$1750, data!$A$1:$A$1750, Heron!$A27,  data!$E$1:$E$1750, Heron!T$5)</f>
        <v>1000</v>
      </c>
      <c r="U27" s="2">
        <f>T27+SUMIFS(data!$H$1:$H$1750, data!$A$1:$A$1750, Heron!$A27,  data!$E$1:$E$1750, Heron!U$5)</f>
        <v>1100</v>
      </c>
      <c r="V27" s="2">
        <f>U27+SUMIFS(data!$H$1:$H$1750, data!$A$1:$A$1750, Heron!$A27,  data!$E$1:$E$1750, Heron!V$5)</f>
        <v>1186.96</v>
      </c>
      <c r="W27" s="2">
        <f>V27+SUMIFS(data!$H$1:$H$1750, data!$A$1:$A$1750, Heron!$A27,  data!$E$1:$E$1750, Heron!W$5)</f>
        <v>1273.92</v>
      </c>
      <c r="X27" s="2">
        <f>W27+SUMIFS(data!$H$1:$H$1750, data!$A$1:$A$1750, Heron!$A27,  data!$E$1:$E$1750, Heron!X$5)</f>
        <v>1273.92</v>
      </c>
      <c r="Y27" s="2">
        <f>X27+SUMIFS(data!$H$1:$H$1750, data!$A$1:$A$1750, Heron!$A27,  data!$E$1:$E$1750, Heron!Y$5)</f>
        <v>1273.92</v>
      </c>
      <c r="Z27" s="2">
        <f>Y27+SUMIFS(data!$H$1:$H$1750, data!$A$1:$A$1750, Heron!$A27,  data!$E$1:$E$1750, Heron!Z$5)</f>
        <v>1273.92</v>
      </c>
      <c r="AA27" s="2">
        <f>Z27+SUMIFS(data!$H$1:$H$1750, data!$A$1:$A$1750, Heron!$A27,  data!$E$1:$E$1750, Heron!AA$5)</f>
        <v>1273.92</v>
      </c>
      <c r="AB27" s="2">
        <f>AA27+SUMIFS(data!$H$1:$H$1750, data!$A$1:$A$1750, Heron!$A27,  data!$E$1:$E$1750, Heron!AB$5)</f>
        <v>1273.92</v>
      </c>
      <c r="AC27" s="2">
        <f>AB27+SUMIFS(data!$H$1:$H$1750, data!$A$1:$A$1750, Heron!$A27,  data!$E$1:$E$1750, Heron!AC$5)</f>
        <v>1273.92</v>
      </c>
      <c r="AD27" s="2">
        <f>AC27+SUMIFS(data!$H$1:$H$1750, data!$A$1:$A$1750, Heron!$A27,  data!$E$1:$E$1750, Heron!AD$5)</f>
        <v>1273.92</v>
      </c>
      <c r="AE27" s="2">
        <f>AD27+SUMIFS(data!$H$1:$H$1750, data!$A$1:$A$1750, Heron!$A27,  data!$E$1:$E$1750, Heron!AE$5)</f>
        <v>1273.92</v>
      </c>
      <c r="AF27" s="2">
        <f>AE27+SUMIFS(data!$H$1:$H$1750, data!$A$1:$A$1750, Heron!$A27,  data!$E$1:$E$1750, Heron!AF$5)</f>
        <v>1273.92</v>
      </c>
      <c r="AG27" s="2">
        <f>AF27+SUMIFS(data!$H$1:$H$1750, data!$A$1:$A$1750, Heron!$A27,  data!$E$1:$E$1750, Heron!AG$5)+SUMIFS('NSST Print'!$C$43,'NSST Print'!$F$43,Heron!$A27)-SUMIFS('NSST Print'!$C$44:$C$50,'NSST Print'!$F$44:$F$50,Heron!$A27)</f>
        <v>1273.92</v>
      </c>
    </row>
    <row r="28" spans="1:33" x14ac:dyDescent="0.2">
      <c r="A28" t="s">
        <v>87</v>
      </c>
      <c r="C28" s="2">
        <f>SUMIFS(data!$H$1:$H$1750, data!$A$1:$A$1750, Heron!$A28, data!$E$1:$E$1750, Heron!C$5)</f>
        <v>0</v>
      </c>
      <c r="D28" s="2">
        <f>C28+SUMIFS(data!$H$1:$H$1750, data!$A$1:$A$1750, Heron!$A28,  data!$E$1:$E$1750, Heron!D$5)</f>
        <v>0</v>
      </c>
      <c r="E28" s="2">
        <f>D28+SUMIFS(data!$H$1:$H$1750, data!$A$1:$A$1750, Heron!$A28,  data!$E$1:$E$1750, Heron!E$5)</f>
        <v>0</v>
      </c>
      <c r="F28" s="2">
        <f>E28+SUMIFS(data!$H$1:$H$1750, data!$A$1:$A$1750, Heron!$A28,  data!$E$1:$E$1750, Heron!F$5)</f>
        <v>0</v>
      </c>
      <c r="G28" s="2">
        <f>F28+SUMIFS(data!$H$1:$H$1750, data!$A$1:$A$1750, Heron!$A28,  data!$E$1:$E$1750, Heron!G$5)</f>
        <v>0</v>
      </c>
      <c r="H28" s="2">
        <f>G28+SUMIFS(data!$H$1:$H$1750, data!$A$1:$A$1750, Heron!$A28,  data!$E$1:$E$1750, Heron!H$5)</f>
        <v>0</v>
      </c>
      <c r="I28" s="2">
        <f>H28+SUMIFS(data!$H$1:$H$1750, data!$A$1:$A$1750, Heron!$A28,  data!$E$1:$E$1750, Heron!I$5)</f>
        <v>0</v>
      </c>
      <c r="J28" s="2">
        <f>I28+SUMIFS(data!$H$1:$H$1750, data!$A$1:$A$1750, Heron!$A28,  data!$E$1:$E$1750, Heron!J$5)</f>
        <v>0</v>
      </c>
      <c r="K28" s="2">
        <f>J28+SUMIFS(data!$H$1:$H$1750, data!$A$1:$A$1750, Heron!$A28,  data!$E$1:$E$1750, Heron!K$5)</f>
        <v>0</v>
      </c>
      <c r="L28" s="2">
        <f>K28+SUMIFS(data!$H$1:$H$1750, data!$A$1:$A$1750, Heron!$A28,  data!$E$1:$E$1750, Heron!L$5)</f>
        <v>0</v>
      </c>
      <c r="M28" s="2">
        <f>L28+SUMIFS(data!$H$1:$H$1750, data!$A$1:$A$1750, Heron!$A28,  data!$E$1:$E$1750, Heron!M$5)</f>
        <v>0</v>
      </c>
      <c r="N28" s="2">
        <f>M28+SUMIFS(data!$H$1:$H$1750, data!$A$1:$A$1750, Heron!$A28,  data!$E$1:$E$1750, Heron!N$5)</f>
        <v>0</v>
      </c>
      <c r="O28" s="2">
        <f>N28+SUMIFS(data!$H$1:$H$1750, data!$A$1:$A$1750, Heron!$A28,  data!$E$1:$E$1750, Heron!O$5)</f>
        <v>0</v>
      </c>
      <c r="P28" s="2">
        <f>O28+SUMIFS(data!$H$1:$H$1750, data!$A$1:$A$1750, Heron!$A28,  data!$E$1:$E$1750, Heron!P$5)</f>
        <v>0</v>
      </c>
      <c r="Q28" s="2">
        <f>P28+SUMIFS(data!$H$1:$H$1750, data!$A$1:$A$1750, Heron!$A28,  data!$E$1:$E$1750, Heron!Q$5)</f>
        <v>0</v>
      </c>
      <c r="R28" s="2">
        <f>Q28+SUMIFS(data!$H$1:$H$1750, data!$A$1:$A$1750, Heron!$A28,  data!$E$1:$E$1750, Heron!R$5)</f>
        <v>0</v>
      </c>
      <c r="S28" s="2">
        <f>R28+SUMIFS(data!$H$1:$H$1750, data!$A$1:$A$1750, Heron!$A28,  data!$E$1:$E$1750, Heron!S$5)</f>
        <v>86.96</v>
      </c>
      <c r="T28" s="2">
        <f>S28+SUMIFS(data!$H$1:$H$1750, data!$A$1:$A$1750, Heron!$A28,  data!$E$1:$E$1750, Heron!T$5)</f>
        <v>86.96</v>
      </c>
      <c r="U28" s="2">
        <f>T28+SUMIFS(data!$H$1:$H$1750, data!$A$1:$A$1750, Heron!$A28,  data!$E$1:$E$1750, Heron!U$5)</f>
        <v>86.96</v>
      </c>
      <c r="V28" s="2">
        <f>U28+SUMIFS(data!$H$1:$H$1750, data!$A$1:$A$1750, Heron!$A28,  data!$E$1:$E$1750, Heron!V$5)</f>
        <v>86.96</v>
      </c>
      <c r="W28" s="2">
        <f>V28+SUMIFS(data!$H$1:$H$1750, data!$A$1:$A$1750, Heron!$A28,  data!$E$1:$E$1750, Heron!W$5)</f>
        <v>86.96</v>
      </c>
      <c r="X28" s="2">
        <f>W28+SUMIFS(data!$H$1:$H$1750, data!$A$1:$A$1750, Heron!$A28,  data!$E$1:$E$1750, Heron!X$5)</f>
        <v>86.96</v>
      </c>
      <c r="Y28" s="2">
        <f>X28+SUMIFS(data!$H$1:$H$1750, data!$A$1:$A$1750, Heron!$A28,  data!$E$1:$E$1750, Heron!Y$5)</f>
        <v>86.96</v>
      </c>
      <c r="Z28" s="2">
        <f>Y28+SUMIFS(data!$H$1:$H$1750, data!$A$1:$A$1750, Heron!$A28,  data!$E$1:$E$1750, Heron!Z$5)</f>
        <v>86.96</v>
      </c>
      <c r="AA28" s="2">
        <f>Z28+SUMIFS(data!$H$1:$H$1750, data!$A$1:$A$1750, Heron!$A28,  data!$E$1:$E$1750, Heron!AA$5)</f>
        <v>836.96</v>
      </c>
      <c r="AB28" s="2">
        <f>AA28+SUMIFS(data!$H$1:$H$1750, data!$A$1:$A$1750, Heron!$A28,  data!$E$1:$E$1750, Heron!AB$5)</f>
        <v>836.96</v>
      </c>
      <c r="AC28" s="2">
        <f>AB28+SUMIFS(data!$H$1:$H$1750, data!$A$1:$A$1750, Heron!$A28,  data!$E$1:$E$1750, Heron!AC$5)</f>
        <v>836.96</v>
      </c>
      <c r="AD28" s="2">
        <f>AC28+SUMIFS(data!$H$1:$H$1750, data!$A$1:$A$1750, Heron!$A28,  data!$E$1:$E$1750, Heron!AD$5)</f>
        <v>836.96</v>
      </c>
      <c r="AE28" s="2">
        <f>AD28+SUMIFS(data!$H$1:$H$1750, data!$A$1:$A$1750, Heron!$A28,  data!$E$1:$E$1750, Heron!AE$5)</f>
        <v>836.96</v>
      </c>
      <c r="AF28" s="2">
        <f>AE28+SUMIFS(data!$H$1:$H$1750, data!$A$1:$A$1750, Heron!$A28,  data!$E$1:$E$1750, Heron!AF$5)</f>
        <v>836.96</v>
      </c>
      <c r="AG28" s="2">
        <f>AF28+SUMIFS(data!$H$1:$H$1750, data!$A$1:$A$1750, Heron!$A28,  data!$E$1:$E$1750,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SUMIFS(data!$H$1:$H$1750, data!$A$1:$A$1750, Heron!$A29, data!$E$1:$E$1750, Heron!C$5)</f>
        <v>0</v>
      </c>
      <c r="D29" s="2">
        <f>C29+SUMIFS(data!$H$1:$H$1750, data!$A$1:$A$1750, Heron!$A29,  data!$E$1:$E$1750, Heron!D$5)</f>
        <v>0</v>
      </c>
      <c r="E29" s="2">
        <f>D29+SUMIFS(data!$H$1:$H$1750, data!$A$1:$A$1750, Heron!$A29,  data!$E$1:$E$1750, Heron!E$5)</f>
        <v>0</v>
      </c>
      <c r="F29" s="2">
        <f>E29+SUMIFS(data!$H$1:$H$1750, data!$A$1:$A$1750, Heron!$A29,  data!$E$1:$E$1750, Heron!F$5)</f>
        <v>0</v>
      </c>
      <c r="G29" s="2">
        <f>F29+SUMIFS(data!$H$1:$H$1750, data!$A$1:$A$1750, Heron!$A29,  data!$E$1:$E$1750, Heron!G$5)</f>
        <v>0</v>
      </c>
      <c r="H29" s="2">
        <f>G29+SUMIFS(data!$H$1:$H$1750, data!$A$1:$A$1750, Heron!$A29,  data!$E$1:$E$1750, Heron!H$5)</f>
        <v>0</v>
      </c>
      <c r="I29" s="2">
        <f>H29+SUMIFS(data!$H$1:$H$1750, data!$A$1:$A$1750, Heron!$A29,  data!$E$1:$E$1750, Heron!I$5)</f>
        <v>0</v>
      </c>
      <c r="J29" s="2">
        <f>I29+SUMIFS(data!$H$1:$H$1750, data!$A$1:$A$1750, Heron!$A29,  data!$E$1:$E$1750, Heron!J$5)</f>
        <v>0</v>
      </c>
      <c r="K29" s="2">
        <f>J29+SUMIFS(data!$H$1:$H$1750, data!$A$1:$A$1750, Heron!$A29,  data!$E$1:$E$1750, Heron!K$5)</f>
        <v>0</v>
      </c>
      <c r="L29" s="2">
        <f>K29+SUMIFS(data!$H$1:$H$1750, data!$A$1:$A$1750, Heron!$A29,  data!$E$1:$E$1750, Heron!L$5)</f>
        <v>0</v>
      </c>
      <c r="M29" s="2">
        <f>L29+SUMIFS(data!$H$1:$H$1750, data!$A$1:$A$1750, Heron!$A29,  data!$E$1:$E$1750, Heron!M$5)</f>
        <v>0</v>
      </c>
      <c r="N29" s="2">
        <f>M29+SUMIFS(data!$H$1:$H$1750, data!$A$1:$A$1750, Heron!$A29,  data!$E$1:$E$1750, Heron!N$5)</f>
        <v>0</v>
      </c>
      <c r="O29" s="2">
        <f>N29+SUMIFS(data!$H$1:$H$1750, data!$A$1:$A$1750, Heron!$A29,  data!$E$1:$E$1750, Heron!O$5)</f>
        <v>0</v>
      </c>
      <c r="P29" s="2">
        <f>O29+SUMIFS(data!$H$1:$H$1750, data!$A$1:$A$1750, Heron!$A29,  data!$E$1:$E$1750, Heron!P$5)</f>
        <v>0</v>
      </c>
      <c r="Q29" s="2">
        <f>P29+SUMIFS(data!$H$1:$H$1750, data!$A$1:$A$1750, Heron!$A29,  data!$E$1:$E$1750, Heron!Q$5)</f>
        <v>0</v>
      </c>
      <c r="R29" s="2">
        <f>Q29+SUMIFS(data!$H$1:$H$1750, data!$A$1:$A$1750, Heron!$A29,  data!$E$1:$E$1750, Heron!R$5)</f>
        <v>0</v>
      </c>
      <c r="S29" s="2">
        <f>R29+SUMIFS(data!$H$1:$H$1750, data!$A$1:$A$1750, Heron!$A29,  data!$E$1:$E$1750, Heron!S$5)</f>
        <v>44968.24</v>
      </c>
      <c r="T29" s="2">
        <f>S29+SUMIFS(data!$H$1:$H$1750, data!$A$1:$A$1750, Heron!$A29,  data!$E$1:$E$1750, Heron!T$5)</f>
        <v>89936.48</v>
      </c>
      <c r="U29" s="2">
        <f>T29+SUMIFS(data!$H$1:$H$1750, data!$A$1:$A$1750, Heron!$A29,  data!$E$1:$E$1750, Heron!U$5)</f>
        <v>89936.48</v>
      </c>
      <c r="V29" s="2">
        <f>U29+SUMIFS(data!$H$1:$H$1750, data!$A$1:$A$1750, Heron!$A29,  data!$E$1:$E$1750, Heron!V$5)</f>
        <v>89936.48</v>
      </c>
      <c r="W29" s="2">
        <f>V29+SUMIFS(data!$H$1:$H$1750, data!$A$1:$A$1750, Heron!$A29,  data!$E$1:$E$1750, Heron!W$5)</f>
        <v>89936.48</v>
      </c>
      <c r="X29" s="2">
        <f>W29+SUMIFS(data!$H$1:$H$1750, data!$A$1:$A$1750, Heron!$A29,  data!$E$1:$E$1750, Heron!X$5)</f>
        <v>89936.48</v>
      </c>
      <c r="Y29" s="2">
        <f>X29+SUMIFS(data!$H$1:$H$1750, data!$A$1:$A$1750, Heron!$A29,  data!$E$1:$E$1750, Heron!Y$5)</f>
        <v>89936.48</v>
      </c>
      <c r="Z29" s="2">
        <f>Y29+SUMIFS(data!$H$1:$H$1750, data!$A$1:$A$1750, Heron!$A29,  data!$E$1:$E$1750, Heron!Z$5)</f>
        <v>89936.48</v>
      </c>
      <c r="AA29" s="2">
        <f>Z29+SUMIFS(data!$H$1:$H$1750, data!$A$1:$A$1750, Heron!$A29,  data!$E$1:$E$1750, Heron!AA$5)</f>
        <v>89936.48</v>
      </c>
      <c r="AB29" s="2">
        <f>AA29+SUMIFS(data!$H$1:$H$1750, data!$A$1:$A$1750, Heron!$A29,  data!$E$1:$E$1750, Heron!AB$5)</f>
        <v>89936.48</v>
      </c>
      <c r="AC29" s="2">
        <f>AB29+SUMIFS(data!$H$1:$H$1750, data!$A$1:$A$1750, Heron!$A29,  data!$E$1:$E$1750, Heron!AC$5)</f>
        <v>89936.48</v>
      </c>
      <c r="AD29" s="2">
        <f>AC29+SUMIFS(data!$H$1:$H$1750, data!$A$1:$A$1750, Heron!$A29,  data!$E$1:$E$1750, Heron!AD$5)</f>
        <v>89936.48</v>
      </c>
      <c r="AE29" s="2">
        <f>AD29+SUMIFS(data!$H$1:$H$1750, data!$A$1:$A$1750, Heron!$A29,  data!$E$1:$E$1750, Heron!AE$5)</f>
        <v>89936.48</v>
      </c>
      <c r="AF29" s="2">
        <f>AE29+SUMIFS(data!$H$1:$H$1750, data!$A$1:$A$1750, Heron!$A29,  data!$E$1:$E$1750, Heron!AF$5)</f>
        <v>89936.48</v>
      </c>
      <c r="AG29" s="2">
        <f>AF29+SUMIFS(data!$H$1:$H$1750, data!$A$1:$A$1750, Heron!$A29,  data!$E$1:$E$1750, Heron!AG$5)+SUMIFS('NSST Print'!$C$43,'NSST Print'!$F$43,Heron!$A29)-SUMIFS('NSST Print'!$C$44:$C$50,'NSST Print'!$F$44:$F$50,Heron!$A29)</f>
        <v>89936.48</v>
      </c>
    </row>
    <row r="30" spans="1:33" x14ac:dyDescent="0.2">
      <c r="A30" t="s">
        <v>21</v>
      </c>
      <c r="C30" s="2">
        <f>SUMIFS(data!$H$1:$H$1750, data!$A$1:$A$1750, Heron!$A30, data!$E$1:$E$1750, Heron!C$5)</f>
        <v>545.59</v>
      </c>
      <c r="D30" s="2">
        <f>C30+SUMIFS(data!$H$1:$H$1750, data!$A$1:$A$1750, Heron!$A30,  data!$E$1:$E$1750, Heron!D$5)</f>
        <v>1630.81</v>
      </c>
      <c r="E30" s="2">
        <f>D30+SUMIFS(data!$H$1:$H$1750, data!$A$1:$A$1750, Heron!$A30,  data!$E$1:$E$1750, Heron!E$5)</f>
        <v>1630.81</v>
      </c>
      <c r="F30" s="2">
        <f>E30+SUMIFS(data!$H$1:$H$1750, data!$A$1:$A$1750, Heron!$A30,  data!$E$1:$E$1750, Heron!F$5)</f>
        <v>2238.64</v>
      </c>
      <c r="G30" s="2">
        <f>F30+SUMIFS(data!$H$1:$H$1750, data!$A$1:$A$1750, Heron!$A30,  data!$E$1:$E$1750, Heron!G$5)</f>
        <v>2846.47</v>
      </c>
      <c r="H30" s="2">
        <f>G30+SUMIFS(data!$H$1:$H$1750, data!$A$1:$A$1750, Heron!$A30,  data!$E$1:$E$1750, Heron!H$5)</f>
        <v>3454.2999999999997</v>
      </c>
      <c r="I30" s="2">
        <f>H30+SUMIFS(data!$H$1:$H$1750, data!$A$1:$A$1750, Heron!$A30,  data!$E$1:$E$1750, Heron!I$5)</f>
        <v>4062.1299999999997</v>
      </c>
      <c r="J30" s="2">
        <f>I30+SUMIFS(data!$H$1:$H$1750, data!$A$1:$A$1750, Heron!$A30,  data!$E$1:$E$1750, Heron!J$5)</f>
        <v>4669.96</v>
      </c>
      <c r="K30" s="2">
        <f>J30+SUMIFS(data!$H$1:$H$1750, data!$A$1:$A$1750, Heron!$A30,  data!$E$1:$E$1750, Heron!K$5)</f>
        <v>5277.79</v>
      </c>
      <c r="L30" s="2">
        <f>K30+SUMIFS(data!$H$1:$H$1750, data!$A$1:$A$1750, Heron!$A30,  data!$E$1:$E$1750, Heron!L$5)</f>
        <v>5885.62</v>
      </c>
      <c r="M30" s="2">
        <f>L30+SUMIFS(data!$H$1:$H$1750, data!$A$1:$A$1750, Heron!$A30,  data!$E$1:$E$1750, Heron!M$5)</f>
        <v>6717.43</v>
      </c>
      <c r="N30" s="2">
        <f>M30+SUMIFS(data!$H$1:$H$1750, data!$A$1:$A$1750, Heron!$A30,  data!$E$1:$E$1750, Heron!N$5)</f>
        <v>7880.91</v>
      </c>
      <c r="O30" s="2">
        <f>N30+SUMIFS(data!$H$1:$H$1750, data!$A$1:$A$1750, Heron!$A30,  data!$E$1:$E$1750, Heron!O$5)</f>
        <v>9070.48</v>
      </c>
      <c r="P30" s="2">
        <f>O30+SUMIFS(data!$H$1:$H$1750, data!$A$1:$A$1750, Heron!$A30,  data!$E$1:$E$1750, Heron!P$5)</f>
        <v>10260.049999999999</v>
      </c>
      <c r="Q30" s="2">
        <f>P30+SUMIFS(data!$H$1:$H$1750, data!$A$1:$A$1750, Heron!$A30,  data!$E$1:$E$1750, Heron!Q$5)</f>
        <v>11449.619999999999</v>
      </c>
      <c r="R30" s="2">
        <f>Q30+SUMIFS(data!$H$1:$H$1750, data!$A$1:$A$1750, Heron!$A30,  data!$E$1:$E$1750, Heron!R$5)</f>
        <v>12890.489999999998</v>
      </c>
      <c r="S30" s="2">
        <f>R30+SUMIFS(data!$H$1:$H$1750, data!$A$1:$A$1750, Heron!$A30,  data!$E$1:$E$1750, Heron!S$5)</f>
        <v>14373.629999999997</v>
      </c>
      <c r="T30" s="2">
        <f>S30+SUMIFS(data!$H$1:$H$1750, data!$A$1:$A$1750, Heron!$A30,  data!$E$1:$E$1750, Heron!T$5)</f>
        <v>16171.019999999997</v>
      </c>
      <c r="U30" s="2">
        <f>T30+SUMIFS(data!$H$1:$H$1750, data!$A$1:$A$1750, Heron!$A30,  data!$E$1:$E$1750, Heron!U$5)</f>
        <v>17968.409999999996</v>
      </c>
      <c r="V30" s="2">
        <f>U30+SUMIFS(data!$H$1:$H$1750, data!$A$1:$A$1750, Heron!$A30,  data!$E$1:$E$1750, Heron!V$5)</f>
        <v>19765.799999999996</v>
      </c>
      <c r="W30" s="2">
        <f>V30+SUMIFS(data!$H$1:$H$1750, data!$A$1:$A$1750, Heron!$A30,  data!$E$1:$E$1750, Heron!W$5)</f>
        <v>21563.189999999995</v>
      </c>
      <c r="X30" s="2">
        <f>W30+SUMIFS(data!$H$1:$H$1750, data!$A$1:$A$1750, Heron!$A30,  data!$E$1:$E$1750, Heron!X$5)</f>
        <v>21563.189999999995</v>
      </c>
      <c r="Y30" s="2">
        <f>X30+SUMIFS(data!$H$1:$H$1750, data!$A$1:$A$1750, Heron!$A30,  data!$E$1:$E$1750, Heron!Y$5)</f>
        <v>21563.189999999995</v>
      </c>
      <c r="Z30" s="2">
        <f>Y30+SUMIFS(data!$H$1:$H$1750, data!$A$1:$A$1750, Heron!$A30,  data!$E$1:$E$1750, Heron!Z$5)</f>
        <v>21563.189999999995</v>
      </c>
      <c r="AA30" s="2">
        <f>Z30+SUMIFS(data!$H$1:$H$1750, data!$A$1:$A$1750, Heron!$A30,  data!$E$1:$E$1750, Heron!AA$5)</f>
        <v>21563.189999999995</v>
      </c>
      <c r="AB30" s="2">
        <f>AA30+SUMIFS(data!$H$1:$H$1750, data!$A$1:$A$1750, Heron!$A30,  data!$E$1:$E$1750, Heron!AB$5)</f>
        <v>21563.189999999995</v>
      </c>
      <c r="AC30" s="2">
        <f>AB30+SUMIFS(data!$H$1:$H$1750, data!$A$1:$A$1750, Heron!$A30,  data!$E$1:$E$1750, Heron!AC$5)</f>
        <v>21563.189999999995</v>
      </c>
      <c r="AD30" s="2">
        <f>AC30+SUMIFS(data!$H$1:$H$1750, data!$A$1:$A$1750, Heron!$A30,  data!$E$1:$E$1750, Heron!AD$5)</f>
        <v>21563.189999999995</v>
      </c>
      <c r="AE30" s="2">
        <f>AD30+SUMIFS(data!$H$1:$H$1750, data!$A$1:$A$1750, Heron!$A30,  data!$E$1:$E$1750, Heron!AE$5)</f>
        <v>21563.189999999995</v>
      </c>
      <c r="AF30" s="2">
        <f>AE30+SUMIFS(data!$H$1:$H$1750, data!$A$1:$A$1750, Heron!$A30,  data!$E$1:$E$1750, Heron!AF$5)</f>
        <v>21563.189999999995</v>
      </c>
      <c r="AG30" s="2">
        <f>AF30+SUMIFS(data!$H$1:$H$1750, data!$A$1:$A$1750, Heron!$A30,  data!$E$1:$E$1750, Heron!AG$5)+SUMIFS('NSST Print'!$C$43,'NSST Print'!$F$43,Heron!$A30)-SUMIFS('NSST Print'!$C$44:$C$50,'NSST Print'!$F$44:$F$50,Heron!$A30)</f>
        <v>21563.189999999995</v>
      </c>
    </row>
    <row r="31" spans="1:33" x14ac:dyDescent="0.2">
      <c r="A31" t="s">
        <v>23</v>
      </c>
      <c r="C31" s="2">
        <f>SUMIFS(data!$H$1:$H$1750, data!$A$1:$A$1750, Heron!$A31, data!$E$1:$E$1750, Heron!C$5)</f>
        <v>967790.23</v>
      </c>
      <c r="D31" s="2">
        <f>C31+SUMIFS(data!$H$1:$H$1750, data!$A$1:$A$1750, Heron!$A31,  data!$E$1:$E$1750, Heron!D$5)</f>
        <v>3106575.23</v>
      </c>
      <c r="E31" s="2">
        <f>D31+SUMIFS(data!$H$1:$H$1750, data!$A$1:$A$1750, Heron!$A31,  data!$E$1:$E$1750, Heron!E$5)</f>
        <v>6694476.2999999998</v>
      </c>
      <c r="F31" s="2">
        <f>E31+SUMIFS(data!$H$1:$H$1750, data!$A$1:$A$1750, Heron!$A31,  data!$E$1:$E$1750, Heron!F$5)</f>
        <v>9020578.3599999994</v>
      </c>
      <c r="G31" s="2">
        <f>F31+SUMIFS(data!$H$1:$H$1750, data!$A$1:$A$1750, Heron!$A31,  data!$E$1:$E$1750, Heron!G$5)</f>
        <v>12687055.559999999</v>
      </c>
      <c r="H31" s="2">
        <f>G31+SUMIFS(data!$H$1:$H$1750, data!$A$1:$A$1750, Heron!$A31,  data!$E$1:$E$1750, Heron!H$5)</f>
        <v>17117891.529999997</v>
      </c>
      <c r="I31" s="2">
        <f>H31+SUMIFS(data!$H$1:$H$1750, data!$A$1:$A$1750, Heron!$A31,  data!$E$1:$E$1750, Heron!I$5)</f>
        <v>22344353.989999998</v>
      </c>
      <c r="J31" s="2">
        <f>I31+SUMIFS(data!$H$1:$H$1750, data!$A$1:$A$1750, Heron!$A31,  data!$E$1:$E$1750, Heron!J$5)</f>
        <v>25477189.739999998</v>
      </c>
      <c r="K31" s="2">
        <f>J31+SUMIFS(data!$H$1:$H$1750, data!$A$1:$A$1750, Heron!$A31,  data!$E$1:$E$1750, Heron!K$5)</f>
        <v>27773747.309999999</v>
      </c>
      <c r="L31" s="2">
        <f>K31+SUMIFS(data!$H$1:$H$1750, data!$A$1:$A$1750, Heron!$A31,  data!$E$1:$E$1750, Heron!L$5)</f>
        <v>30228526</v>
      </c>
      <c r="M31" s="2">
        <f>L31+SUMIFS(data!$H$1:$H$1750, data!$A$1:$A$1750, Heron!$A31,  data!$E$1:$E$1750, Heron!M$5)</f>
        <v>30518670.510000002</v>
      </c>
      <c r="N31" s="2">
        <f>M31+SUMIFS(data!$H$1:$H$1750, data!$A$1:$A$1750, Heron!$A31,  data!$E$1:$E$1750, Heron!N$5)</f>
        <v>31638299.07</v>
      </c>
      <c r="O31" s="2">
        <f>N31+SUMIFS(data!$H$1:$H$1750, data!$A$1:$A$1750, Heron!$A31,  data!$E$1:$E$1750, Heron!O$5)</f>
        <v>32414948.48</v>
      </c>
      <c r="P31" s="2">
        <f>O31+SUMIFS(data!$H$1:$H$1750, data!$A$1:$A$1750, Heron!$A31,  data!$E$1:$E$1750, Heron!P$5)</f>
        <v>32499598.050000001</v>
      </c>
      <c r="Q31" s="2">
        <f>P31+SUMIFS(data!$H$1:$H$1750, data!$A$1:$A$1750, Heron!$A31,  data!$E$1:$E$1750, Heron!Q$5)</f>
        <v>32649281.82</v>
      </c>
      <c r="R31" s="2">
        <f>Q31+SUMIFS(data!$H$1:$H$1750, data!$A$1:$A$1750, Heron!$A31,  data!$E$1:$E$1750, Heron!R$5)</f>
        <v>32977893.66</v>
      </c>
      <c r="S31" s="2">
        <f>R31+SUMIFS(data!$H$1:$H$1750, data!$A$1:$A$1750, Heron!$A31,  data!$E$1:$E$1750, Heron!S$5)</f>
        <v>33053084.66</v>
      </c>
      <c r="T31" s="2">
        <f>S31+SUMIFS(data!$H$1:$H$1750, data!$A$1:$A$1750, Heron!$A31,  data!$E$1:$E$1750, Heron!T$5)</f>
        <v>33129254.41</v>
      </c>
      <c r="U31" s="2">
        <f>T31+SUMIFS(data!$H$1:$H$1750, data!$A$1:$A$1750, Heron!$A31,  data!$E$1:$E$1750, Heron!U$5)</f>
        <v>33192445.719999999</v>
      </c>
      <c r="V31" s="2">
        <f>U31+SUMIFS(data!$H$1:$H$1750, data!$A$1:$A$1750, Heron!$A31,  data!$E$1:$E$1750, Heron!V$5)</f>
        <v>33237366.699999999</v>
      </c>
      <c r="W31" s="2">
        <f>V31+SUMIFS(data!$H$1:$H$1750, data!$A$1:$A$1750, Heron!$A31,  data!$E$1:$E$1750, Heron!W$5)</f>
        <v>33271523.149999999</v>
      </c>
      <c r="X31" s="2">
        <f>W31+SUMIFS(data!$H$1:$H$1750, data!$A$1:$A$1750, Heron!$A31,  data!$E$1:$E$1750, Heron!X$5)</f>
        <v>33271523.149999999</v>
      </c>
      <c r="Y31" s="2">
        <f>X31+SUMIFS(data!$H$1:$H$1750, data!$A$1:$A$1750, Heron!$A31,  data!$E$1:$E$1750, Heron!Y$5)</f>
        <v>33271523.149999999</v>
      </c>
      <c r="Z31" s="2">
        <f>Y31+SUMIFS(data!$H$1:$H$1750, data!$A$1:$A$1750, Heron!$A31,  data!$E$1:$E$1750, Heron!Z$5)</f>
        <v>33271523.149999999</v>
      </c>
      <c r="AA31" s="2">
        <f>Z31+SUMIFS(data!$H$1:$H$1750, data!$A$1:$A$1750, Heron!$A31,  data!$E$1:$E$1750, Heron!AA$5)</f>
        <v>33271523.149999999</v>
      </c>
      <c r="AB31" s="2">
        <f>AA31+SUMIFS(data!$H$1:$H$1750, data!$A$1:$A$1750, Heron!$A31,  data!$E$1:$E$1750, Heron!AB$5)</f>
        <v>33271523.149999999</v>
      </c>
      <c r="AC31" s="2">
        <f>AB31+SUMIFS(data!$H$1:$H$1750, data!$A$1:$A$1750, Heron!$A31,  data!$E$1:$E$1750, Heron!AC$5)</f>
        <v>33271523.149999999</v>
      </c>
      <c r="AD31" s="2">
        <f>AC31+SUMIFS(data!$H$1:$H$1750, data!$A$1:$A$1750, Heron!$A31,  data!$E$1:$E$1750, Heron!AD$5)</f>
        <v>33271523.149999999</v>
      </c>
      <c r="AE31" s="2">
        <f>AD31+SUMIFS(data!$H$1:$H$1750, data!$A$1:$A$1750, Heron!$A31,  data!$E$1:$E$1750, Heron!AE$5)</f>
        <v>33271523.149999999</v>
      </c>
      <c r="AF31" s="2">
        <f>AE31+SUMIFS(data!$H$1:$H$1750, data!$A$1:$A$1750, Heron!$A31,  data!$E$1:$E$1750, Heron!AF$5)</f>
        <v>33271523.149999999</v>
      </c>
      <c r="AG31" s="2">
        <f>AF31+SUMIFS(data!$H$1:$H$1750, data!$A$1:$A$1750, Heron!$A31,  data!$E$1:$E$1750, Heron!AG$5)+SUMIFS('NSST Print'!$C$43,'NSST Print'!$F$43,Heron!$A31)-SUMIFS('NSST Print'!$C$44:$C$50,'NSST Print'!$F$44:$F$50,Heron!$A31)</f>
        <v>33271523.149999999</v>
      </c>
    </row>
    <row r="32" spans="1:33" x14ac:dyDescent="0.2">
      <c r="A32" t="s">
        <v>24</v>
      </c>
      <c r="C32" s="2">
        <f>SUMIFS(data!$H$1:$H$1750, data!$A$1:$A$1750, Heron!$A32, data!$E$1:$E$1750, Heron!C$5)</f>
        <v>6286.3</v>
      </c>
      <c r="D32" s="2">
        <f>C32+SUMIFS(data!$H$1:$H$1750, data!$A$1:$A$1750, Heron!$A32,  data!$E$1:$E$1750, Heron!D$5)</f>
        <v>10286.299999999999</v>
      </c>
      <c r="E32" s="2">
        <f>D32+SUMIFS(data!$H$1:$H$1750, data!$A$1:$A$1750, Heron!$A32,  data!$E$1:$E$1750, Heron!E$5)</f>
        <v>14286.3</v>
      </c>
      <c r="F32" s="2">
        <f>E32+SUMIFS(data!$H$1:$H$1750, data!$A$1:$A$1750, Heron!$A32,  data!$E$1:$E$1750, Heron!F$5)</f>
        <v>18286.3</v>
      </c>
      <c r="G32" s="2">
        <f>F32+SUMIFS(data!$H$1:$H$1750, data!$A$1:$A$1750, Heron!$A32,  data!$E$1:$E$1750, Heron!G$5)</f>
        <v>22286.3</v>
      </c>
      <c r="H32" s="2">
        <f>G32+SUMIFS(data!$H$1:$H$1750, data!$A$1:$A$1750, Heron!$A32,  data!$E$1:$E$1750, Heron!H$5)</f>
        <v>22286.3</v>
      </c>
      <c r="I32" s="2">
        <f>H32+SUMIFS(data!$H$1:$H$1750, data!$A$1:$A$1750, Heron!$A32,  data!$E$1:$E$1750, Heron!I$5)</f>
        <v>22286.3</v>
      </c>
      <c r="J32" s="2">
        <f>I32+SUMIFS(data!$H$1:$H$1750, data!$A$1:$A$1750, Heron!$A32,  data!$E$1:$E$1750, Heron!J$5)</f>
        <v>22286.3</v>
      </c>
      <c r="K32" s="2">
        <f>J32+SUMIFS(data!$H$1:$H$1750, data!$A$1:$A$1750, Heron!$A32,  data!$E$1:$E$1750, Heron!K$5)</f>
        <v>22286.3</v>
      </c>
      <c r="L32" s="2">
        <f>K32+SUMIFS(data!$H$1:$H$1750, data!$A$1:$A$1750, Heron!$A32,  data!$E$1:$E$1750, Heron!L$5)</f>
        <v>22286.3</v>
      </c>
      <c r="M32" s="2">
        <f>L32+SUMIFS(data!$H$1:$H$1750, data!$A$1:$A$1750, Heron!$A32,  data!$E$1:$E$1750, Heron!M$5)</f>
        <v>22286.3</v>
      </c>
      <c r="N32" s="2">
        <f>M32+SUMIFS(data!$H$1:$H$1750, data!$A$1:$A$1750, Heron!$A32,  data!$E$1:$E$1750, Heron!N$5)</f>
        <v>22286.3</v>
      </c>
      <c r="O32" s="2">
        <f>N32+SUMIFS(data!$H$1:$H$1750, data!$A$1:$A$1750, Heron!$A32,  data!$E$1:$E$1750, Heron!O$5)</f>
        <v>22286.3</v>
      </c>
      <c r="P32" s="2">
        <f>O32+SUMIFS(data!$H$1:$H$1750, data!$A$1:$A$1750, Heron!$A32,  data!$E$1:$E$1750, Heron!P$5)</f>
        <v>22286.3</v>
      </c>
      <c r="Q32" s="2">
        <f>P32+SUMIFS(data!$H$1:$H$1750, data!$A$1:$A$1750, Heron!$A32,  data!$E$1:$E$1750, Heron!Q$5)</f>
        <v>22981.079999999998</v>
      </c>
      <c r="R32" s="2">
        <f>Q32+SUMIFS(data!$H$1:$H$1750, data!$A$1:$A$1750, Heron!$A32,  data!$E$1:$E$1750, Heron!R$5)</f>
        <v>22981.079999999998</v>
      </c>
      <c r="S32" s="2">
        <f>R32+SUMIFS(data!$H$1:$H$1750, data!$A$1:$A$1750, Heron!$A32,  data!$E$1:$E$1750, Heron!S$5)</f>
        <v>22981.079999999998</v>
      </c>
      <c r="T32" s="2">
        <f>S32+SUMIFS(data!$H$1:$H$1750, data!$A$1:$A$1750, Heron!$A32,  data!$E$1:$E$1750, Heron!T$5)</f>
        <v>22981.079999999998</v>
      </c>
      <c r="U32" s="2">
        <f>T32+SUMIFS(data!$H$1:$H$1750, data!$A$1:$A$1750, Heron!$A32,  data!$E$1:$E$1750, Heron!U$5)</f>
        <v>22981.079999999998</v>
      </c>
      <c r="V32" s="2">
        <f>U32+SUMIFS(data!$H$1:$H$1750, data!$A$1:$A$1750, Heron!$A32,  data!$E$1:$E$1750, Heron!V$5)</f>
        <v>22981.079999999998</v>
      </c>
      <c r="W32" s="2">
        <f>V32+SUMIFS(data!$H$1:$H$1750, data!$A$1:$A$1750, Heron!$A32,  data!$E$1:$E$1750, Heron!W$5)</f>
        <v>22981.079999999998</v>
      </c>
      <c r="X32" s="2">
        <f>W32+SUMIFS(data!$H$1:$H$1750, data!$A$1:$A$1750, Heron!$A32,  data!$E$1:$E$1750, Heron!X$5)</f>
        <v>22981.079999999998</v>
      </c>
      <c r="Y32" s="2">
        <f>X32+SUMIFS(data!$H$1:$H$1750, data!$A$1:$A$1750, Heron!$A32,  data!$E$1:$E$1750, Heron!Y$5)</f>
        <v>22981.079999999998</v>
      </c>
      <c r="Z32" s="2">
        <f>Y32+SUMIFS(data!$H$1:$H$1750, data!$A$1:$A$1750, Heron!$A32,  data!$E$1:$E$1750, Heron!Z$5)</f>
        <v>22981.079999999998</v>
      </c>
      <c r="AA32" s="2">
        <f>Z32+SUMIFS(data!$H$1:$H$1750, data!$A$1:$A$1750, Heron!$A32,  data!$E$1:$E$1750, Heron!AA$5)</f>
        <v>22981.079999999998</v>
      </c>
      <c r="AB32" s="2">
        <f>AA32+SUMIFS(data!$H$1:$H$1750, data!$A$1:$A$1750, Heron!$A32,  data!$E$1:$E$1750, Heron!AB$5)</f>
        <v>22981.079999999998</v>
      </c>
      <c r="AC32" s="2">
        <f>AB32+SUMIFS(data!$H$1:$H$1750, data!$A$1:$A$1750, Heron!$A32,  data!$E$1:$E$1750, Heron!AC$5)</f>
        <v>22981.079999999998</v>
      </c>
      <c r="AD32" s="2">
        <f>AC32+SUMIFS(data!$H$1:$H$1750, data!$A$1:$A$1750, Heron!$A32,  data!$E$1:$E$1750, Heron!AD$5)</f>
        <v>22981.079999999998</v>
      </c>
      <c r="AE32" s="2">
        <f>AD32+SUMIFS(data!$H$1:$H$1750, data!$A$1:$A$1750, Heron!$A32,  data!$E$1:$E$1750, Heron!AE$5)</f>
        <v>22981.079999999998</v>
      </c>
      <c r="AF32" s="2">
        <f>AE32+SUMIFS(data!$H$1:$H$1750, data!$A$1:$A$1750, Heron!$A32,  data!$E$1:$E$1750, Heron!AF$5)</f>
        <v>22981.079999999998</v>
      </c>
      <c r="AG32" s="2">
        <f>AF32+SUMIFS(data!$H$1:$H$1750, data!$A$1:$A$1750, Heron!$A32,  data!$E$1:$E$1750,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SUMIFS(data!$H$1:$H$1750, data!$A$1:$A$1750, Heron!$A33, data!$E$1:$E$1750, Heron!C$5)</f>
        <v>92590.28</v>
      </c>
      <c r="D33" s="2">
        <f>C33+SUMIFS(data!$H$1:$H$1750, data!$A$1:$A$1750, Heron!$A33,  data!$E$1:$E$1750, Heron!D$5)</f>
        <v>332474.45</v>
      </c>
      <c r="E33" s="2">
        <f>D33+SUMIFS(data!$H$1:$H$1750, data!$A$1:$A$1750, Heron!$A33,  data!$E$1:$E$1750, Heron!E$5)</f>
        <v>597820.78</v>
      </c>
      <c r="F33" s="2">
        <f>E33+SUMIFS(data!$H$1:$H$1750, data!$A$1:$A$1750, Heron!$A33,  data!$E$1:$E$1750, Heron!F$5)</f>
        <v>844567.17</v>
      </c>
      <c r="G33" s="2">
        <f>F33+SUMIFS(data!$H$1:$H$1750, data!$A$1:$A$1750, Heron!$A33,  data!$E$1:$E$1750, Heron!G$5)</f>
        <v>1200516.05</v>
      </c>
      <c r="H33" s="2">
        <f>G33+SUMIFS(data!$H$1:$H$1750, data!$A$1:$A$1750, Heron!$A33,  data!$E$1:$E$1750, Heron!H$5)</f>
        <v>1396447.32</v>
      </c>
      <c r="I33" s="2">
        <f>H33+SUMIFS(data!$H$1:$H$1750, data!$A$1:$A$1750, Heron!$A33,  data!$E$1:$E$1750, Heron!I$5)</f>
        <v>1804556.23</v>
      </c>
      <c r="J33" s="2">
        <f>I33+SUMIFS(data!$H$1:$H$1750, data!$A$1:$A$1750, Heron!$A33,  data!$E$1:$E$1750, Heron!J$5)</f>
        <v>2085639.44</v>
      </c>
      <c r="K33" s="2">
        <f>J33+SUMIFS(data!$H$1:$H$1750, data!$A$1:$A$1750, Heron!$A33,  data!$E$1:$E$1750, Heron!K$5)</f>
        <v>2359788.94</v>
      </c>
      <c r="L33" s="2">
        <f>K33+SUMIFS(data!$H$1:$H$1750, data!$A$1:$A$1750, Heron!$A33,  data!$E$1:$E$1750, Heron!L$5)</f>
        <v>2673191.5499999998</v>
      </c>
      <c r="M33" s="2">
        <f>L33+SUMIFS(data!$H$1:$H$1750, data!$A$1:$A$1750, Heron!$A33,  data!$E$1:$E$1750, Heron!M$5)</f>
        <v>2776382.9</v>
      </c>
      <c r="N33" s="2">
        <f>M33+SUMIFS(data!$H$1:$H$1750, data!$A$1:$A$1750, Heron!$A33,  data!$E$1:$E$1750, Heron!N$5)</f>
        <v>2918802.41</v>
      </c>
      <c r="O33" s="2">
        <f>N33+SUMIFS(data!$H$1:$H$1750, data!$A$1:$A$1750, Heron!$A33,  data!$E$1:$E$1750, Heron!O$5)</f>
        <v>2977960.04</v>
      </c>
      <c r="P33" s="2">
        <f>O33+SUMIFS(data!$H$1:$H$1750, data!$A$1:$A$1750, Heron!$A33,  data!$E$1:$E$1750, Heron!P$5)</f>
        <v>3030964.44</v>
      </c>
      <c r="Q33" s="2">
        <f>P33+SUMIFS(data!$H$1:$H$1750, data!$A$1:$A$1750, Heron!$A33,  data!$E$1:$E$1750, Heron!Q$5)</f>
        <v>3081232.06</v>
      </c>
      <c r="R33" s="2">
        <f>Q33+SUMIFS(data!$H$1:$H$1750, data!$A$1:$A$1750, Heron!$A33,  data!$E$1:$E$1750, Heron!R$5)</f>
        <v>3121456.8000000003</v>
      </c>
      <c r="S33" s="2">
        <f>R33+SUMIFS(data!$H$1:$H$1750, data!$A$1:$A$1750, Heron!$A33,  data!$E$1:$E$1750, Heron!S$5)</f>
        <v>3201322.0400000005</v>
      </c>
      <c r="T33" s="2">
        <f>S33+SUMIFS(data!$H$1:$H$1750, data!$A$1:$A$1750, Heron!$A33,  data!$E$1:$E$1750, Heron!T$5)</f>
        <v>3248799.8500000006</v>
      </c>
      <c r="U33" s="2">
        <f>T33+SUMIFS(data!$H$1:$H$1750, data!$A$1:$A$1750, Heron!$A33,  data!$E$1:$E$1750, Heron!U$5)</f>
        <v>3246015.0500000007</v>
      </c>
      <c r="V33" s="2">
        <f>U33+SUMIFS(data!$H$1:$H$1750, data!$A$1:$A$1750, Heron!$A33,  data!$E$1:$E$1750, Heron!V$5)</f>
        <v>3250411.1000000006</v>
      </c>
      <c r="W33" s="2">
        <f>V33+SUMIFS(data!$H$1:$H$1750, data!$A$1:$A$1750, Heron!$A33,  data!$E$1:$E$1750, Heron!W$5)</f>
        <v>3254521.2700000005</v>
      </c>
      <c r="X33" s="2">
        <f>W33+SUMIFS(data!$H$1:$H$1750, data!$A$1:$A$1750, Heron!$A33,  data!$E$1:$E$1750, Heron!X$5)</f>
        <v>3254521.2700000005</v>
      </c>
      <c r="Y33" s="2">
        <f>X33+SUMIFS(data!$H$1:$H$1750, data!$A$1:$A$1750, Heron!$A33,  data!$E$1:$E$1750, Heron!Y$5)</f>
        <v>3254521.2700000005</v>
      </c>
      <c r="Z33" s="2">
        <f>Y33+SUMIFS(data!$H$1:$H$1750, data!$A$1:$A$1750, Heron!$A33,  data!$E$1:$E$1750, Heron!Z$5)</f>
        <v>3254521.2700000005</v>
      </c>
      <c r="AA33" s="2">
        <f>Z33+SUMIFS(data!$H$1:$H$1750, data!$A$1:$A$1750, Heron!$A33,  data!$E$1:$E$1750, Heron!AA$5)</f>
        <v>3254521.2700000005</v>
      </c>
      <c r="AB33" s="2">
        <f>AA33+SUMIFS(data!$H$1:$H$1750, data!$A$1:$A$1750, Heron!$A33,  data!$E$1:$E$1750, Heron!AB$5)</f>
        <v>3254521.2700000005</v>
      </c>
      <c r="AC33" s="2">
        <f>AB33+SUMIFS(data!$H$1:$H$1750, data!$A$1:$A$1750, Heron!$A33,  data!$E$1:$E$1750, Heron!AC$5)</f>
        <v>3254521.2700000005</v>
      </c>
      <c r="AD33" s="2">
        <f>AC33+SUMIFS(data!$H$1:$H$1750, data!$A$1:$A$1750, Heron!$A33,  data!$E$1:$E$1750, Heron!AD$5)</f>
        <v>3254521.2700000005</v>
      </c>
      <c r="AE33" s="2">
        <f>AD33+SUMIFS(data!$H$1:$H$1750, data!$A$1:$A$1750, Heron!$A33,  data!$E$1:$E$1750, Heron!AE$5)</f>
        <v>3254521.2700000005</v>
      </c>
      <c r="AF33" s="2">
        <f>AE33+SUMIFS(data!$H$1:$H$1750, data!$A$1:$A$1750, Heron!$A33,  data!$E$1:$E$1750, Heron!AF$5)</f>
        <v>3254521.2700000005</v>
      </c>
      <c r="AG33" s="2">
        <f>AF33+SUMIFS(data!$H$1:$H$1750, data!$A$1:$A$1750, Heron!$A33,  data!$E$1:$E$1750, Heron!AG$5)+SUMIFS('NSST Print'!$C$43,'NSST Print'!$F$43,Heron!$A33)-SUMIFS('NSST Print'!$C$44:$C$50,'NSST Print'!$F$44:$F$50,Heron!$A33)</f>
        <v>3254521.2700000005</v>
      </c>
    </row>
    <row r="34" spans="1:33" x14ac:dyDescent="0.2">
      <c r="A34" t="s">
        <v>26</v>
      </c>
      <c r="C34" s="2">
        <f>SUMIFS(data!$H$1:$H$1750, data!$A$1:$A$1750, Heron!$A34, data!$E$1:$E$1750, Heron!C$5)</f>
        <v>268.05</v>
      </c>
      <c r="D34" s="2">
        <f>C34+SUMIFS(data!$H$1:$H$1750, data!$A$1:$A$1750, Heron!$A34,  data!$E$1:$E$1750, Heron!D$5)</f>
        <v>2683.05</v>
      </c>
      <c r="E34" s="2">
        <f>D34+SUMIFS(data!$H$1:$H$1750, data!$A$1:$A$1750, Heron!$A34,  data!$E$1:$E$1750, Heron!E$5)</f>
        <v>2952.7000000000003</v>
      </c>
      <c r="F34" s="2">
        <f>E34+SUMIFS(data!$H$1:$H$1750, data!$A$1:$A$1750, Heron!$A34,  data!$E$1:$E$1750, Heron!F$5)</f>
        <v>2952.7000000000003</v>
      </c>
      <c r="G34" s="2">
        <f>F34+SUMIFS(data!$H$1:$H$1750, data!$A$1:$A$1750, Heron!$A34,  data!$E$1:$E$1750, Heron!G$5)</f>
        <v>2952.7000000000003</v>
      </c>
      <c r="H34" s="2">
        <f>G34+SUMIFS(data!$H$1:$H$1750, data!$A$1:$A$1750, Heron!$A34,  data!$E$1:$E$1750, Heron!H$5)</f>
        <v>2952.7000000000003</v>
      </c>
      <c r="I34" s="2">
        <f>H34+SUMIFS(data!$H$1:$H$1750, data!$A$1:$A$1750, Heron!$A34,  data!$E$1:$E$1750, Heron!I$5)</f>
        <v>2952.7000000000003</v>
      </c>
      <c r="J34" s="2">
        <f>I34+SUMIFS(data!$H$1:$H$1750, data!$A$1:$A$1750, Heron!$A34,  data!$E$1:$E$1750, Heron!J$5)</f>
        <v>2952.7000000000003</v>
      </c>
      <c r="K34" s="2">
        <f>J34+SUMIFS(data!$H$1:$H$1750, data!$A$1:$A$1750, Heron!$A34,  data!$E$1:$E$1750, Heron!K$5)</f>
        <v>2952.7000000000003</v>
      </c>
      <c r="L34" s="2">
        <f>K34+SUMIFS(data!$H$1:$H$1750, data!$A$1:$A$1750, Heron!$A34,  data!$E$1:$E$1750, Heron!L$5)</f>
        <v>2952.7000000000003</v>
      </c>
      <c r="M34" s="2">
        <f>L34+SUMIFS(data!$H$1:$H$1750, data!$A$1:$A$1750, Heron!$A34,  data!$E$1:$E$1750, Heron!M$5)</f>
        <v>2952.7000000000003</v>
      </c>
      <c r="N34" s="2">
        <f>M34+SUMIFS(data!$H$1:$H$1750, data!$A$1:$A$1750, Heron!$A34,  data!$E$1:$E$1750, Heron!N$5)</f>
        <v>3439.6600000000003</v>
      </c>
      <c r="O34" s="2">
        <f>N34+SUMIFS(data!$H$1:$H$1750, data!$A$1:$A$1750, Heron!$A34,  data!$E$1:$E$1750, Heron!O$5)</f>
        <v>3439.6600000000003</v>
      </c>
      <c r="P34" s="2">
        <f>O34+SUMIFS(data!$H$1:$H$1750, data!$A$1:$A$1750, Heron!$A34,  data!$E$1:$E$1750, Heron!P$5)</f>
        <v>3439.6600000000003</v>
      </c>
      <c r="Q34" s="2">
        <f>P34+SUMIFS(data!$H$1:$H$1750, data!$A$1:$A$1750, Heron!$A34,  data!$E$1:$E$1750, Heron!Q$5)</f>
        <v>3439.6600000000003</v>
      </c>
      <c r="R34" s="2">
        <f>Q34+SUMIFS(data!$H$1:$H$1750, data!$A$1:$A$1750, Heron!$A34,  data!$E$1:$E$1750, Heron!R$5)</f>
        <v>4569.2300000000005</v>
      </c>
      <c r="S34" s="2">
        <f>R34+SUMIFS(data!$H$1:$H$1750, data!$A$1:$A$1750, Heron!$A34,  data!$E$1:$E$1750, Heron!S$5)</f>
        <v>4569.2300000000005</v>
      </c>
      <c r="T34" s="2">
        <f>S34+SUMIFS(data!$H$1:$H$1750, data!$A$1:$A$1750, Heron!$A34,  data!$E$1:$E$1750, Heron!T$5)</f>
        <v>4569.2300000000005</v>
      </c>
      <c r="U34" s="2">
        <f>T34+SUMIFS(data!$H$1:$H$1750, data!$A$1:$A$1750, Heron!$A34,  data!$E$1:$E$1750, Heron!U$5)</f>
        <v>4569.2300000000005</v>
      </c>
      <c r="V34" s="2">
        <f>U34+SUMIFS(data!$H$1:$H$1750, data!$A$1:$A$1750, Heron!$A34,  data!$E$1:$E$1750, Heron!V$5)</f>
        <v>4569.2300000000005</v>
      </c>
      <c r="W34" s="2">
        <f>V34+SUMIFS(data!$H$1:$H$1750, data!$A$1:$A$1750, Heron!$A34,  data!$E$1:$E$1750, Heron!W$5)</f>
        <v>4569.2300000000005</v>
      </c>
      <c r="X34" s="2">
        <f>W34+SUMIFS(data!$H$1:$H$1750, data!$A$1:$A$1750, Heron!$A34,  data!$E$1:$E$1750, Heron!X$5)</f>
        <v>4569.2300000000005</v>
      </c>
      <c r="Y34" s="2">
        <f>X34+SUMIFS(data!$H$1:$H$1750, data!$A$1:$A$1750, Heron!$A34,  data!$E$1:$E$1750, Heron!Y$5)</f>
        <v>4569.2300000000005</v>
      </c>
      <c r="Z34" s="2">
        <f>Y34+SUMIFS(data!$H$1:$H$1750, data!$A$1:$A$1750, Heron!$A34,  data!$E$1:$E$1750, Heron!Z$5)</f>
        <v>4569.2300000000005</v>
      </c>
      <c r="AA34" s="2">
        <f>Z34+SUMIFS(data!$H$1:$H$1750, data!$A$1:$A$1750, Heron!$A34,  data!$E$1:$E$1750, Heron!AA$5)</f>
        <v>4569.2300000000005</v>
      </c>
      <c r="AB34" s="2">
        <f>AA34+SUMIFS(data!$H$1:$H$1750, data!$A$1:$A$1750, Heron!$A34,  data!$E$1:$E$1750, Heron!AB$5)</f>
        <v>4569.2300000000005</v>
      </c>
      <c r="AC34" s="2">
        <f>AB34+SUMIFS(data!$H$1:$H$1750, data!$A$1:$A$1750, Heron!$A34,  data!$E$1:$E$1750, Heron!AC$5)</f>
        <v>4569.2300000000005</v>
      </c>
      <c r="AD34" s="2">
        <f>AC34+SUMIFS(data!$H$1:$H$1750, data!$A$1:$A$1750, Heron!$A34,  data!$E$1:$E$1750, Heron!AD$5)</f>
        <v>4569.2300000000005</v>
      </c>
      <c r="AE34" s="2">
        <f>AD34+SUMIFS(data!$H$1:$H$1750, data!$A$1:$A$1750, Heron!$A34,  data!$E$1:$E$1750, Heron!AE$5)</f>
        <v>4569.2300000000005</v>
      </c>
      <c r="AF34" s="2">
        <f>AE34+SUMIFS(data!$H$1:$H$1750, data!$A$1:$A$1750, Heron!$A34,  data!$E$1:$E$1750, Heron!AF$5)</f>
        <v>4569.2300000000005</v>
      </c>
      <c r="AG34" s="2">
        <f>AF34+SUMIFS(data!$H$1:$H$1750, data!$A$1:$A$1750, Heron!$A34,  data!$E$1:$E$1750,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SUMIFS(data!$H$1:$H$1750, data!$A$1:$A$1750, Heron!$A35, data!$E$1:$E$1750, Heron!C$5)</f>
        <v>0</v>
      </c>
      <c r="D35" s="2">
        <f>C35+SUMIFS(data!$H$1:$H$1750, data!$A$1:$A$1750, Heron!$A35,  data!$E$1:$E$1750, Heron!D$5)</f>
        <v>4782.6099999999997</v>
      </c>
      <c r="E35" s="2">
        <f>D35+SUMIFS(data!$H$1:$H$1750, data!$A$1:$A$1750, Heron!$A35,  data!$E$1:$E$1750, Heron!E$5)</f>
        <v>4782.6099999999997</v>
      </c>
      <c r="F35" s="2">
        <f>E35+SUMIFS(data!$H$1:$H$1750, data!$A$1:$A$1750, Heron!$A35,  data!$E$1:$E$1750, Heron!F$5)</f>
        <v>9565.2199999999993</v>
      </c>
      <c r="G35" s="2">
        <f>F35+SUMIFS(data!$H$1:$H$1750, data!$A$1:$A$1750, Heron!$A35,  data!$E$1:$E$1750, Heron!G$5)</f>
        <v>20565.22</v>
      </c>
      <c r="H35" s="2">
        <f>G35+SUMIFS(data!$H$1:$H$1750, data!$A$1:$A$1750, Heron!$A35,  data!$E$1:$E$1750, Heron!H$5)</f>
        <v>20565.22</v>
      </c>
      <c r="I35" s="2">
        <f>H35+SUMIFS(data!$H$1:$H$1750, data!$A$1:$A$1750, Heron!$A35,  data!$E$1:$E$1750, Heron!I$5)</f>
        <v>20565.22</v>
      </c>
      <c r="J35" s="2">
        <f>I35+SUMIFS(data!$H$1:$H$1750, data!$A$1:$A$1750, Heron!$A35,  data!$E$1:$E$1750, Heron!J$5)</f>
        <v>20565.22</v>
      </c>
      <c r="K35" s="2">
        <f>J35+SUMIFS(data!$H$1:$H$1750, data!$A$1:$A$1750, Heron!$A35,  data!$E$1:$E$1750, Heron!K$5)</f>
        <v>20565.22</v>
      </c>
      <c r="L35" s="2">
        <f>K35+SUMIFS(data!$H$1:$H$1750, data!$A$1:$A$1750, Heron!$A35,  data!$E$1:$E$1750, Heron!L$5)</f>
        <v>20565.22</v>
      </c>
      <c r="M35" s="2">
        <f>L35+SUMIFS(data!$H$1:$H$1750, data!$A$1:$A$1750, Heron!$A35,  data!$E$1:$E$1750, Heron!M$5)</f>
        <v>20565.22</v>
      </c>
      <c r="N35" s="2">
        <f>M35+SUMIFS(data!$H$1:$H$1750, data!$A$1:$A$1750, Heron!$A35,  data!$E$1:$E$1750, Heron!N$5)</f>
        <v>20565.22</v>
      </c>
      <c r="O35" s="2">
        <f>N35+SUMIFS(data!$H$1:$H$1750, data!$A$1:$A$1750, Heron!$A35,  data!$E$1:$E$1750, Heron!O$5)</f>
        <v>20565.22</v>
      </c>
      <c r="P35" s="2">
        <f>O35+SUMIFS(data!$H$1:$H$1750, data!$A$1:$A$1750, Heron!$A35,  data!$E$1:$E$1750, Heron!P$5)</f>
        <v>20565.22</v>
      </c>
      <c r="Q35" s="2">
        <f>P35+SUMIFS(data!$H$1:$H$1750, data!$A$1:$A$1750, Heron!$A35,  data!$E$1:$E$1750, Heron!Q$5)</f>
        <v>20565.22</v>
      </c>
      <c r="R35" s="2">
        <f>Q35+SUMIFS(data!$H$1:$H$1750, data!$A$1:$A$1750, Heron!$A35,  data!$E$1:$E$1750, Heron!R$5)</f>
        <v>20565.22</v>
      </c>
      <c r="S35" s="2">
        <f>R35+SUMIFS(data!$H$1:$H$1750, data!$A$1:$A$1750, Heron!$A35,  data!$E$1:$E$1750, Heron!S$5)</f>
        <v>20565.22</v>
      </c>
      <c r="T35" s="2">
        <f>S35+SUMIFS(data!$H$1:$H$1750, data!$A$1:$A$1750, Heron!$A35,  data!$E$1:$E$1750, Heron!T$5)</f>
        <v>20565.22</v>
      </c>
      <c r="U35" s="2">
        <f>T35+SUMIFS(data!$H$1:$H$1750, data!$A$1:$A$1750, Heron!$A35,  data!$E$1:$E$1750, Heron!U$5)</f>
        <v>20565.22</v>
      </c>
      <c r="V35" s="2">
        <f>U35+SUMIFS(data!$H$1:$H$1750, data!$A$1:$A$1750, Heron!$A35,  data!$E$1:$E$1750, Heron!V$5)</f>
        <v>20565.22</v>
      </c>
      <c r="W35" s="2">
        <f>V35+SUMIFS(data!$H$1:$H$1750, data!$A$1:$A$1750, Heron!$A35,  data!$E$1:$E$1750, Heron!W$5)</f>
        <v>20565.22</v>
      </c>
      <c r="X35" s="2">
        <f>W35+SUMIFS(data!$H$1:$H$1750, data!$A$1:$A$1750, Heron!$A35,  data!$E$1:$E$1750, Heron!X$5)</f>
        <v>20565.22</v>
      </c>
      <c r="Y35" s="2">
        <f>X35+SUMIFS(data!$H$1:$H$1750, data!$A$1:$A$1750, Heron!$A35,  data!$E$1:$E$1750, Heron!Y$5)</f>
        <v>20565.22</v>
      </c>
      <c r="Z35" s="2">
        <f>Y35+SUMIFS(data!$H$1:$H$1750, data!$A$1:$A$1750, Heron!$A35,  data!$E$1:$E$1750, Heron!Z$5)</f>
        <v>20565.22</v>
      </c>
      <c r="AA35" s="2">
        <f>Z35+SUMIFS(data!$H$1:$H$1750, data!$A$1:$A$1750, Heron!$A35,  data!$E$1:$E$1750, Heron!AA$5)</f>
        <v>20565.22</v>
      </c>
      <c r="AB35" s="2">
        <f>AA35+SUMIFS(data!$H$1:$H$1750, data!$A$1:$A$1750, Heron!$A35,  data!$E$1:$E$1750, Heron!AB$5)</f>
        <v>20565.22</v>
      </c>
      <c r="AC35" s="2">
        <f>AB35+SUMIFS(data!$H$1:$H$1750, data!$A$1:$A$1750, Heron!$A35,  data!$E$1:$E$1750, Heron!AC$5)</f>
        <v>20565.22</v>
      </c>
      <c r="AD35" s="2">
        <f>AC35+SUMIFS(data!$H$1:$H$1750, data!$A$1:$A$1750, Heron!$A35,  data!$E$1:$E$1750, Heron!AD$5)</f>
        <v>20565.22</v>
      </c>
      <c r="AE35" s="2">
        <f>AD35+SUMIFS(data!$H$1:$H$1750, data!$A$1:$A$1750, Heron!$A35,  data!$E$1:$E$1750, Heron!AE$5)</f>
        <v>20565.22</v>
      </c>
      <c r="AF35" s="2">
        <f>AE35+SUMIFS(data!$H$1:$H$1750, data!$A$1:$A$1750, Heron!$A35,  data!$E$1:$E$1750, Heron!AF$5)</f>
        <v>20565.22</v>
      </c>
      <c r="AG35" s="2">
        <f>AF35+SUMIFS(data!$H$1:$H$1750, data!$A$1:$A$1750, Heron!$A35,  data!$E$1:$E$1750,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SUMIFS(data!$H$1:$H$1750, data!$A$1:$A$1750, Heron!$A36, data!$E$1:$E$1750, Heron!C$5)</f>
        <v>0</v>
      </c>
      <c r="D36" s="2">
        <f>C36+SUMIFS(data!$H$1:$H$1750, data!$A$1:$A$1750, Heron!$A36,  data!$E$1:$E$1750, Heron!D$5)</f>
        <v>0</v>
      </c>
      <c r="E36" s="2">
        <f>D36+SUMIFS(data!$H$1:$H$1750, data!$A$1:$A$1750, Heron!$A36,  data!$E$1:$E$1750, Heron!E$5)</f>
        <v>0</v>
      </c>
      <c r="F36" s="2">
        <f>E36+SUMIFS(data!$H$1:$H$1750, data!$A$1:$A$1750, Heron!$A36,  data!$E$1:$E$1750, Heron!F$5)</f>
        <v>0</v>
      </c>
      <c r="G36" s="2">
        <f>F36+SUMIFS(data!$H$1:$H$1750, data!$A$1:$A$1750, Heron!$A36,  data!$E$1:$E$1750, Heron!G$5)</f>
        <v>0</v>
      </c>
      <c r="H36" s="2">
        <f>G36+SUMIFS(data!$H$1:$H$1750, data!$A$1:$A$1750, Heron!$A36,  data!$E$1:$E$1750, Heron!H$5)</f>
        <v>0</v>
      </c>
      <c r="I36" s="2">
        <f>H36+SUMIFS(data!$H$1:$H$1750, data!$A$1:$A$1750, Heron!$A36,  data!$E$1:$E$1750, Heron!I$5)</f>
        <v>0</v>
      </c>
      <c r="J36" s="2">
        <f>I36+SUMIFS(data!$H$1:$H$1750, data!$A$1:$A$1750, Heron!$A36,  data!$E$1:$E$1750, Heron!J$5)</f>
        <v>0</v>
      </c>
      <c r="K36" s="2">
        <f>J36+SUMIFS(data!$H$1:$H$1750, data!$A$1:$A$1750, Heron!$A36,  data!$E$1:$E$1750, Heron!K$5)</f>
        <v>11169.12</v>
      </c>
      <c r="L36" s="2">
        <f>K36+SUMIFS(data!$H$1:$H$1750, data!$A$1:$A$1750, Heron!$A36,  data!$E$1:$E$1750, Heron!L$5)</f>
        <v>11169.12</v>
      </c>
      <c r="M36" s="2">
        <f>L36+SUMIFS(data!$H$1:$H$1750, data!$A$1:$A$1750, Heron!$A36,  data!$E$1:$E$1750, Heron!M$5)</f>
        <v>11169.12</v>
      </c>
      <c r="N36" s="2">
        <f>M36+SUMIFS(data!$H$1:$H$1750, data!$A$1:$A$1750, Heron!$A36,  data!$E$1:$E$1750, Heron!N$5)</f>
        <v>11169.12</v>
      </c>
      <c r="O36" s="2">
        <f>N36+SUMIFS(data!$H$1:$H$1750, data!$A$1:$A$1750, Heron!$A36,  data!$E$1:$E$1750, Heron!O$5)</f>
        <v>11169.12</v>
      </c>
      <c r="P36" s="2">
        <f>O36+SUMIFS(data!$H$1:$H$1750, data!$A$1:$A$1750, Heron!$A36,  data!$E$1:$E$1750, Heron!P$5)</f>
        <v>11169.12</v>
      </c>
      <c r="Q36" s="2">
        <f>P36+SUMIFS(data!$H$1:$H$1750, data!$A$1:$A$1750, Heron!$A36,  data!$E$1:$E$1750, Heron!Q$5)</f>
        <v>11169.12</v>
      </c>
      <c r="R36" s="2">
        <f>Q36+SUMIFS(data!$H$1:$H$1750, data!$A$1:$A$1750, Heron!$A36,  data!$E$1:$E$1750, Heron!R$5)</f>
        <v>11169.12</v>
      </c>
      <c r="S36" s="2">
        <f>R36+SUMIFS(data!$H$1:$H$1750, data!$A$1:$A$1750, Heron!$A36,  data!$E$1:$E$1750, Heron!S$5)</f>
        <v>11169.12</v>
      </c>
      <c r="T36" s="2">
        <f>S36+SUMIFS(data!$H$1:$H$1750, data!$A$1:$A$1750, Heron!$A36,  data!$E$1:$E$1750, Heron!T$5)</f>
        <v>11169.12</v>
      </c>
      <c r="U36" s="2">
        <f>T36+SUMIFS(data!$H$1:$H$1750, data!$A$1:$A$1750, Heron!$A36,  data!$E$1:$E$1750, Heron!U$5)</f>
        <v>11169.12</v>
      </c>
      <c r="V36" s="2">
        <f>U36+SUMIFS(data!$H$1:$H$1750, data!$A$1:$A$1750, Heron!$A36,  data!$E$1:$E$1750, Heron!V$5)</f>
        <v>11169.12</v>
      </c>
      <c r="W36" s="2">
        <f>V36+SUMIFS(data!$H$1:$H$1750, data!$A$1:$A$1750, Heron!$A36,  data!$E$1:$E$1750, Heron!W$5)</f>
        <v>11169.12</v>
      </c>
      <c r="X36" s="2">
        <f>W36+SUMIFS(data!$H$1:$H$1750, data!$A$1:$A$1750, Heron!$A36,  data!$E$1:$E$1750, Heron!X$5)</f>
        <v>11169.12</v>
      </c>
      <c r="Y36" s="2">
        <f>X36+SUMIFS(data!$H$1:$H$1750, data!$A$1:$A$1750, Heron!$A36,  data!$E$1:$E$1750, Heron!Y$5)</f>
        <v>11169.12</v>
      </c>
      <c r="Z36" s="2">
        <f>Y36+SUMIFS(data!$H$1:$H$1750, data!$A$1:$A$1750, Heron!$A36,  data!$E$1:$E$1750, Heron!Z$5)</f>
        <v>11169.12</v>
      </c>
      <c r="AA36" s="2">
        <f>Z36+SUMIFS(data!$H$1:$H$1750, data!$A$1:$A$1750, Heron!$A36,  data!$E$1:$E$1750, Heron!AA$5)</f>
        <v>11169.12</v>
      </c>
      <c r="AB36" s="2">
        <f>AA36+SUMIFS(data!$H$1:$H$1750, data!$A$1:$A$1750, Heron!$A36,  data!$E$1:$E$1750, Heron!AB$5)</f>
        <v>11169.12</v>
      </c>
      <c r="AC36" s="2">
        <f>AB36+SUMIFS(data!$H$1:$H$1750, data!$A$1:$A$1750, Heron!$A36,  data!$E$1:$E$1750, Heron!AC$5)</f>
        <v>11169.12</v>
      </c>
      <c r="AD36" s="2">
        <f>AC36+SUMIFS(data!$H$1:$H$1750, data!$A$1:$A$1750, Heron!$A36,  data!$E$1:$E$1750, Heron!AD$5)</f>
        <v>11169.12</v>
      </c>
      <c r="AE36" s="2">
        <f>AD36+SUMIFS(data!$H$1:$H$1750, data!$A$1:$A$1750, Heron!$A36,  data!$E$1:$E$1750, Heron!AE$5)</f>
        <v>11169.12</v>
      </c>
      <c r="AF36" s="2">
        <f>AE36+SUMIFS(data!$H$1:$H$1750, data!$A$1:$A$1750, Heron!$A36,  data!$E$1:$E$1750, Heron!AF$5)</f>
        <v>11169.12</v>
      </c>
      <c r="AG36" s="2">
        <f>AF36+SUMIFS(data!$H$1:$H$1750, data!$A$1:$A$1750, Heron!$A36,  data!$E$1:$E$1750,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SUMIFS(data!$H$1:$H$1750, data!$A$1:$A$1750, Heron!$A37, data!$E$1:$E$1750, Heron!C$5)</f>
        <v>0</v>
      </c>
      <c r="D37" s="2">
        <f>C37+SUMIFS(data!$H$1:$H$1750, data!$A$1:$A$1750, Heron!$A37,  data!$E$1:$E$1750, Heron!D$5)</f>
        <v>0</v>
      </c>
      <c r="E37" s="2">
        <f>D37+SUMIFS(data!$H$1:$H$1750, data!$A$1:$A$1750, Heron!$A37,  data!$E$1:$E$1750, Heron!E$5)</f>
        <v>0</v>
      </c>
      <c r="F37" s="2">
        <f>E37+SUMIFS(data!$H$1:$H$1750, data!$A$1:$A$1750, Heron!$A37,  data!$E$1:$E$1750, Heron!F$5)</f>
        <v>0</v>
      </c>
      <c r="G37" s="2">
        <f>F37+SUMIFS(data!$H$1:$H$1750, data!$A$1:$A$1750, Heron!$A37,  data!$E$1:$E$1750, Heron!G$5)</f>
        <v>0</v>
      </c>
      <c r="H37" s="2">
        <f>G37+SUMIFS(data!$H$1:$H$1750, data!$A$1:$A$1750, Heron!$A37,  data!$E$1:$E$1750, Heron!H$5)</f>
        <v>0</v>
      </c>
      <c r="I37" s="2">
        <f>H37+SUMIFS(data!$H$1:$H$1750, data!$A$1:$A$1750, Heron!$A37,  data!$E$1:$E$1750, Heron!I$5)</f>
        <v>678.59</v>
      </c>
      <c r="J37" s="2">
        <f>I37+SUMIFS(data!$H$1:$H$1750, data!$A$1:$A$1750, Heron!$A37,  data!$E$1:$E$1750, Heron!J$5)</f>
        <v>678.59</v>
      </c>
      <c r="K37" s="2">
        <f>J37+SUMIFS(data!$H$1:$H$1750, data!$A$1:$A$1750, Heron!$A37,  data!$E$1:$E$1750, Heron!K$5)</f>
        <v>678.59</v>
      </c>
      <c r="L37" s="2">
        <f>K37+SUMIFS(data!$H$1:$H$1750, data!$A$1:$A$1750, Heron!$A37,  data!$E$1:$E$1750, Heron!L$5)</f>
        <v>678.59</v>
      </c>
      <c r="M37" s="2">
        <f>L37+SUMIFS(data!$H$1:$H$1750, data!$A$1:$A$1750, Heron!$A37,  data!$E$1:$E$1750, Heron!M$5)</f>
        <v>678.59</v>
      </c>
      <c r="N37" s="2">
        <f>M37+SUMIFS(data!$H$1:$H$1750, data!$A$1:$A$1750, Heron!$A37,  data!$E$1:$E$1750, Heron!N$5)</f>
        <v>678.59</v>
      </c>
      <c r="O37" s="2">
        <f>N37+SUMIFS(data!$H$1:$H$1750, data!$A$1:$A$1750, Heron!$A37,  data!$E$1:$E$1750, Heron!O$5)</f>
        <v>678.59</v>
      </c>
      <c r="P37" s="2">
        <f>O37+SUMIFS(data!$H$1:$H$1750, data!$A$1:$A$1750, Heron!$A37,  data!$E$1:$E$1750, Heron!P$5)</f>
        <v>678.59</v>
      </c>
      <c r="Q37" s="2">
        <f>P37+SUMIFS(data!$H$1:$H$1750, data!$A$1:$A$1750, Heron!$A37,  data!$E$1:$E$1750, Heron!Q$5)</f>
        <v>678.59</v>
      </c>
      <c r="R37" s="2">
        <f>Q37+SUMIFS(data!$H$1:$H$1750, data!$A$1:$A$1750, Heron!$A37,  data!$E$1:$E$1750, Heron!R$5)</f>
        <v>678.59</v>
      </c>
      <c r="S37" s="2">
        <f>R37+SUMIFS(data!$H$1:$H$1750, data!$A$1:$A$1750, Heron!$A37,  data!$E$1:$E$1750, Heron!S$5)</f>
        <v>678.59</v>
      </c>
      <c r="T37" s="2">
        <f>S37+SUMIFS(data!$H$1:$H$1750, data!$A$1:$A$1750, Heron!$A37,  data!$E$1:$E$1750, Heron!T$5)</f>
        <v>678.59</v>
      </c>
      <c r="U37" s="2">
        <f>T37+SUMIFS(data!$H$1:$H$1750, data!$A$1:$A$1750, Heron!$A37,  data!$E$1:$E$1750, Heron!U$5)</f>
        <v>678.59</v>
      </c>
      <c r="V37" s="2">
        <f>U37+SUMIFS(data!$H$1:$H$1750, data!$A$1:$A$1750, Heron!$A37,  data!$E$1:$E$1750, Heron!V$5)</f>
        <v>-499321.41</v>
      </c>
      <c r="W37" s="2">
        <f>V37+SUMIFS(data!$H$1:$H$1750, data!$A$1:$A$1750, Heron!$A37,  data!$E$1:$E$1750, Heron!W$5)</f>
        <v>-499321.41</v>
      </c>
      <c r="X37" s="2">
        <f>W37+SUMIFS(data!$H$1:$H$1750, data!$A$1:$A$1750, Heron!$A37,  data!$E$1:$E$1750, Heron!X$5)</f>
        <v>-499321.41</v>
      </c>
      <c r="Y37" s="2">
        <f>X37+SUMIFS(data!$H$1:$H$1750, data!$A$1:$A$1750, Heron!$A37,  data!$E$1:$E$1750, Heron!Y$5)</f>
        <v>-499321.41</v>
      </c>
      <c r="Z37" s="2">
        <f>Y37+SUMIFS(data!$H$1:$H$1750, data!$A$1:$A$1750, Heron!$A37,  data!$E$1:$E$1750, Heron!Z$5)</f>
        <v>-499321.41</v>
      </c>
      <c r="AA37" s="2">
        <f>Z37+SUMIFS(data!$H$1:$H$1750, data!$A$1:$A$1750, Heron!$A37,  data!$E$1:$E$1750, Heron!AA$5)</f>
        <v>-499321.41</v>
      </c>
      <c r="AB37" s="2">
        <f>AA37+SUMIFS(data!$H$1:$H$1750, data!$A$1:$A$1750, Heron!$A37,  data!$E$1:$E$1750, Heron!AB$5)</f>
        <v>-499321.41</v>
      </c>
      <c r="AC37" s="2">
        <f>AB37+SUMIFS(data!$H$1:$H$1750, data!$A$1:$A$1750, Heron!$A37,  data!$E$1:$E$1750, Heron!AC$5)</f>
        <v>-499321.41</v>
      </c>
      <c r="AD37" s="2">
        <f>AC37+SUMIFS(data!$H$1:$H$1750, data!$A$1:$A$1750, Heron!$A37,  data!$E$1:$E$1750, Heron!AD$5)</f>
        <v>-499321.41</v>
      </c>
      <c r="AE37" s="2">
        <f>AD37+SUMIFS(data!$H$1:$H$1750, data!$A$1:$A$1750, Heron!$A37,  data!$E$1:$E$1750, Heron!AE$5)</f>
        <v>-499321.41</v>
      </c>
      <c r="AF37" s="2">
        <f>AE37+SUMIFS(data!$H$1:$H$1750, data!$A$1:$A$1750, Heron!$A37,  data!$E$1:$E$1750, Heron!AF$5)</f>
        <v>-499321.41</v>
      </c>
      <c r="AG37" s="2">
        <f>AF37+SUMIFS(data!$H$1:$H$1750, data!$A$1:$A$1750, Heron!$A37,  data!$E$1:$E$1750, Heron!AG$5)+SUMIFS('NSST Print'!$C$43,'NSST Print'!$F$43,Heron!$A37)-SUMIFS('NSST Print'!$C$44:$C$50,'NSST Print'!$F$44:$F$50,Heron!$A37)</f>
        <v>-499321.41</v>
      </c>
    </row>
    <row r="38" spans="1:33" x14ac:dyDescent="0.2">
      <c r="A38" t="s">
        <v>64</v>
      </c>
      <c r="C38" s="2">
        <f>SUMIFS(data!$H$1:$H$1750, data!$A$1:$A$1750, Heron!$A38, data!$E$1:$E$1750, Heron!C$5)</f>
        <v>0</v>
      </c>
      <c r="D38" s="2">
        <f>C38+SUMIFS(data!$H$1:$H$1750, data!$A$1:$A$1750, Heron!$A38,  data!$E$1:$E$1750, Heron!D$5)</f>
        <v>0</v>
      </c>
      <c r="E38" s="2">
        <f>D38+SUMIFS(data!$H$1:$H$1750, data!$A$1:$A$1750, Heron!$A38,  data!$E$1:$E$1750, Heron!E$5)</f>
        <v>0</v>
      </c>
      <c r="F38" s="2">
        <f>E38+SUMIFS(data!$H$1:$H$1750, data!$A$1:$A$1750, Heron!$A38,  data!$E$1:$E$1750, Heron!F$5)</f>
        <v>0</v>
      </c>
      <c r="G38" s="2">
        <f>F38+SUMIFS(data!$H$1:$H$1750, data!$A$1:$A$1750, Heron!$A38,  data!$E$1:$E$1750, Heron!G$5)</f>
        <v>0</v>
      </c>
      <c r="H38" s="2">
        <f>G38+SUMIFS(data!$H$1:$H$1750, data!$A$1:$A$1750, Heron!$A38,  data!$E$1:$E$1750, Heron!H$5)</f>
        <v>0</v>
      </c>
      <c r="I38" s="2">
        <f>H38+SUMIFS(data!$H$1:$H$1750, data!$A$1:$A$1750, Heron!$A38,  data!$E$1:$E$1750, Heron!I$5)</f>
        <v>512835.64</v>
      </c>
      <c r="J38" s="2">
        <f>I38+SUMIFS(data!$H$1:$H$1750, data!$A$1:$A$1750, Heron!$A38,  data!$E$1:$E$1750, Heron!J$5)</f>
        <v>1724655.1</v>
      </c>
      <c r="K38" s="2">
        <f>J38+SUMIFS(data!$H$1:$H$1750, data!$A$1:$A$1750, Heron!$A38,  data!$E$1:$E$1750, Heron!K$5)</f>
        <v>2725233.79</v>
      </c>
      <c r="L38" s="2">
        <f>K38+SUMIFS(data!$H$1:$H$1750, data!$A$1:$A$1750, Heron!$A38,  data!$E$1:$E$1750, Heron!L$5)</f>
        <v>4164274.85</v>
      </c>
      <c r="M38" s="2">
        <f>L38+SUMIFS(data!$H$1:$H$1750, data!$A$1:$A$1750, Heron!$A38,  data!$E$1:$E$1750, Heron!M$5)</f>
        <v>4859578.97</v>
      </c>
      <c r="N38" s="2">
        <f>M38+SUMIFS(data!$H$1:$H$1750, data!$A$1:$A$1750, Heron!$A38,  data!$E$1:$E$1750, Heron!N$5)</f>
        <v>6565647.2199999997</v>
      </c>
      <c r="O38" s="2">
        <f>N38+SUMIFS(data!$H$1:$H$1750, data!$A$1:$A$1750, Heron!$A38,  data!$E$1:$E$1750, Heron!O$5)</f>
        <v>9048702.7400000002</v>
      </c>
      <c r="P38" s="2">
        <f>O38+SUMIFS(data!$H$1:$H$1750, data!$A$1:$A$1750, Heron!$A38,  data!$E$1:$E$1750, Heron!P$5)</f>
        <v>12242628.050000001</v>
      </c>
      <c r="Q38" s="2">
        <f>P38+SUMIFS(data!$H$1:$H$1750, data!$A$1:$A$1750, Heron!$A38,  data!$E$1:$E$1750, Heron!Q$5)</f>
        <v>16036065.43</v>
      </c>
      <c r="R38" s="2">
        <f>Q38+SUMIFS(data!$H$1:$H$1750, data!$A$1:$A$1750, Heron!$A38,  data!$E$1:$E$1750, Heron!R$5)</f>
        <v>18720702.199999999</v>
      </c>
      <c r="S38" s="2">
        <f>R38+SUMIFS(data!$H$1:$H$1750, data!$A$1:$A$1750, Heron!$A38,  data!$E$1:$E$1750, Heron!S$5)</f>
        <v>21954286.489999998</v>
      </c>
      <c r="T38" s="2">
        <f>S38+SUMIFS(data!$H$1:$H$1750, data!$A$1:$A$1750, Heron!$A38,  data!$E$1:$E$1750, Heron!T$5)</f>
        <v>23952410.629999999</v>
      </c>
      <c r="U38" s="2">
        <f>T38+SUMIFS(data!$H$1:$H$1750, data!$A$1:$A$1750, Heron!$A38,  data!$E$1:$E$1750, Heron!U$5)</f>
        <v>28102937.57</v>
      </c>
      <c r="V38" s="2">
        <f>U38+SUMIFS(data!$H$1:$H$1750, data!$A$1:$A$1750, Heron!$A38,  data!$E$1:$E$1750, Heron!V$5)</f>
        <v>33324032.09</v>
      </c>
      <c r="W38" s="2">
        <f>V38+SUMIFS(data!$H$1:$H$1750, data!$A$1:$A$1750, Heron!$A38,  data!$E$1:$E$1750, Heron!W$5)</f>
        <v>43883701.109999999</v>
      </c>
      <c r="X38" s="2">
        <f>W38+SUMIFS(data!$H$1:$H$1750, data!$A$1:$A$1750, Heron!$A38,  data!$E$1:$E$1750, Heron!X$5)</f>
        <v>43883701.109999999</v>
      </c>
      <c r="Y38" s="2">
        <f>X38+SUMIFS(data!$H$1:$H$1750, data!$A$1:$A$1750, Heron!$A38,  data!$E$1:$E$1750, Heron!Y$5)</f>
        <v>43883701.109999999</v>
      </c>
      <c r="Z38" s="2">
        <f>Y38+SUMIFS(data!$H$1:$H$1750, data!$A$1:$A$1750, Heron!$A38,  data!$E$1:$E$1750, Heron!Z$5)</f>
        <v>43883701.109999999</v>
      </c>
      <c r="AA38" s="2">
        <f>Z38+SUMIFS(data!$H$1:$H$1750, data!$A$1:$A$1750, Heron!$A38,  data!$E$1:$E$1750, Heron!AA$5)</f>
        <v>46366756.630000003</v>
      </c>
      <c r="AB38" s="2">
        <f>AA38+SUMIFS(data!$H$1:$H$1750, data!$A$1:$A$1750, Heron!$A38,  data!$E$1:$E$1750, Heron!AB$5)</f>
        <v>49560681.940000005</v>
      </c>
      <c r="AC38" s="2">
        <f>AB38+SUMIFS(data!$H$1:$H$1750, data!$A$1:$A$1750, Heron!$A38,  data!$E$1:$E$1750, Heron!AC$5)</f>
        <v>53354119.320000008</v>
      </c>
      <c r="AD38" s="2">
        <f>AC38+SUMIFS(data!$H$1:$H$1750, data!$A$1:$A$1750, Heron!$A38,  data!$E$1:$E$1750, Heron!AD$5)</f>
        <v>56042881.090000011</v>
      </c>
      <c r="AE38" s="2">
        <f>AD38+SUMIFS(data!$H$1:$H$1750, data!$A$1:$A$1750, Heron!$A38,  data!$E$1:$E$1750, Heron!AE$5)</f>
        <v>59175735.280000009</v>
      </c>
      <c r="AF38" s="2">
        <f>AE38+SUMIFS(data!$H$1:$H$1750, data!$A$1:$A$1750, Heron!$A38,  data!$E$1:$E$1750, Heron!AF$5)</f>
        <v>120353637.43000001</v>
      </c>
      <c r="AG38" s="2">
        <f>AF38+SUMIFS(data!$H$1:$H$1750, data!$A$1:$A$1750, Heron!$A38,  data!$E$1:$E$1750, Heron!AG$5)+SUMIFS('NSST Print'!$C$43,'NSST Print'!$F$43,Heron!$A38)-SUMIFS('NSST Print'!$C$44:$C$50,'NSST Print'!$F$44:$F$50,Heron!$A38)</f>
        <v>120353637.43000001</v>
      </c>
    </row>
    <row r="39" spans="1:33" x14ac:dyDescent="0.2">
      <c r="A39" t="s">
        <v>65</v>
      </c>
      <c r="C39" s="2">
        <f>SUMIFS(data!$H$1:$H$1750, data!$A$1:$A$1750, Heron!$A39, data!$E$1:$E$1750, Heron!C$5)</f>
        <v>0</v>
      </c>
      <c r="D39" s="2">
        <f>C39+SUMIFS(data!$H$1:$H$1750, data!$A$1:$A$1750, Heron!$A39,  data!$E$1:$E$1750, Heron!D$5)</f>
        <v>0</v>
      </c>
      <c r="E39" s="2">
        <f>D39+SUMIFS(data!$H$1:$H$1750, data!$A$1:$A$1750, Heron!$A39,  data!$E$1:$E$1750, Heron!E$5)</f>
        <v>0</v>
      </c>
      <c r="F39" s="2">
        <f>E39+SUMIFS(data!$H$1:$H$1750, data!$A$1:$A$1750, Heron!$A39,  data!$E$1:$E$1750, Heron!F$5)</f>
        <v>0</v>
      </c>
      <c r="G39" s="2">
        <f>F39+SUMIFS(data!$H$1:$H$1750, data!$A$1:$A$1750, Heron!$A39,  data!$E$1:$E$1750, Heron!G$5)</f>
        <v>5914.78</v>
      </c>
      <c r="H39" s="2">
        <f>G39+SUMIFS(data!$H$1:$H$1750, data!$A$1:$A$1750, Heron!$A39,  data!$E$1:$E$1750, Heron!H$5)</f>
        <v>19687.5</v>
      </c>
      <c r="I39" s="2">
        <f>H39+SUMIFS(data!$H$1:$H$1750, data!$A$1:$A$1750, Heron!$A39,  data!$E$1:$E$1750, Heron!I$5)</f>
        <v>92592.78</v>
      </c>
      <c r="J39" s="2">
        <f>I39+SUMIFS(data!$H$1:$H$1750, data!$A$1:$A$1750, Heron!$A39,  data!$E$1:$E$1750, Heron!J$5)</f>
        <v>111053.43</v>
      </c>
      <c r="K39" s="2">
        <f>J39+SUMIFS(data!$H$1:$H$1750, data!$A$1:$A$1750, Heron!$A39,  data!$E$1:$E$1750, Heron!K$5)</f>
        <v>185912.78999999998</v>
      </c>
      <c r="L39" s="2">
        <f>K39+SUMIFS(data!$H$1:$H$1750, data!$A$1:$A$1750, Heron!$A39,  data!$E$1:$E$1750, Heron!L$5)</f>
        <v>196549.58999999997</v>
      </c>
      <c r="M39" s="2">
        <f>L39+SUMIFS(data!$H$1:$H$1750, data!$A$1:$A$1750, Heron!$A39,  data!$E$1:$E$1750, Heron!M$5)</f>
        <v>236646.50999999995</v>
      </c>
      <c r="N39" s="2">
        <f>M39+SUMIFS(data!$H$1:$H$1750, data!$A$1:$A$1750, Heron!$A39,  data!$E$1:$E$1750, Heron!N$5)</f>
        <v>303151.86999999994</v>
      </c>
      <c r="O39" s="2">
        <f>N39+SUMIFS(data!$H$1:$H$1750, data!$A$1:$A$1750, Heron!$A39,  data!$E$1:$E$1750, Heron!O$5)</f>
        <v>566375.04999999993</v>
      </c>
      <c r="P39" s="2">
        <f>O39+SUMIFS(data!$H$1:$H$1750, data!$A$1:$A$1750, Heron!$A39,  data!$E$1:$E$1750, Heron!P$5)</f>
        <v>677697.47</v>
      </c>
      <c r="Q39" s="2">
        <f>P39+SUMIFS(data!$H$1:$H$1750, data!$A$1:$A$1750, Heron!$A39,  data!$E$1:$E$1750, Heron!Q$5)</f>
        <v>738719.39</v>
      </c>
      <c r="R39" s="2">
        <f>Q39+SUMIFS(data!$H$1:$H$1750, data!$A$1:$A$1750, Heron!$A39,  data!$E$1:$E$1750, Heron!R$5)</f>
        <v>767413.95000000007</v>
      </c>
      <c r="S39" s="2">
        <f>R39+SUMIFS(data!$H$1:$H$1750, data!$A$1:$A$1750, Heron!$A39,  data!$E$1:$E$1750, Heron!S$5)</f>
        <v>792207.83000000007</v>
      </c>
      <c r="T39" s="2">
        <f>S39+SUMIFS(data!$H$1:$H$1750, data!$A$1:$A$1750, Heron!$A39,  data!$E$1:$E$1750, Heron!T$5)</f>
        <v>835623.8</v>
      </c>
      <c r="U39" s="2">
        <f>T39+SUMIFS(data!$H$1:$H$1750, data!$A$1:$A$1750, Heron!$A39,  data!$E$1:$E$1750, Heron!U$5)</f>
        <v>846069.16</v>
      </c>
      <c r="V39" s="2">
        <f>U39+SUMIFS(data!$H$1:$H$1750, data!$A$1:$A$1750, Heron!$A39,  data!$E$1:$E$1750, Heron!V$5)</f>
        <v>848721.76</v>
      </c>
      <c r="W39" s="2">
        <f>V39+SUMIFS(data!$H$1:$H$1750, data!$A$1:$A$1750, Heron!$A39,  data!$E$1:$E$1750, Heron!W$5)</f>
        <v>850387.01</v>
      </c>
      <c r="X39" s="2">
        <f>W39+SUMIFS(data!$H$1:$H$1750, data!$A$1:$A$1750, Heron!$A39,  data!$E$1:$E$1750, Heron!X$5)</f>
        <v>850387.01</v>
      </c>
      <c r="Y39" s="2">
        <f>X39+SUMIFS(data!$H$1:$H$1750, data!$A$1:$A$1750, Heron!$A39,  data!$E$1:$E$1750, Heron!Y$5)</f>
        <v>850387.01</v>
      </c>
      <c r="Z39" s="2">
        <f>Y39+SUMIFS(data!$H$1:$H$1750, data!$A$1:$A$1750, Heron!$A39,  data!$E$1:$E$1750, Heron!Z$5)</f>
        <v>850387.01</v>
      </c>
      <c r="AA39" s="2">
        <f>Z39+SUMIFS(data!$H$1:$H$1750, data!$A$1:$A$1750, Heron!$A39,  data!$E$1:$E$1750, Heron!AA$5)</f>
        <v>1113610.19</v>
      </c>
      <c r="AB39" s="2">
        <f>AA39+SUMIFS(data!$H$1:$H$1750, data!$A$1:$A$1750, Heron!$A39,  data!$E$1:$E$1750, Heron!AB$5)</f>
        <v>1224932.6099999999</v>
      </c>
      <c r="AC39" s="2">
        <f>AB39+SUMIFS(data!$H$1:$H$1750, data!$A$1:$A$1750, Heron!$A39,  data!$E$1:$E$1750, Heron!AC$5)</f>
        <v>1285954.5299999998</v>
      </c>
      <c r="AD39" s="2">
        <f>AC39+SUMIFS(data!$H$1:$H$1750, data!$A$1:$A$1750, Heron!$A39,  data!$E$1:$E$1750, Heron!AD$5)</f>
        <v>1309209.0899999999</v>
      </c>
      <c r="AE39" s="2">
        <f>AD39+SUMIFS(data!$H$1:$H$1750, data!$A$1:$A$1750, Heron!$A39,  data!$E$1:$E$1750, Heron!AE$5)</f>
        <v>1334299.0899999999</v>
      </c>
      <c r="AF39" s="2">
        <f>AE39+SUMIFS(data!$H$1:$H$1750, data!$A$1:$A$1750, Heron!$A39,  data!$E$1:$E$1750, Heron!AF$5)</f>
        <v>1334299.0899999999</v>
      </c>
      <c r="AG39" s="2">
        <f>AF39+SUMIFS(data!$H$1:$H$1750, data!$A$1:$A$1750, Heron!$A39,  data!$E$1:$E$1750, Heron!AG$5)+SUMIFS('NSST Print'!$C$43,'NSST Print'!$F$43,Heron!$A39)-SUMIFS('NSST Print'!$C$44:$C$50,'NSST Print'!$F$44:$F$50,Heron!$A39)</f>
        <v>1334299.0899999999</v>
      </c>
    </row>
    <row r="40" spans="1:33" x14ac:dyDescent="0.2">
      <c r="A40" t="s">
        <v>66</v>
      </c>
      <c r="C40" s="2">
        <f>SUMIFS(data!$H$1:$H$1750, data!$A$1:$A$1750, Heron!$A40, data!$E$1:$E$1750, Heron!C$5)</f>
        <v>0</v>
      </c>
      <c r="D40" s="2">
        <f>C40+SUMIFS(data!$H$1:$H$1750, data!$A$1:$A$1750, Heron!$A40,  data!$E$1:$E$1750, Heron!D$5)</f>
        <v>0</v>
      </c>
      <c r="E40" s="2">
        <f>D40+SUMIFS(data!$H$1:$H$1750, data!$A$1:$A$1750, Heron!$A40,  data!$E$1:$E$1750, Heron!E$5)</f>
        <v>0</v>
      </c>
      <c r="F40" s="2">
        <f>E40+SUMIFS(data!$H$1:$H$1750, data!$A$1:$A$1750, Heron!$A40,  data!$E$1:$E$1750, Heron!F$5)</f>
        <v>0</v>
      </c>
      <c r="G40" s="2">
        <f>F40+SUMIFS(data!$H$1:$H$1750, data!$A$1:$A$1750, Heron!$A40,  data!$E$1:$E$1750, Heron!G$5)</f>
        <v>0</v>
      </c>
      <c r="H40" s="2">
        <f>G40+SUMIFS(data!$H$1:$H$1750, data!$A$1:$A$1750, Heron!$A40,  data!$E$1:$E$1750, Heron!H$5)</f>
        <v>0</v>
      </c>
      <c r="I40" s="2">
        <f>H40+SUMIFS(data!$H$1:$H$1750, data!$A$1:$A$1750, Heron!$A40,  data!$E$1:$E$1750, Heron!I$5)</f>
        <v>0</v>
      </c>
      <c r="J40" s="2">
        <f>I40+SUMIFS(data!$H$1:$H$1750, data!$A$1:$A$1750, Heron!$A40,  data!$E$1:$E$1750, Heron!J$5)</f>
        <v>0</v>
      </c>
      <c r="K40" s="2">
        <f>J40+SUMIFS(data!$H$1:$H$1750, data!$A$1:$A$1750, Heron!$A40,  data!$E$1:$E$1750, Heron!K$5)</f>
        <v>0</v>
      </c>
      <c r="L40" s="2">
        <f>K40+SUMIFS(data!$H$1:$H$1750, data!$A$1:$A$1750, Heron!$A40,  data!$E$1:$E$1750, Heron!L$5)</f>
        <v>0</v>
      </c>
      <c r="M40" s="2">
        <f>L40+SUMIFS(data!$H$1:$H$1750, data!$A$1:$A$1750, Heron!$A40,  data!$E$1:$E$1750, Heron!M$5)</f>
        <v>1404.78</v>
      </c>
      <c r="N40" s="2">
        <f>M40+SUMIFS(data!$H$1:$H$1750, data!$A$1:$A$1750, Heron!$A40,  data!$E$1:$E$1750, Heron!N$5)</f>
        <v>4300.41</v>
      </c>
      <c r="O40" s="2">
        <f>N40+SUMIFS(data!$H$1:$H$1750, data!$A$1:$A$1750, Heron!$A40,  data!$E$1:$E$1750, Heron!O$5)</f>
        <v>4300.41</v>
      </c>
      <c r="P40" s="2">
        <f>O40+SUMIFS(data!$H$1:$H$1750, data!$A$1:$A$1750, Heron!$A40,  data!$E$1:$E$1750, Heron!P$5)</f>
        <v>4378.67</v>
      </c>
      <c r="Q40" s="2">
        <f>P40+SUMIFS(data!$H$1:$H$1750, data!$A$1:$A$1750, Heron!$A40,  data!$E$1:$E$1750, Heron!Q$5)</f>
        <v>6549.12</v>
      </c>
      <c r="R40" s="2">
        <f>Q40+SUMIFS(data!$H$1:$H$1750, data!$A$1:$A$1750, Heron!$A40,  data!$E$1:$E$1750, Heron!R$5)</f>
        <v>15431.259999999998</v>
      </c>
      <c r="S40" s="2">
        <f>R40+SUMIFS(data!$H$1:$H$1750, data!$A$1:$A$1750, Heron!$A40,  data!$E$1:$E$1750, Heron!S$5)</f>
        <v>15538.649999999998</v>
      </c>
      <c r="T40" s="2">
        <f>S40+SUMIFS(data!$H$1:$H$1750, data!$A$1:$A$1750, Heron!$A40,  data!$E$1:$E$1750, Heron!T$5)</f>
        <v>19314.929999999997</v>
      </c>
      <c r="U40" s="2">
        <f>T40+SUMIFS(data!$H$1:$H$1750, data!$A$1:$A$1750, Heron!$A40,  data!$E$1:$E$1750, Heron!U$5)</f>
        <v>25058.399999999998</v>
      </c>
      <c r="V40" s="2">
        <f>U40+SUMIFS(data!$H$1:$H$1750, data!$A$1:$A$1750, Heron!$A40,  data!$E$1:$E$1750, Heron!V$5)</f>
        <v>26710.57</v>
      </c>
      <c r="W40" s="2">
        <f>V40+SUMIFS(data!$H$1:$H$1750, data!$A$1:$A$1750, Heron!$A40,  data!$E$1:$E$1750, Heron!W$5)</f>
        <v>32554.05</v>
      </c>
      <c r="X40" s="2">
        <f>W40+SUMIFS(data!$H$1:$H$1750, data!$A$1:$A$1750, Heron!$A40,  data!$E$1:$E$1750, Heron!X$5)</f>
        <v>32554.05</v>
      </c>
      <c r="Y40" s="2">
        <f>X40+SUMIFS(data!$H$1:$H$1750, data!$A$1:$A$1750, Heron!$A40,  data!$E$1:$E$1750, Heron!Y$5)</f>
        <v>32554.05</v>
      </c>
      <c r="Z40" s="2">
        <f>Y40+SUMIFS(data!$H$1:$H$1750, data!$A$1:$A$1750, Heron!$A40,  data!$E$1:$E$1750, Heron!Z$5)</f>
        <v>32554.05</v>
      </c>
      <c r="AA40" s="2">
        <f>Z40+SUMIFS(data!$H$1:$H$1750, data!$A$1:$A$1750, Heron!$A40,  data!$E$1:$E$1750, Heron!AA$5)</f>
        <v>32554.05</v>
      </c>
      <c r="AB40" s="2">
        <f>AA40+SUMIFS(data!$H$1:$H$1750, data!$A$1:$A$1750, Heron!$A40,  data!$E$1:$E$1750, Heron!AB$5)</f>
        <v>32632.309999999998</v>
      </c>
      <c r="AC40" s="2">
        <f>AB40+SUMIFS(data!$H$1:$H$1750, data!$A$1:$A$1750, Heron!$A40,  data!$E$1:$E$1750, Heron!AC$5)</f>
        <v>34802.759999999995</v>
      </c>
      <c r="AD40" s="2">
        <f>AC40+SUMIFS(data!$H$1:$H$1750, data!$A$1:$A$1750, Heron!$A40,  data!$E$1:$E$1750, Heron!AD$5)</f>
        <v>43684.899999999994</v>
      </c>
      <c r="AE40" s="2">
        <f>AD40+SUMIFS(data!$H$1:$H$1750, data!$A$1:$A$1750, Heron!$A40,  data!$E$1:$E$1750, Heron!AE$5)</f>
        <v>43792.289999999994</v>
      </c>
      <c r="AF40" s="2">
        <f>AE40+SUMIFS(data!$H$1:$H$1750, data!$A$1:$A$1750, Heron!$A40,  data!$E$1:$E$1750, Heron!AF$5)</f>
        <v>43792.289999999994</v>
      </c>
      <c r="AG40" s="2">
        <f>AF40+SUMIFS(data!$H$1:$H$1750, data!$A$1:$A$1750, Heron!$A40,  data!$E$1:$E$1750, Heron!AG$5)+SUMIFS('NSST Print'!$C$43,'NSST Print'!$F$43,Heron!$A40)-SUMIFS('NSST Print'!$C$44:$C$50,'NSST Print'!$F$44:$F$50,Heron!$A40)</f>
        <v>43792.289999999994</v>
      </c>
    </row>
    <row r="41" spans="1:33" x14ac:dyDescent="0.2">
      <c r="A41" t="s">
        <v>88</v>
      </c>
      <c r="C41" s="2">
        <f>SUMIFS(data!$H$1:$H$1750, data!$A$1:$A$1750, Heron!$A41, data!$E$1:$E$1750, Heron!C$5)</f>
        <v>0</v>
      </c>
      <c r="D41" s="2">
        <f>C41+SUMIFS(data!$H$1:$H$1750, data!$A$1:$A$1750, Heron!$A41,  data!$E$1:$E$1750, Heron!D$5)</f>
        <v>0</v>
      </c>
      <c r="E41" s="2">
        <f>D41+SUMIFS(data!$H$1:$H$1750, data!$A$1:$A$1750, Heron!$A41,  data!$E$1:$E$1750, Heron!E$5)</f>
        <v>0</v>
      </c>
      <c r="F41" s="2">
        <f>E41+SUMIFS(data!$H$1:$H$1750, data!$A$1:$A$1750, Heron!$A41,  data!$E$1:$E$1750, Heron!F$5)</f>
        <v>0</v>
      </c>
      <c r="G41" s="2">
        <f>F41+SUMIFS(data!$H$1:$H$1750, data!$A$1:$A$1750, Heron!$A41,  data!$E$1:$E$1750, Heron!G$5)</f>
        <v>0</v>
      </c>
      <c r="H41" s="2">
        <f>G41+SUMIFS(data!$H$1:$H$1750, data!$A$1:$A$1750, Heron!$A41,  data!$E$1:$E$1750, Heron!H$5)</f>
        <v>0</v>
      </c>
      <c r="I41" s="2">
        <f>H41+SUMIFS(data!$H$1:$H$1750, data!$A$1:$A$1750, Heron!$A41,  data!$E$1:$E$1750, Heron!I$5)</f>
        <v>0</v>
      </c>
      <c r="J41" s="2">
        <f>I41+SUMIFS(data!$H$1:$H$1750, data!$A$1:$A$1750, Heron!$A41,  data!$E$1:$E$1750, Heron!J$5)</f>
        <v>0</v>
      </c>
      <c r="K41" s="2">
        <f>J41+SUMIFS(data!$H$1:$H$1750, data!$A$1:$A$1750, Heron!$A41,  data!$E$1:$E$1750, Heron!K$5)</f>
        <v>0</v>
      </c>
      <c r="L41" s="2">
        <f>K41+SUMIFS(data!$H$1:$H$1750, data!$A$1:$A$1750, Heron!$A41,  data!$E$1:$E$1750, Heron!L$5)</f>
        <v>0</v>
      </c>
      <c r="M41" s="2">
        <f>L41+SUMIFS(data!$H$1:$H$1750, data!$A$1:$A$1750, Heron!$A41,  data!$E$1:$E$1750, Heron!M$5)</f>
        <v>0</v>
      </c>
      <c r="N41" s="2">
        <f>M41+SUMIFS(data!$H$1:$H$1750, data!$A$1:$A$1750, Heron!$A41,  data!$E$1:$E$1750, Heron!N$5)</f>
        <v>0</v>
      </c>
      <c r="O41" s="2">
        <f>N41+SUMIFS(data!$H$1:$H$1750, data!$A$1:$A$1750, Heron!$A41,  data!$E$1:$E$1750, Heron!O$5)</f>
        <v>0</v>
      </c>
      <c r="P41" s="2">
        <f>O41+SUMIFS(data!$H$1:$H$1750, data!$A$1:$A$1750, Heron!$A41,  data!$E$1:$E$1750, Heron!P$5)</f>
        <v>0</v>
      </c>
      <c r="Q41" s="2">
        <f>P41+SUMIFS(data!$H$1:$H$1750, data!$A$1:$A$1750, Heron!$A41,  data!$E$1:$E$1750, Heron!Q$5)</f>
        <v>0</v>
      </c>
      <c r="R41" s="2">
        <f>Q41+SUMIFS(data!$H$1:$H$1750, data!$A$1:$A$1750, Heron!$A41,  data!$E$1:$E$1750, Heron!R$5)</f>
        <v>0</v>
      </c>
      <c r="S41" s="2">
        <f>R41+SUMIFS(data!$H$1:$H$1750, data!$A$1:$A$1750, Heron!$A41,  data!$E$1:$E$1750, Heron!S$5)</f>
        <v>45300.43</v>
      </c>
      <c r="T41" s="2">
        <f>S41+SUMIFS(data!$H$1:$H$1750, data!$A$1:$A$1750, Heron!$A41,  data!$E$1:$E$1750, Heron!T$5)</f>
        <v>90600.86</v>
      </c>
      <c r="U41" s="2">
        <f>T41+SUMIFS(data!$H$1:$H$1750, data!$A$1:$A$1750, Heron!$A41,  data!$E$1:$E$1750, Heron!U$5)</f>
        <v>90600.86</v>
      </c>
      <c r="V41" s="2">
        <f>U41+SUMIFS(data!$H$1:$H$1750, data!$A$1:$A$1750, Heron!$A41,  data!$E$1:$E$1750, Heron!V$5)</f>
        <v>90600.86</v>
      </c>
      <c r="W41" s="2">
        <f>V41+SUMIFS(data!$H$1:$H$1750, data!$A$1:$A$1750, Heron!$A41,  data!$E$1:$E$1750, Heron!W$5)</f>
        <v>90600.86</v>
      </c>
      <c r="X41" s="2">
        <f>W41+SUMIFS(data!$H$1:$H$1750, data!$A$1:$A$1750, Heron!$A41,  data!$E$1:$E$1750, Heron!X$5)</f>
        <v>90600.86</v>
      </c>
      <c r="Y41" s="2">
        <f>X41+SUMIFS(data!$H$1:$H$1750, data!$A$1:$A$1750, Heron!$A41,  data!$E$1:$E$1750, Heron!Y$5)</f>
        <v>90600.86</v>
      </c>
      <c r="Z41" s="2">
        <f>Y41+SUMIFS(data!$H$1:$H$1750, data!$A$1:$A$1750, Heron!$A41,  data!$E$1:$E$1750, Heron!Z$5)</f>
        <v>90600.86</v>
      </c>
      <c r="AA41" s="2">
        <f>Z41+SUMIFS(data!$H$1:$H$1750, data!$A$1:$A$1750, Heron!$A41,  data!$E$1:$E$1750, Heron!AA$5)</f>
        <v>90600.86</v>
      </c>
      <c r="AB41" s="2">
        <f>AA41+SUMIFS(data!$H$1:$H$1750, data!$A$1:$A$1750, Heron!$A41,  data!$E$1:$E$1750, Heron!AB$5)</f>
        <v>90600.86</v>
      </c>
      <c r="AC41" s="2">
        <f>AB41+SUMIFS(data!$H$1:$H$1750, data!$A$1:$A$1750, Heron!$A41,  data!$E$1:$E$1750, Heron!AC$5)</f>
        <v>90600.86</v>
      </c>
      <c r="AD41" s="2">
        <f>AC41+SUMIFS(data!$H$1:$H$1750, data!$A$1:$A$1750, Heron!$A41,  data!$E$1:$E$1750, Heron!AD$5)</f>
        <v>90600.86</v>
      </c>
      <c r="AE41" s="2">
        <f>AD41+SUMIFS(data!$H$1:$H$1750, data!$A$1:$A$1750, Heron!$A41,  data!$E$1:$E$1750, Heron!AE$5)</f>
        <v>90600.86</v>
      </c>
      <c r="AF41" s="2">
        <f>AE41+SUMIFS(data!$H$1:$H$1750, data!$A$1:$A$1750, Heron!$A41,  data!$E$1:$E$1750, Heron!AF$5)</f>
        <v>90600.86</v>
      </c>
      <c r="AG41" s="2">
        <f>AF41+SUMIFS(data!$H$1:$H$1750, data!$A$1:$A$1750, Heron!$A41,  data!$E$1:$E$1750, Heron!AG$5)+SUMIFS('NSST Print'!$C$43,'NSST Print'!$F$43,Heron!$A41)-SUMIFS('NSST Print'!$C$44:$C$50,'NSST Print'!$F$44:$F$50,Heron!$A41)</f>
        <v>90600.86</v>
      </c>
    </row>
    <row r="42" spans="1:33" x14ac:dyDescent="0.2">
      <c r="A42" t="s">
        <v>89</v>
      </c>
      <c r="C42" s="2">
        <f>SUMIFS(data!$H$1:$H$1750, data!$A$1:$A$1750, Heron!$A42, data!$E$1:$E$1750, Heron!C$5)</f>
        <v>0</v>
      </c>
      <c r="D42" s="2">
        <f>C42+SUMIFS(data!$H$1:$H$1750, data!$A$1:$A$1750, Heron!$A42,  data!$E$1:$E$1750, Heron!D$5)</f>
        <v>0</v>
      </c>
      <c r="E42" s="2">
        <f>D42+SUMIFS(data!$H$1:$H$1750, data!$A$1:$A$1750, Heron!$A42,  data!$E$1:$E$1750, Heron!E$5)</f>
        <v>0</v>
      </c>
      <c r="F42" s="2">
        <f>E42+SUMIFS(data!$H$1:$H$1750, data!$A$1:$A$1750, Heron!$A42,  data!$E$1:$E$1750, Heron!F$5)</f>
        <v>0</v>
      </c>
      <c r="G42" s="2">
        <f>F42+SUMIFS(data!$H$1:$H$1750, data!$A$1:$A$1750, Heron!$A42,  data!$E$1:$E$1750, Heron!G$5)</f>
        <v>0</v>
      </c>
      <c r="H42" s="2">
        <f>G42+SUMIFS(data!$H$1:$H$1750, data!$A$1:$A$1750, Heron!$A42,  data!$E$1:$E$1750, Heron!H$5)</f>
        <v>0</v>
      </c>
      <c r="I42" s="2">
        <f>H42+SUMIFS(data!$H$1:$H$1750, data!$A$1:$A$1750, Heron!$A42,  data!$E$1:$E$1750, Heron!I$5)</f>
        <v>0</v>
      </c>
      <c r="J42" s="2">
        <f>I42+SUMIFS(data!$H$1:$H$1750, data!$A$1:$A$1750, Heron!$A42,  data!$E$1:$E$1750, Heron!J$5)</f>
        <v>0</v>
      </c>
      <c r="K42" s="2">
        <f>J42+SUMIFS(data!$H$1:$H$1750, data!$A$1:$A$1750, Heron!$A42,  data!$E$1:$E$1750, Heron!K$5)</f>
        <v>0</v>
      </c>
      <c r="L42" s="2">
        <f>K42+SUMIFS(data!$H$1:$H$1750, data!$A$1:$A$1750, Heron!$A42,  data!$E$1:$E$1750, Heron!L$5)</f>
        <v>0</v>
      </c>
      <c r="M42" s="2">
        <f>L42+SUMIFS(data!$H$1:$H$1750, data!$A$1:$A$1750, Heron!$A42,  data!$E$1:$E$1750, Heron!M$5)</f>
        <v>0</v>
      </c>
      <c r="N42" s="2">
        <f>M42+SUMIFS(data!$H$1:$H$1750, data!$A$1:$A$1750, Heron!$A42,  data!$E$1:$E$1750, Heron!N$5)</f>
        <v>0</v>
      </c>
      <c r="O42" s="2">
        <f>N42+SUMIFS(data!$H$1:$H$1750, data!$A$1:$A$1750, Heron!$A42,  data!$E$1:$E$1750, Heron!O$5)</f>
        <v>0</v>
      </c>
      <c r="P42" s="2">
        <f>O42+SUMIFS(data!$H$1:$H$1750, data!$A$1:$A$1750, Heron!$A42,  data!$E$1:$E$1750, Heron!P$5)</f>
        <v>0</v>
      </c>
      <c r="Q42" s="2">
        <f>P42+SUMIFS(data!$H$1:$H$1750, data!$A$1:$A$1750, Heron!$A42,  data!$E$1:$E$1750, Heron!Q$5)</f>
        <v>0</v>
      </c>
      <c r="R42" s="2">
        <f>Q42+SUMIFS(data!$H$1:$H$1750, data!$A$1:$A$1750, Heron!$A42,  data!$E$1:$E$1750, Heron!R$5)</f>
        <v>31600</v>
      </c>
      <c r="S42" s="2">
        <f>R42+SUMIFS(data!$H$1:$H$1750, data!$A$1:$A$1750, Heron!$A42,  data!$E$1:$E$1750, Heron!S$5)</f>
        <v>63200</v>
      </c>
      <c r="T42" s="2">
        <f>S42+SUMIFS(data!$H$1:$H$1750, data!$A$1:$A$1750, Heron!$A42,  data!$E$1:$E$1750, Heron!T$5)</f>
        <v>63200</v>
      </c>
      <c r="U42" s="2">
        <f>T42+SUMIFS(data!$H$1:$H$1750, data!$A$1:$A$1750, Heron!$A42,  data!$E$1:$E$1750, Heron!U$5)</f>
        <v>63200</v>
      </c>
      <c r="V42" s="2">
        <f>U42+SUMIFS(data!$H$1:$H$1750, data!$A$1:$A$1750, Heron!$A42,  data!$E$1:$E$1750, Heron!V$5)</f>
        <v>63200</v>
      </c>
      <c r="W42" s="2">
        <f>V42+SUMIFS(data!$H$1:$H$1750, data!$A$1:$A$1750, Heron!$A42,  data!$E$1:$E$1750, Heron!W$5)</f>
        <v>63200</v>
      </c>
      <c r="X42" s="2">
        <f>W42+SUMIFS(data!$H$1:$H$1750, data!$A$1:$A$1750, Heron!$A42,  data!$E$1:$E$1750, Heron!X$5)</f>
        <v>63200</v>
      </c>
      <c r="Y42" s="2">
        <f>X42+SUMIFS(data!$H$1:$H$1750, data!$A$1:$A$1750, Heron!$A42,  data!$E$1:$E$1750, Heron!Y$5)</f>
        <v>63200</v>
      </c>
      <c r="Z42" s="2">
        <f>Y42+SUMIFS(data!$H$1:$H$1750, data!$A$1:$A$1750, Heron!$A42,  data!$E$1:$E$1750, Heron!Z$5)</f>
        <v>63200</v>
      </c>
      <c r="AA42" s="2">
        <f>Z42+SUMIFS(data!$H$1:$H$1750, data!$A$1:$A$1750, Heron!$A42,  data!$E$1:$E$1750, Heron!AA$5)</f>
        <v>63200</v>
      </c>
      <c r="AB42" s="2">
        <f>AA42+SUMIFS(data!$H$1:$H$1750, data!$A$1:$A$1750, Heron!$A42,  data!$E$1:$E$1750, Heron!AB$5)</f>
        <v>63200</v>
      </c>
      <c r="AC42" s="2">
        <f>AB42+SUMIFS(data!$H$1:$H$1750, data!$A$1:$A$1750, Heron!$A42,  data!$E$1:$E$1750, Heron!AC$5)</f>
        <v>63200</v>
      </c>
      <c r="AD42" s="2">
        <f>AC42+SUMIFS(data!$H$1:$H$1750, data!$A$1:$A$1750, Heron!$A42,  data!$E$1:$E$1750, Heron!AD$5)</f>
        <v>63200</v>
      </c>
      <c r="AE42" s="2">
        <f>AD42+SUMIFS(data!$H$1:$H$1750, data!$A$1:$A$1750, Heron!$A42,  data!$E$1:$E$1750, Heron!AE$5)</f>
        <v>63200</v>
      </c>
      <c r="AF42" s="2">
        <f>AE42+SUMIFS(data!$H$1:$H$1750, data!$A$1:$A$1750, Heron!$A42,  data!$E$1:$E$1750, Heron!AF$5)</f>
        <v>63200</v>
      </c>
      <c r="AG42" s="2">
        <f>AF42+SUMIFS(data!$H$1:$H$1750, data!$A$1:$A$1750, Heron!$A42,  data!$E$1:$E$1750, Heron!AG$5)+SUMIFS('NSST Print'!$C$43,'NSST Print'!$F$43,Heron!$A42)-SUMIFS('NSST Print'!$C$44:$C$50,'NSST Print'!$F$44:$F$50,Heron!$A42)</f>
        <v>63200</v>
      </c>
    </row>
    <row r="43" spans="1:33" x14ac:dyDescent="0.2">
      <c r="A43" t="s">
        <v>28</v>
      </c>
      <c r="C43" s="2">
        <f>SUMIFS(data!$H$1:$H$1750, data!$A$1:$A$1750, Heron!$A43, data!$E$1:$E$1750, Heron!C$5)</f>
        <v>0</v>
      </c>
      <c r="D43" s="2">
        <f>C43+SUMIFS(data!$H$1:$H$1750, data!$A$1:$A$1750, Heron!$A43,  data!$E$1:$E$1750, Heron!D$5)</f>
        <v>0</v>
      </c>
      <c r="E43" s="2">
        <f>D43+SUMIFS(data!$H$1:$H$1750, data!$A$1:$A$1750, Heron!$A43,  data!$E$1:$E$1750, Heron!E$5)</f>
        <v>0</v>
      </c>
      <c r="F43" s="2">
        <f>E43+SUMIFS(data!$H$1:$H$1750, data!$A$1:$A$1750, Heron!$A43,  data!$E$1:$E$1750, Heron!F$5)</f>
        <v>0</v>
      </c>
      <c r="G43" s="2">
        <f>F43+SUMIFS(data!$H$1:$H$1750, data!$A$1:$A$1750, Heron!$A43,  data!$E$1:$E$1750, Heron!G$5)</f>
        <v>0</v>
      </c>
      <c r="H43" s="2">
        <f>G43+SUMIFS(data!$H$1:$H$1750, data!$A$1:$A$1750, Heron!$A43,  data!$E$1:$E$1750, Heron!H$5)</f>
        <v>20693</v>
      </c>
      <c r="I43" s="2">
        <f>H43+SUMIFS(data!$H$1:$H$1750, data!$A$1:$A$1750, Heron!$A43,  data!$E$1:$E$1750, Heron!I$5)</f>
        <v>20693</v>
      </c>
      <c r="J43" s="2">
        <f>I43+SUMIFS(data!$H$1:$H$1750, data!$A$1:$A$1750, Heron!$A43,  data!$E$1:$E$1750, Heron!J$5)</f>
        <v>57843.94</v>
      </c>
      <c r="K43" s="2">
        <f>J43+SUMIFS(data!$H$1:$H$1750, data!$A$1:$A$1750, Heron!$A43,  data!$E$1:$E$1750, Heron!K$5)</f>
        <v>433116.76</v>
      </c>
      <c r="L43" s="2">
        <f>K43+SUMIFS(data!$H$1:$H$1750, data!$A$1:$A$1750, Heron!$A43,  data!$E$1:$E$1750, Heron!L$5)</f>
        <v>590147.94999999995</v>
      </c>
      <c r="M43" s="2">
        <f>L43+SUMIFS(data!$H$1:$H$1750, data!$A$1:$A$1750, Heron!$A43,  data!$E$1:$E$1750, Heron!M$5)</f>
        <v>780843.29999999993</v>
      </c>
      <c r="N43" s="2">
        <f>M43+SUMIFS(data!$H$1:$H$1750, data!$A$1:$A$1750, Heron!$A43,  data!$E$1:$E$1750, Heron!N$5)</f>
        <v>924384.58</v>
      </c>
      <c r="O43" s="2">
        <f>N43+SUMIFS(data!$H$1:$H$1750, data!$A$1:$A$1750, Heron!$A43,  data!$E$1:$E$1750, Heron!O$5)</f>
        <v>1118242.94</v>
      </c>
      <c r="P43" s="2">
        <f>O43+SUMIFS(data!$H$1:$H$1750, data!$A$1:$A$1750, Heron!$A43,  data!$E$1:$E$1750, Heron!P$5)</f>
        <v>1312101.2999999998</v>
      </c>
      <c r="Q43" s="2">
        <f>P43+SUMIFS(data!$H$1:$H$1750, data!$A$1:$A$1750, Heron!$A43,  data!$E$1:$E$1750, Heron!Q$5)</f>
        <v>1542245.1599999997</v>
      </c>
      <c r="R43" s="2">
        <f>Q43+SUMIFS(data!$H$1:$H$1750, data!$A$1:$A$1750, Heron!$A43,  data!$E$1:$E$1750, Heron!R$5)</f>
        <v>1677601.9899999998</v>
      </c>
      <c r="S43" s="2">
        <f>R43+SUMIFS(data!$H$1:$H$1750, data!$A$1:$A$1750, Heron!$A43,  data!$E$1:$E$1750, Heron!S$5)</f>
        <v>1696146.2399999998</v>
      </c>
      <c r="T43" s="2">
        <f>S43+SUMIFS(data!$H$1:$H$1750, data!$A$1:$A$1750, Heron!$A43,  data!$E$1:$E$1750, Heron!T$5)</f>
        <v>1901465.1199999996</v>
      </c>
      <c r="U43" s="2">
        <f>T43+SUMIFS(data!$H$1:$H$1750, data!$A$1:$A$1750, Heron!$A43,  data!$E$1:$E$1750, Heron!U$5)</f>
        <v>2218448.13</v>
      </c>
      <c r="V43" s="2">
        <f>U43+SUMIFS(data!$H$1:$H$1750, data!$A$1:$A$1750, Heron!$A43,  data!$E$1:$E$1750, Heron!V$5)</f>
        <v>2681006.4499999997</v>
      </c>
      <c r="W43" s="2">
        <f>V43+SUMIFS(data!$H$1:$H$1750, data!$A$1:$A$1750, Heron!$A43,  data!$E$1:$E$1750, Heron!W$5)</f>
        <v>2741629.05</v>
      </c>
      <c r="X43" s="2">
        <f>W43+SUMIFS(data!$H$1:$H$1750, data!$A$1:$A$1750, Heron!$A43,  data!$E$1:$E$1750, Heron!X$5)</f>
        <v>3126789.65</v>
      </c>
      <c r="Y43" s="2">
        <f>X43+SUMIFS(data!$H$1:$H$1750, data!$A$1:$A$1750, Heron!$A43,  data!$E$1:$E$1750, Heron!Y$5)</f>
        <v>3559347.9699999997</v>
      </c>
      <c r="Z43" s="2">
        <f>Y43+SUMIFS(data!$H$1:$H$1750, data!$A$1:$A$1750, Heron!$A43,  data!$E$1:$E$1750, Heron!Z$5)</f>
        <v>4261906.29</v>
      </c>
      <c r="AA43" s="2">
        <f>Z43+SUMIFS(data!$H$1:$H$1750, data!$A$1:$A$1750, Heron!$A43,  data!$E$1:$E$1750, Heron!AA$5)</f>
        <v>5204464.6100000003</v>
      </c>
      <c r="AB43" s="2">
        <f>AA43+SUMIFS(data!$H$1:$H$1750, data!$A$1:$A$1750, Heron!$A43,  data!$E$1:$E$1750, Heron!AB$5)</f>
        <v>5787022.9300000006</v>
      </c>
      <c r="AC43" s="2">
        <f>AB43+SUMIFS(data!$H$1:$H$1750, data!$A$1:$A$1750, Heron!$A43,  data!$E$1:$E$1750, Heron!AC$5)</f>
        <v>6219581.2500000009</v>
      </c>
      <c r="AD43" s="2">
        <f>AC43+SUMIFS(data!$H$1:$H$1750, data!$A$1:$A$1750, Heron!$A43,  data!$E$1:$E$1750, Heron!AD$5)</f>
        <v>6821086.2300000004</v>
      </c>
      <c r="AE43" s="2">
        <f>AD43+SUMIFS(data!$H$1:$H$1750, data!$A$1:$A$1750, Heron!$A43,  data!$E$1:$E$1750, Heron!AE$5)</f>
        <v>7046995.8100000005</v>
      </c>
      <c r="AF43" s="2">
        <f>AE43+SUMIFS(data!$H$1:$H$1750, data!$A$1:$A$1750, Heron!$A43,  data!$E$1:$E$1750, Heron!AF$5)</f>
        <v>7768500.75</v>
      </c>
      <c r="AG43" s="2">
        <f>AF43+SUMIFS(data!$H$1:$H$1750, data!$A$1:$A$1750, Heron!$A43,  data!$E$1:$E$1750, Heron!AG$5)+SUMIFS('NSST Print'!$C$43,'NSST Print'!$F$43,Heron!$A43)-SUMIFS('NSST Print'!$C$44:$C$50,'NSST Print'!$F$44:$F$50,Heron!$A43)</f>
        <v>7768500.75</v>
      </c>
    </row>
    <row r="44" spans="1:33" x14ac:dyDescent="0.2">
      <c r="A44" t="s">
        <v>100</v>
      </c>
      <c r="C44" s="2">
        <f>SUMIFS(data!$H$1:$H$1750, data!$A$1:$A$1750, Heron!$A44, data!$E$1:$E$1750, Heron!C$5)</f>
        <v>0</v>
      </c>
      <c r="D44" s="2">
        <f>C44+SUMIFS(data!$H$1:$H$1750, data!$A$1:$A$1750, Heron!$A44,  data!$E$1:$E$1750, Heron!D$5)</f>
        <v>0</v>
      </c>
      <c r="E44" s="2">
        <f>D44+SUMIFS(data!$H$1:$H$1750, data!$A$1:$A$1750, Heron!$A44,  data!$E$1:$E$1750, Heron!E$5)</f>
        <v>0</v>
      </c>
      <c r="F44" s="2">
        <f>E44+SUMIFS(data!$H$1:$H$1750, data!$A$1:$A$1750, Heron!$A44,  data!$E$1:$E$1750, Heron!F$5)</f>
        <v>0</v>
      </c>
      <c r="G44" s="2">
        <f>F44+SUMIFS(data!$H$1:$H$1750, data!$A$1:$A$1750, Heron!$A44,  data!$E$1:$E$1750, Heron!G$5)</f>
        <v>0</v>
      </c>
      <c r="H44" s="2">
        <f>G44+SUMIFS(data!$H$1:$H$1750, data!$A$1:$A$1750, Heron!$A44,  data!$E$1:$E$1750, Heron!H$5)</f>
        <v>0</v>
      </c>
      <c r="I44" s="2">
        <f>H44+SUMIFS(data!$H$1:$H$1750, data!$A$1:$A$1750, Heron!$A44,  data!$E$1:$E$1750, Heron!I$5)</f>
        <v>0</v>
      </c>
      <c r="J44" s="2">
        <f>I44+SUMIFS(data!$H$1:$H$1750, data!$A$1:$A$1750, Heron!$A44,  data!$E$1:$E$1750, Heron!J$5)</f>
        <v>0</v>
      </c>
      <c r="K44" s="2">
        <f>J44+SUMIFS(data!$H$1:$H$1750, data!$A$1:$A$1750, Heron!$A44,  data!$E$1:$E$1750, Heron!K$5)</f>
        <v>0</v>
      </c>
      <c r="L44" s="2">
        <f>K44+SUMIFS(data!$H$1:$H$1750, data!$A$1:$A$1750, Heron!$A44,  data!$E$1:$E$1750, Heron!L$5)</f>
        <v>0</v>
      </c>
      <c r="M44" s="2">
        <f>L44+SUMIFS(data!$H$1:$H$1750, data!$A$1:$A$1750, Heron!$A44,  data!$E$1:$E$1750, Heron!M$5)</f>
        <v>0</v>
      </c>
      <c r="N44" s="2">
        <f>M44+SUMIFS(data!$H$1:$H$1750, data!$A$1:$A$1750, Heron!$A44,  data!$E$1:$E$1750, Heron!N$5)</f>
        <v>0</v>
      </c>
      <c r="O44" s="2">
        <f>N44+SUMIFS(data!$H$1:$H$1750, data!$A$1:$A$1750, Heron!$A44,  data!$E$1:$E$1750, Heron!O$5)</f>
        <v>0</v>
      </c>
      <c r="P44" s="2">
        <f>O44+SUMIFS(data!$H$1:$H$1750, data!$A$1:$A$1750, Heron!$A44,  data!$E$1:$E$1750, Heron!P$5)</f>
        <v>0</v>
      </c>
      <c r="Q44" s="2">
        <f>P44+SUMIFS(data!$H$1:$H$1750, data!$A$1:$A$1750, Heron!$A44,  data!$E$1:$E$1750, Heron!Q$5)</f>
        <v>0</v>
      </c>
      <c r="R44" s="2">
        <f>Q44+SUMIFS(data!$H$1:$H$1750, data!$A$1:$A$1750, Heron!$A44,  data!$E$1:$E$1750, Heron!R$5)</f>
        <v>14689.94</v>
      </c>
      <c r="S44" s="2">
        <f>R44+SUMIFS(data!$H$1:$H$1750, data!$A$1:$A$1750, Heron!$A44,  data!$E$1:$E$1750, Heron!S$5)</f>
        <v>14689.94</v>
      </c>
      <c r="T44" s="2">
        <f>S44+SUMIFS(data!$H$1:$H$1750, data!$A$1:$A$1750, Heron!$A44,  data!$E$1:$E$1750, Heron!T$5)</f>
        <v>44709.94</v>
      </c>
      <c r="U44" s="2">
        <f>T44+SUMIFS(data!$H$1:$H$1750, data!$A$1:$A$1750, Heron!$A44,  data!$E$1:$E$1750, Heron!U$5)</f>
        <v>61556.94</v>
      </c>
      <c r="V44" s="2">
        <f>U44+SUMIFS(data!$H$1:$H$1750, data!$A$1:$A$1750, Heron!$A44,  data!$E$1:$E$1750, Heron!V$5)</f>
        <v>61556.94</v>
      </c>
      <c r="W44" s="2">
        <f>V44+SUMIFS(data!$H$1:$H$1750, data!$A$1:$A$1750, Heron!$A44,  data!$E$1:$E$1750, Heron!W$5)</f>
        <v>79174.94</v>
      </c>
      <c r="X44" s="2">
        <f>W44+SUMIFS(data!$H$1:$H$1750, data!$A$1:$A$1750, Heron!$A44,  data!$E$1:$E$1750, Heron!X$5)</f>
        <v>79174.94</v>
      </c>
      <c r="Y44" s="2">
        <f>X44+SUMIFS(data!$H$1:$H$1750, data!$A$1:$A$1750, Heron!$A44,  data!$E$1:$E$1750, Heron!Y$5)</f>
        <v>79174.94</v>
      </c>
      <c r="Z44" s="2">
        <f>Y44+SUMIFS(data!$H$1:$H$1750, data!$A$1:$A$1750, Heron!$A44,  data!$E$1:$E$1750, Heron!Z$5)</f>
        <v>79174.94</v>
      </c>
      <c r="AA44" s="2">
        <f>Z44+SUMIFS(data!$H$1:$H$1750, data!$A$1:$A$1750, Heron!$A44,  data!$E$1:$E$1750, Heron!AA$5)</f>
        <v>79174.94</v>
      </c>
      <c r="AB44" s="2">
        <f>AA44+SUMIFS(data!$H$1:$H$1750, data!$A$1:$A$1750, Heron!$A44,  data!$E$1:$E$1750, Heron!AB$5)</f>
        <v>79174.94</v>
      </c>
      <c r="AC44" s="2">
        <f>AB44+SUMIFS(data!$H$1:$H$1750, data!$A$1:$A$1750, Heron!$A44,  data!$E$1:$E$1750, Heron!AC$5)</f>
        <v>79174.94</v>
      </c>
      <c r="AD44" s="2">
        <f>AC44+SUMIFS(data!$H$1:$H$1750, data!$A$1:$A$1750, Heron!$A44,  data!$E$1:$E$1750, Heron!AD$5)</f>
        <v>79174.94</v>
      </c>
      <c r="AE44" s="2">
        <f>AD44+SUMIFS(data!$H$1:$H$1750, data!$A$1:$A$1750, Heron!$A44,  data!$E$1:$E$1750, Heron!AE$5)</f>
        <v>79174.94</v>
      </c>
      <c r="AF44" s="2">
        <f>AE44+SUMIFS(data!$H$1:$H$1750, data!$A$1:$A$1750, Heron!$A44,  data!$E$1:$E$1750, Heron!AF$5)</f>
        <v>79174.94</v>
      </c>
      <c r="AG44" s="2">
        <f>AF44+SUMIFS(data!$H$1:$H$1750, data!$A$1:$A$1750, Heron!$A44,  data!$E$1:$E$1750, Heron!AG$5)+SUMIFS('NSST Print'!$C$43,'NSST Print'!$F$43,Heron!$A44)-SUMIFS('NSST Print'!$C$44:$C$50,'NSST Print'!$F$44:$F$50,Heron!$A44)</f>
        <v>79174.94</v>
      </c>
    </row>
    <row r="45" spans="1:33" x14ac:dyDescent="0.2">
      <c r="A45" t="s">
        <v>29</v>
      </c>
      <c r="C45" s="2">
        <f>SUMIFS(data!$H$1:$H$1750, data!$A$1:$A$1750, Heron!$A45, data!$E$1:$E$1750, Heron!C$5)</f>
        <v>0</v>
      </c>
      <c r="D45" s="2">
        <f>C45+SUMIFS(data!$H$1:$H$1750, data!$A$1:$A$1750, Heron!$A45,  data!$E$1:$E$1750, Heron!D$5)</f>
        <v>0</v>
      </c>
      <c r="E45" s="2">
        <f>D45+SUMIFS(data!$H$1:$H$1750, data!$A$1:$A$1750, Heron!$A45,  data!$E$1:$E$1750, Heron!E$5)</f>
        <v>0</v>
      </c>
      <c r="F45" s="2">
        <f>E45+SUMIFS(data!$H$1:$H$1750, data!$A$1:$A$1750, Heron!$A45,  data!$E$1:$E$1750, Heron!F$5)</f>
        <v>0</v>
      </c>
      <c r="G45" s="2">
        <f>F45+SUMIFS(data!$H$1:$H$1750, data!$A$1:$A$1750, Heron!$A45,  data!$E$1:$E$1750, Heron!G$5)</f>
        <v>0</v>
      </c>
      <c r="H45" s="2">
        <f>G45+SUMIFS(data!$H$1:$H$1750, data!$A$1:$A$1750, Heron!$A45,  data!$E$1:$E$1750, Heron!H$5)</f>
        <v>0</v>
      </c>
      <c r="I45" s="2">
        <f>H45+SUMIFS(data!$H$1:$H$1750, data!$A$1:$A$1750, Heron!$A45,  data!$E$1:$E$1750, Heron!I$5)</f>
        <v>0</v>
      </c>
      <c r="J45" s="2">
        <f>I45+SUMIFS(data!$H$1:$H$1750, data!$A$1:$A$1750, Heron!$A45,  data!$E$1:$E$1750, Heron!J$5)</f>
        <v>0</v>
      </c>
      <c r="K45" s="2">
        <f>J45+SUMIFS(data!$H$1:$H$1750, data!$A$1:$A$1750, Heron!$A45,  data!$E$1:$E$1750, Heron!K$5)</f>
        <v>0</v>
      </c>
      <c r="L45" s="2">
        <f>K45+SUMIFS(data!$H$1:$H$1750, data!$A$1:$A$1750, Heron!$A45,  data!$E$1:$E$1750, Heron!L$5)</f>
        <v>0</v>
      </c>
      <c r="M45" s="2">
        <f>L45+SUMIFS(data!$H$1:$H$1750, data!$A$1:$A$1750, Heron!$A45,  data!$E$1:$E$1750, Heron!M$5)</f>
        <v>0</v>
      </c>
      <c r="N45" s="2">
        <f>M45+SUMIFS(data!$H$1:$H$1750, data!$A$1:$A$1750, Heron!$A45,  data!$E$1:$E$1750, Heron!N$5)</f>
        <v>15988</v>
      </c>
      <c r="O45" s="2">
        <f>N45+SUMIFS(data!$H$1:$H$1750, data!$A$1:$A$1750, Heron!$A45,  data!$E$1:$E$1750, Heron!O$5)</f>
        <v>15988</v>
      </c>
      <c r="P45" s="2">
        <f>O45+SUMIFS(data!$H$1:$H$1750, data!$A$1:$A$1750, Heron!$A45,  data!$E$1:$E$1750, Heron!P$5)</f>
        <v>15988</v>
      </c>
      <c r="Q45" s="2">
        <f>P45+SUMIFS(data!$H$1:$H$1750, data!$A$1:$A$1750, Heron!$A45,  data!$E$1:$E$1750, Heron!Q$5)</f>
        <v>15988</v>
      </c>
      <c r="R45" s="2">
        <f>Q45+SUMIFS(data!$H$1:$H$1750, data!$A$1:$A$1750, Heron!$A45,  data!$E$1:$E$1750, Heron!R$5)</f>
        <v>15988</v>
      </c>
      <c r="S45" s="2">
        <f>R45+SUMIFS(data!$H$1:$H$1750, data!$A$1:$A$1750, Heron!$A45,  data!$E$1:$E$1750, Heron!S$5)</f>
        <v>15988</v>
      </c>
      <c r="T45" s="2">
        <f>S45+SUMIFS(data!$H$1:$H$1750, data!$A$1:$A$1750, Heron!$A45,  data!$E$1:$E$1750, Heron!T$5)</f>
        <v>15988</v>
      </c>
      <c r="U45" s="2">
        <f>T45+SUMIFS(data!$H$1:$H$1750, data!$A$1:$A$1750, Heron!$A45,  data!$E$1:$E$1750, Heron!U$5)</f>
        <v>15988</v>
      </c>
      <c r="V45" s="2">
        <f>U45+SUMIFS(data!$H$1:$H$1750, data!$A$1:$A$1750, Heron!$A45,  data!$E$1:$E$1750, Heron!V$5)</f>
        <v>15988</v>
      </c>
      <c r="W45" s="2">
        <f>V45+SUMIFS(data!$H$1:$H$1750, data!$A$1:$A$1750, Heron!$A45,  data!$E$1:$E$1750, Heron!W$5)</f>
        <v>26528</v>
      </c>
      <c r="X45" s="2">
        <f>W45+SUMIFS(data!$H$1:$H$1750, data!$A$1:$A$1750, Heron!$A45,  data!$E$1:$E$1750, Heron!X$5)</f>
        <v>26528</v>
      </c>
      <c r="Y45" s="2">
        <f>X45+SUMIFS(data!$H$1:$H$1750, data!$A$1:$A$1750, Heron!$A45,  data!$E$1:$E$1750, Heron!Y$5)</f>
        <v>26528</v>
      </c>
      <c r="Z45" s="2">
        <f>Y45+SUMIFS(data!$H$1:$H$1750, data!$A$1:$A$1750, Heron!$A45,  data!$E$1:$E$1750, Heron!Z$5)</f>
        <v>26528</v>
      </c>
      <c r="AA45" s="2">
        <f>Z45+SUMIFS(data!$H$1:$H$1750, data!$A$1:$A$1750, Heron!$A45,  data!$E$1:$E$1750, Heron!AA$5)</f>
        <v>26528</v>
      </c>
      <c r="AB45" s="2">
        <f>AA45+SUMIFS(data!$H$1:$H$1750, data!$A$1:$A$1750, Heron!$A45,  data!$E$1:$E$1750, Heron!AB$5)</f>
        <v>26528</v>
      </c>
      <c r="AC45" s="2">
        <f>AB45+SUMIFS(data!$H$1:$H$1750, data!$A$1:$A$1750, Heron!$A45,  data!$E$1:$E$1750, Heron!AC$5)</f>
        <v>26528</v>
      </c>
      <c r="AD45" s="2">
        <f>AC45+SUMIFS(data!$H$1:$H$1750, data!$A$1:$A$1750, Heron!$A45,  data!$E$1:$E$1750, Heron!AD$5)</f>
        <v>26528</v>
      </c>
      <c r="AE45" s="2">
        <f>AD45+SUMIFS(data!$H$1:$H$1750, data!$A$1:$A$1750, Heron!$A45,  data!$E$1:$E$1750, Heron!AE$5)</f>
        <v>26528</v>
      </c>
      <c r="AF45" s="2">
        <f>AE45+SUMIFS(data!$H$1:$H$1750, data!$A$1:$A$1750, Heron!$A45,  data!$E$1:$E$1750, Heron!AF$5)</f>
        <v>26528</v>
      </c>
      <c r="AG45" s="2">
        <f>AF45+SUMIFS(data!$H$1:$H$1750, data!$A$1:$A$1750, Heron!$A45,  data!$E$1:$E$1750, Heron!AG$5)+SUMIFS('NSST Print'!$C$43,'NSST Print'!$F$43,Heron!$A45)-SUMIFS('NSST Print'!$C$44:$C$50,'NSST Print'!$F$44:$F$50,Heron!$A45)</f>
        <v>26528</v>
      </c>
    </row>
    <row r="46" spans="1:33" x14ac:dyDescent="0.2">
      <c r="A46" t="s">
        <v>30</v>
      </c>
      <c r="C46" s="2">
        <f>SUMIFS(data!$H$1:$H$1750, data!$A$1:$A$1750, Heron!$A46, data!$E$1:$E$1750, Heron!C$5)</f>
        <v>0</v>
      </c>
      <c r="D46" s="2">
        <f>C46+SUMIFS(data!$H$1:$H$1750, data!$A$1:$A$1750, Heron!$A46,  data!$E$1:$E$1750, Heron!D$5)</f>
        <v>0</v>
      </c>
      <c r="E46" s="2">
        <f>D46+SUMIFS(data!$H$1:$H$1750, data!$A$1:$A$1750, Heron!$A46,  data!$E$1:$E$1750, Heron!E$5)</f>
        <v>0</v>
      </c>
      <c r="F46" s="2">
        <f>E46+SUMIFS(data!$H$1:$H$1750, data!$A$1:$A$1750, Heron!$A46,  data!$E$1:$E$1750, Heron!F$5)</f>
        <v>0</v>
      </c>
      <c r="G46" s="2">
        <f>F46+SUMIFS(data!$H$1:$H$1750, data!$A$1:$A$1750, Heron!$A46,  data!$E$1:$E$1750, Heron!G$5)</f>
        <v>0</v>
      </c>
      <c r="H46" s="2">
        <f>G46+SUMIFS(data!$H$1:$H$1750, data!$A$1:$A$1750, Heron!$A46,  data!$E$1:$E$1750, Heron!H$5)</f>
        <v>0</v>
      </c>
      <c r="I46" s="2">
        <f>H46+SUMIFS(data!$H$1:$H$1750, data!$A$1:$A$1750, Heron!$A46,  data!$E$1:$E$1750, Heron!I$5)</f>
        <v>0</v>
      </c>
      <c r="J46" s="2">
        <f>I46+SUMIFS(data!$H$1:$H$1750, data!$A$1:$A$1750, Heron!$A46,  data!$E$1:$E$1750, Heron!J$5)</f>
        <v>0</v>
      </c>
      <c r="K46" s="2">
        <f>J46+SUMIFS(data!$H$1:$H$1750, data!$A$1:$A$1750, Heron!$A46,  data!$E$1:$E$1750, Heron!K$5)</f>
        <v>27473.64</v>
      </c>
      <c r="L46" s="2">
        <f>K46+SUMIFS(data!$H$1:$H$1750, data!$A$1:$A$1750, Heron!$A46,  data!$E$1:$E$1750, Heron!L$5)</f>
        <v>202650.47999999998</v>
      </c>
      <c r="M46" s="2">
        <f>L46+SUMIFS(data!$H$1:$H$1750, data!$A$1:$A$1750, Heron!$A46,  data!$E$1:$E$1750, Heron!M$5)</f>
        <v>217104.12</v>
      </c>
      <c r="N46" s="2">
        <f>M46+SUMIFS(data!$H$1:$H$1750, data!$A$1:$A$1750, Heron!$A46,  data!$E$1:$E$1750, Heron!N$5)</f>
        <v>280478.40000000002</v>
      </c>
      <c r="O46" s="2">
        <f>N46+SUMIFS(data!$H$1:$H$1750, data!$A$1:$A$1750, Heron!$A46,  data!$E$1:$E$1750, Heron!O$5)</f>
        <v>280478.40000000002</v>
      </c>
      <c r="P46" s="2">
        <f>O46+SUMIFS(data!$H$1:$H$1750, data!$A$1:$A$1750, Heron!$A46,  data!$E$1:$E$1750, Heron!P$5)</f>
        <v>280478.40000000002</v>
      </c>
      <c r="Q46" s="2">
        <f>P46+SUMIFS(data!$H$1:$H$1750, data!$A$1:$A$1750, Heron!$A46,  data!$E$1:$E$1750, Heron!Q$5)</f>
        <v>451656.84</v>
      </c>
      <c r="R46" s="2">
        <f>Q46+SUMIFS(data!$H$1:$H$1750, data!$A$1:$A$1750, Heron!$A46,  data!$E$1:$E$1750, Heron!R$5)</f>
        <v>622835.28</v>
      </c>
      <c r="S46" s="2">
        <f>R46+SUMIFS(data!$H$1:$H$1750, data!$A$1:$A$1750, Heron!$A46,  data!$E$1:$E$1750, Heron!S$5)</f>
        <v>622835.28</v>
      </c>
      <c r="T46" s="2">
        <f>S46+SUMIFS(data!$H$1:$H$1750, data!$A$1:$A$1750, Heron!$A46,  data!$E$1:$E$1750, Heron!T$5)</f>
        <v>622835.28</v>
      </c>
      <c r="U46" s="2">
        <f>T46+SUMIFS(data!$H$1:$H$1750, data!$A$1:$A$1750, Heron!$A46,  data!$E$1:$E$1750, Heron!U$5)</f>
        <v>832726.32000000007</v>
      </c>
      <c r="V46" s="2">
        <f>U46+SUMIFS(data!$H$1:$H$1750, data!$A$1:$A$1750, Heron!$A46,  data!$E$1:$E$1750, Heron!V$5)</f>
        <v>1042617.3600000001</v>
      </c>
      <c r="W46" s="2">
        <f>V46+SUMIFS(data!$H$1:$H$1750, data!$A$1:$A$1750, Heron!$A46,  data!$E$1:$E$1750, Heron!W$5)</f>
        <v>1042617.3600000001</v>
      </c>
      <c r="X46" s="2">
        <f>W46+SUMIFS(data!$H$1:$H$1750, data!$A$1:$A$1750, Heron!$A46,  data!$E$1:$E$1750, Heron!X$5)</f>
        <v>1042617.3600000001</v>
      </c>
      <c r="Y46" s="2">
        <f>X46+SUMIFS(data!$H$1:$H$1750, data!$A$1:$A$1750, Heron!$A46,  data!$E$1:$E$1750, Heron!Y$5)</f>
        <v>1042617.3600000001</v>
      </c>
      <c r="Z46" s="2">
        <f>Y46+SUMIFS(data!$H$1:$H$1750, data!$A$1:$A$1750, Heron!$A46,  data!$E$1:$E$1750, Heron!Z$5)</f>
        <v>1042617.3600000001</v>
      </c>
      <c r="AA46" s="2">
        <f>Z46+SUMIFS(data!$H$1:$H$1750, data!$A$1:$A$1750, Heron!$A46,  data!$E$1:$E$1750, Heron!AA$5)</f>
        <v>1042617.3600000001</v>
      </c>
      <c r="AB46" s="2">
        <f>AA46+SUMIFS(data!$H$1:$H$1750, data!$A$1:$A$1750, Heron!$A46,  data!$E$1:$E$1750, Heron!AB$5)</f>
        <v>1042617.3600000001</v>
      </c>
      <c r="AC46" s="2">
        <f>AB46+SUMIFS(data!$H$1:$H$1750, data!$A$1:$A$1750, Heron!$A46,  data!$E$1:$E$1750, Heron!AC$5)</f>
        <v>1042617.3600000001</v>
      </c>
      <c r="AD46" s="2">
        <f>AC46+SUMIFS(data!$H$1:$H$1750, data!$A$1:$A$1750, Heron!$A46,  data!$E$1:$E$1750, Heron!AD$5)</f>
        <v>3114200.51</v>
      </c>
      <c r="AE46" s="2">
        <f>AD46+SUMIFS(data!$H$1:$H$1750, data!$A$1:$A$1750, Heron!$A46,  data!$E$1:$E$1750, Heron!AE$5)</f>
        <v>3114200.51</v>
      </c>
      <c r="AF46" s="2">
        <f>AE46+SUMIFS(data!$H$1:$H$1750, data!$A$1:$A$1750, Heron!$A46,  data!$E$1:$E$1750, Heron!AF$5)</f>
        <v>3114200.51</v>
      </c>
      <c r="AG46" s="2">
        <f>AF46+SUMIFS(data!$H$1:$H$1750, data!$A$1:$A$1750, Heron!$A46,  data!$E$1:$E$1750, Heron!AG$5)+SUMIFS('NSST Print'!$C$43,'NSST Print'!$F$43,Heron!$A46)-SUMIFS('NSST Print'!$C$44:$C$50,'NSST Print'!$F$44:$F$50,Heron!$A46)</f>
        <v>3114200.51</v>
      </c>
    </row>
    <row r="47" spans="1:33" x14ac:dyDescent="0.2">
      <c r="A47" t="s">
        <v>31</v>
      </c>
      <c r="C47" s="2">
        <f>SUMIFS(data!$H$1:$H$1750, data!$A$1:$A$1750, Heron!$A47, data!$E$1:$E$1750, Heron!C$5)</f>
        <v>0</v>
      </c>
      <c r="D47" s="2">
        <f>C47+SUMIFS(data!$H$1:$H$1750, data!$A$1:$A$1750, Heron!$A47,  data!$E$1:$E$1750, Heron!D$5)</f>
        <v>0</v>
      </c>
      <c r="E47" s="2">
        <f>D47+SUMIFS(data!$H$1:$H$1750, data!$A$1:$A$1750, Heron!$A47,  data!$E$1:$E$1750, Heron!E$5)</f>
        <v>0</v>
      </c>
      <c r="F47" s="2">
        <f>E47+SUMIFS(data!$H$1:$H$1750, data!$A$1:$A$1750, Heron!$A47,  data!$E$1:$E$1750, Heron!F$5)</f>
        <v>0</v>
      </c>
      <c r="G47" s="2">
        <f>F47+SUMIFS(data!$H$1:$H$1750, data!$A$1:$A$1750, Heron!$A47,  data!$E$1:$E$1750, Heron!G$5)</f>
        <v>0</v>
      </c>
      <c r="H47" s="2">
        <f>G47+SUMIFS(data!$H$1:$H$1750, data!$A$1:$A$1750, Heron!$A47,  data!$E$1:$E$1750, Heron!H$5)</f>
        <v>0</v>
      </c>
      <c r="I47" s="2">
        <f>H47+SUMIFS(data!$H$1:$H$1750, data!$A$1:$A$1750, Heron!$A47,  data!$E$1:$E$1750, Heron!I$5)</f>
        <v>9738.91</v>
      </c>
      <c r="J47" s="2">
        <f>I47+SUMIFS(data!$H$1:$H$1750, data!$A$1:$A$1750, Heron!$A47,  data!$E$1:$E$1750, Heron!J$5)</f>
        <v>9738.91</v>
      </c>
      <c r="K47" s="2">
        <f>J47+SUMIFS(data!$H$1:$H$1750, data!$A$1:$A$1750, Heron!$A47,  data!$E$1:$E$1750, Heron!K$5)</f>
        <v>9738.91</v>
      </c>
      <c r="L47" s="2">
        <f>K47+SUMIFS(data!$H$1:$H$1750, data!$A$1:$A$1750, Heron!$A47,  data!$E$1:$E$1750, Heron!L$5)</f>
        <v>9738.91</v>
      </c>
      <c r="M47" s="2">
        <f>L47+SUMIFS(data!$H$1:$H$1750, data!$A$1:$A$1750, Heron!$A47,  data!$E$1:$E$1750, Heron!M$5)</f>
        <v>9738.91</v>
      </c>
      <c r="N47" s="2">
        <f>M47+SUMIFS(data!$H$1:$H$1750, data!$A$1:$A$1750, Heron!$A47,  data!$E$1:$E$1750, Heron!N$5)</f>
        <v>9738.91</v>
      </c>
      <c r="O47" s="2">
        <f>N47+SUMIFS(data!$H$1:$H$1750, data!$A$1:$A$1750, Heron!$A47,  data!$E$1:$E$1750, Heron!O$5)</f>
        <v>9738.91</v>
      </c>
      <c r="P47" s="2">
        <f>O47+SUMIFS(data!$H$1:$H$1750, data!$A$1:$A$1750, Heron!$A47,  data!$E$1:$E$1750, Heron!P$5)</f>
        <v>21267.84</v>
      </c>
      <c r="Q47" s="2">
        <f>P47+SUMIFS(data!$H$1:$H$1750, data!$A$1:$A$1750, Heron!$A47,  data!$E$1:$E$1750, Heron!Q$5)</f>
        <v>32796.770000000004</v>
      </c>
      <c r="R47" s="2">
        <f>Q47+SUMIFS(data!$H$1:$H$1750, data!$A$1:$A$1750, Heron!$A47,  data!$E$1:$E$1750, Heron!R$5)</f>
        <v>39428.76</v>
      </c>
      <c r="S47" s="2">
        <f>R47+SUMIFS(data!$H$1:$H$1750, data!$A$1:$A$1750, Heron!$A47,  data!$E$1:$E$1750, Heron!S$5)</f>
        <v>43304.61</v>
      </c>
      <c r="T47" s="2">
        <f>S47+SUMIFS(data!$H$1:$H$1750, data!$A$1:$A$1750, Heron!$A47,  data!$E$1:$E$1750, Heron!T$5)</f>
        <v>47180.46</v>
      </c>
      <c r="U47" s="2">
        <f>T47+SUMIFS(data!$H$1:$H$1750, data!$A$1:$A$1750, Heron!$A47,  data!$E$1:$E$1750, Heron!U$5)</f>
        <v>50488.81</v>
      </c>
      <c r="V47" s="2">
        <f>U47+SUMIFS(data!$H$1:$H$1750, data!$A$1:$A$1750, Heron!$A47,  data!$E$1:$E$1750, Heron!V$5)</f>
        <v>50488.81</v>
      </c>
      <c r="W47" s="2">
        <f>V47+SUMIFS(data!$H$1:$H$1750, data!$A$1:$A$1750, Heron!$A47,  data!$E$1:$E$1750, Heron!W$5)</f>
        <v>70008.28</v>
      </c>
      <c r="X47" s="2">
        <f>W47+SUMIFS(data!$H$1:$H$1750, data!$A$1:$A$1750, Heron!$A47,  data!$E$1:$E$1750, Heron!X$5)</f>
        <v>70008.28</v>
      </c>
      <c r="Y47" s="2">
        <f>X47+SUMIFS(data!$H$1:$H$1750, data!$A$1:$A$1750, Heron!$A47,  data!$E$1:$E$1750, Heron!Y$5)</f>
        <v>70008.28</v>
      </c>
      <c r="Z47" s="2">
        <f>Y47+SUMIFS(data!$H$1:$H$1750, data!$A$1:$A$1750, Heron!$A47,  data!$E$1:$E$1750, Heron!Z$5)</f>
        <v>70008.28</v>
      </c>
      <c r="AA47" s="2">
        <f>Z47+SUMIFS(data!$H$1:$H$1750, data!$A$1:$A$1750, Heron!$A47,  data!$E$1:$E$1750, Heron!AA$5)</f>
        <v>70008.28</v>
      </c>
      <c r="AB47" s="2">
        <f>AA47+SUMIFS(data!$H$1:$H$1750, data!$A$1:$A$1750, Heron!$A47,  data!$E$1:$E$1750, Heron!AB$5)</f>
        <v>70008.28</v>
      </c>
      <c r="AC47" s="2">
        <f>AB47+SUMIFS(data!$H$1:$H$1750, data!$A$1:$A$1750, Heron!$A47,  data!$E$1:$E$1750, Heron!AC$5)</f>
        <v>70008.28</v>
      </c>
      <c r="AD47" s="2">
        <f>AC47+SUMIFS(data!$H$1:$H$1750, data!$A$1:$A$1750, Heron!$A47,  data!$E$1:$E$1750, Heron!AD$5)</f>
        <v>70008.28</v>
      </c>
      <c r="AE47" s="2">
        <f>AD47+SUMIFS(data!$H$1:$H$1750, data!$A$1:$A$1750, Heron!$A47,  data!$E$1:$E$1750, Heron!AE$5)</f>
        <v>70008.28</v>
      </c>
      <c r="AF47" s="2">
        <f>AE47+SUMIFS(data!$H$1:$H$1750, data!$A$1:$A$1750, Heron!$A47,  data!$E$1:$E$1750, Heron!AF$5)</f>
        <v>70008.28</v>
      </c>
      <c r="AG47" s="2">
        <f>AF47+SUMIFS(data!$H$1:$H$1750, data!$A$1:$A$1750, Heron!$A47,  data!$E$1:$E$1750, Heron!AG$5)+SUMIFS('NSST Print'!$C$43,'NSST Print'!$F$43,Heron!$A47)-SUMIFS('NSST Print'!$C$44:$C$50,'NSST Print'!$F$44:$F$50,Heron!$A47)</f>
        <v>70008.28</v>
      </c>
    </row>
    <row r="48" spans="1:33" x14ac:dyDescent="0.2">
      <c r="A48" t="s">
        <v>32</v>
      </c>
      <c r="C48" s="2">
        <f>SUMIFS(data!$H$1:$H$1750, data!$A$1:$A$1750, Heron!$A48, data!$E$1:$E$1750, Heron!C$5)</f>
        <v>0</v>
      </c>
      <c r="D48" s="2">
        <f>C48+SUMIFS(data!$H$1:$H$1750, data!$A$1:$A$1750, Heron!$A48,  data!$E$1:$E$1750, Heron!D$5)</f>
        <v>0</v>
      </c>
      <c r="E48" s="2">
        <f>D48+SUMIFS(data!$H$1:$H$1750, data!$A$1:$A$1750, Heron!$A48,  data!$E$1:$E$1750, Heron!E$5)</f>
        <v>0</v>
      </c>
      <c r="F48" s="2">
        <f>E48+SUMIFS(data!$H$1:$H$1750, data!$A$1:$A$1750, Heron!$A48,  data!$E$1:$E$1750, Heron!F$5)</f>
        <v>0</v>
      </c>
      <c r="G48" s="2">
        <f>F48+SUMIFS(data!$H$1:$H$1750, data!$A$1:$A$1750, Heron!$A48,  data!$E$1:$E$1750, Heron!G$5)</f>
        <v>0</v>
      </c>
      <c r="H48" s="2">
        <f>G48+SUMIFS(data!$H$1:$H$1750, data!$A$1:$A$1750, Heron!$A48,  data!$E$1:$E$1750, Heron!H$5)</f>
        <v>0</v>
      </c>
      <c r="I48" s="2">
        <f>H48+SUMIFS(data!$H$1:$H$1750, data!$A$1:$A$1750, Heron!$A48,  data!$E$1:$E$1750, Heron!I$5)</f>
        <v>0</v>
      </c>
      <c r="J48" s="2">
        <f>I48+SUMIFS(data!$H$1:$H$1750, data!$A$1:$A$1750, Heron!$A48,  data!$E$1:$E$1750, Heron!J$5)</f>
        <v>0</v>
      </c>
      <c r="K48" s="2">
        <f>J48+SUMIFS(data!$H$1:$H$1750, data!$A$1:$A$1750, Heron!$A48,  data!$E$1:$E$1750, Heron!K$5)</f>
        <v>0</v>
      </c>
      <c r="L48" s="2">
        <f>K48+SUMIFS(data!$H$1:$H$1750, data!$A$1:$A$1750, Heron!$A48,  data!$E$1:$E$1750, Heron!L$5)</f>
        <v>0</v>
      </c>
      <c r="M48" s="2">
        <f>L48+SUMIFS(data!$H$1:$H$1750, data!$A$1:$A$1750, Heron!$A48,  data!$E$1:$E$1750, Heron!M$5)</f>
        <v>0</v>
      </c>
      <c r="N48" s="2">
        <f>M48+SUMIFS(data!$H$1:$H$1750, data!$A$1:$A$1750, Heron!$A48,  data!$E$1:$E$1750, Heron!N$5)</f>
        <v>28465.91</v>
      </c>
      <c r="O48" s="2">
        <f>N48+SUMIFS(data!$H$1:$H$1750, data!$A$1:$A$1750, Heron!$A48,  data!$E$1:$E$1750, Heron!O$5)</f>
        <v>28465.91</v>
      </c>
      <c r="P48" s="2">
        <f>O48+SUMIFS(data!$H$1:$H$1750, data!$A$1:$A$1750, Heron!$A48,  data!$E$1:$E$1750, Heron!P$5)</f>
        <v>28465.91</v>
      </c>
      <c r="Q48" s="2">
        <f>P48+SUMIFS(data!$H$1:$H$1750, data!$A$1:$A$1750, Heron!$A48,  data!$E$1:$E$1750, Heron!Q$5)</f>
        <v>28465.91</v>
      </c>
      <c r="R48" s="2">
        <f>Q48+SUMIFS(data!$H$1:$H$1750, data!$A$1:$A$1750, Heron!$A48,  data!$E$1:$E$1750, Heron!R$5)</f>
        <v>28465.91</v>
      </c>
      <c r="S48" s="2">
        <f>R48+SUMIFS(data!$H$1:$H$1750, data!$A$1:$A$1750, Heron!$A48,  data!$E$1:$E$1750, Heron!S$5)</f>
        <v>28465.91</v>
      </c>
      <c r="T48" s="2">
        <f>S48+SUMIFS(data!$H$1:$H$1750, data!$A$1:$A$1750, Heron!$A48,  data!$E$1:$E$1750, Heron!T$5)</f>
        <v>29471.38</v>
      </c>
      <c r="U48" s="2">
        <f>T48+SUMIFS(data!$H$1:$H$1750, data!$A$1:$A$1750, Heron!$A48,  data!$E$1:$E$1750, Heron!U$5)</f>
        <v>30476.850000000002</v>
      </c>
      <c r="V48" s="2">
        <f>U48+SUMIFS(data!$H$1:$H$1750, data!$A$1:$A$1750, Heron!$A48,  data!$E$1:$E$1750, Heron!V$5)</f>
        <v>30476.850000000002</v>
      </c>
      <c r="W48" s="2">
        <f>V48+SUMIFS(data!$H$1:$H$1750, data!$A$1:$A$1750, Heron!$A48,  data!$E$1:$E$1750, Heron!W$5)</f>
        <v>30476.850000000002</v>
      </c>
      <c r="X48" s="2">
        <f>W48+SUMIFS(data!$H$1:$H$1750, data!$A$1:$A$1750, Heron!$A48,  data!$E$1:$E$1750, Heron!X$5)</f>
        <v>30476.850000000002</v>
      </c>
      <c r="Y48" s="2">
        <f>X48+SUMIFS(data!$H$1:$H$1750, data!$A$1:$A$1750, Heron!$A48,  data!$E$1:$E$1750, Heron!Y$5)</f>
        <v>30476.850000000002</v>
      </c>
      <c r="Z48" s="2">
        <f>Y48+SUMIFS(data!$H$1:$H$1750, data!$A$1:$A$1750, Heron!$A48,  data!$E$1:$E$1750, Heron!Z$5)</f>
        <v>30476.850000000002</v>
      </c>
      <c r="AA48" s="2">
        <f>Z48+SUMIFS(data!$H$1:$H$1750, data!$A$1:$A$1750, Heron!$A48,  data!$E$1:$E$1750, Heron!AA$5)</f>
        <v>30476.850000000002</v>
      </c>
      <c r="AB48" s="2">
        <f>AA48+SUMIFS(data!$H$1:$H$1750, data!$A$1:$A$1750, Heron!$A48,  data!$E$1:$E$1750, Heron!AB$5)</f>
        <v>30476.850000000002</v>
      </c>
      <c r="AC48" s="2">
        <f>AB48+SUMIFS(data!$H$1:$H$1750, data!$A$1:$A$1750, Heron!$A48,  data!$E$1:$E$1750, Heron!AC$5)</f>
        <v>30476.850000000002</v>
      </c>
      <c r="AD48" s="2">
        <f>AC48+SUMIFS(data!$H$1:$H$1750, data!$A$1:$A$1750, Heron!$A48,  data!$E$1:$E$1750, Heron!AD$5)</f>
        <v>30476.850000000002</v>
      </c>
      <c r="AE48" s="2">
        <f>AD48+SUMIFS(data!$H$1:$H$1750, data!$A$1:$A$1750, Heron!$A48,  data!$E$1:$E$1750, Heron!AE$5)</f>
        <v>30476.850000000002</v>
      </c>
      <c r="AF48" s="2">
        <f>AE48+SUMIFS(data!$H$1:$H$1750, data!$A$1:$A$1750, Heron!$A48,  data!$E$1:$E$1750, Heron!AF$5)</f>
        <v>30476.850000000002</v>
      </c>
      <c r="AG48" s="2">
        <f>AF48+SUMIFS(data!$H$1:$H$1750, data!$A$1:$A$1750, Heron!$A48,  data!$E$1:$E$1750, Heron!AG$5)+SUMIFS('NSST Print'!$C$43,'NSST Print'!$F$43,Heron!$A48)-SUMIFS('NSST Print'!$C$44:$C$50,'NSST Print'!$F$44:$F$50,Heron!$A48)</f>
        <v>30476.850000000002</v>
      </c>
    </row>
    <row r="49" spans="1:33" x14ac:dyDescent="0.2">
      <c r="A49" t="s">
        <v>101</v>
      </c>
      <c r="C49" s="2">
        <f>SUMIFS(data!$H$1:$H$1750, data!$A$1:$A$1750, Heron!$A49, data!$E$1:$E$1750, Heron!C$5)</f>
        <v>0</v>
      </c>
      <c r="D49" s="2">
        <f>C49+SUMIFS(data!$H$1:$H$1750, data!$A$1:$A$1750, Heron!$A49,  data!$E$1:$E$1750, Heron!D$5)</f>
        <v>0</v>
      </c>
      <c r="E49" s="2">
        <f>D49+SUMIFS(data!$H$1:$H$1750, data!$A$1:$A$1750, Heron!$A49,  data!$E$1:$E$1750, Heron!E$5)</f>
        <v>0</v>
      </c>
      <c r="F49" s="2">
        <f>E49+SUMIFS(data!$H$1:$H$1750, data!$A$1:$A$1750, Heron!$A49,  data!$E$1:$E$1750, Heron!F$5)</f>
        <v>0</v>
      </c>
      <c r="G49" s="2">
        <f>F49+SUMIFS(data!$H$1:$H$1750, data!$A$1:$A$1750, Heron!$A49,  data!$E$1:$E$1750, Heron!G$5)</f>
        <v>0</v>
      </c>
      <c r="H49" s="2">
        <f>G49+SUMIFS(data!$H$1:$H$1750, data!$A$1:$A$1750, Heron!$A49,  data!$E$1:$E$1750, Heron!H$5)</f>
        <v>0</v>
      </c>
      <c r="I49" s="2">
        <f>H49+SUMIFS(data!$H$1:$H$1750, data!$A$1:$A$1750, Heron!$A49,  data!$E$1:$E$1750, Heron!I$5)</f>
        <v>0</v>
      </c>
      <c r="J49" s="2">
        <f>I49+SUMIFS(data!$H$1:$H$1750, data!$A$1:$A$1750, Heron!$A49,  data!$E$1:$E$1750, Heron!J$5)</f>
        <v>0</v>
      </c>
      <c r="K49" s="2">
        <f>J49+SUMIFS(data!$H$1:$H$1750, data!$A$1:$A$1750, Heron!$A49,  data!$E$1:$E$1750, Heron!K$5)</f>
        <v>0</v>
      </c>
      <c r="L49" s="2">
        <f>K49+SUMIFS(data!$H$1:$H$1750, data!$A$1:$A$1750, Heron!$A49,  data!$E$1:$E$1750, Heron!L$5)</f>
        <v>0</v>
      </c>
      <c r="M49" s="2">
        <f>L49+SUMIFS(data!$H$1:$H$1750, data!$A$1:$A$1750, Heron!$A49,  data!$E$1:$E$1750, Heron!M$5)</f>
        <v>0</v>
      </c>
      <c r="N49" s="2">
        <f>M49+SUMIFS(data!$H$1:$H$1750, data!$A$1:$A$1750, Heron!$A49,  data!$E$1:$E$1750, Heron!N$5)</f>
        <v>0</v>
      </c>
      <c r="O49" s="2">
        <f>N49+SUMIFS(data!$H$1:$H$1750, data!$A$1:$A$1750, Heron!$A49,  data!$E$1:$E$1750, Heron!O$5)</f>
        <v>0</v>
      </c>
      <c r="P49" s="2">
        <f>O49+SUMIFS(data!$H$1:$H$1750, data!$A$1:$A$1750, Heron!$A49,  data!$E$1:$E$1750, Heron!P$5)</f>
        <v>0</v>
      </c>
      <c r="Q49" s="2">
        <f>P49+SUMIFS(data!$H$1:$H$1750, data!$A$1:$A$1750, Heron!$A49,  data!$E$1:$E$1750, Heron!Q$5)</f>
        <v>0</v>
      </c>
      <c r="R49" s="2">
        <f>Q49+SUMIFS(data!$H$1:$H$1750, data!$A$1:$A$1750, Heron!$A49,  data!$E$1:$E$1750, Heron!R$5)</f>
        <v>0</v>
      </c>
      <c r="S49" s="2">
        <f>R49+SUMIFS(data!$H$1:$H$1750, data!$A$1:$A$1750, Heron!$A49,  data!$E$1:$E$1750, Heron!S$5)</f>
        <v>6212.85</v>
      </c>
      <c r="T49" s="2">
        <f>S49+SUMIFS(data!$H$1:$H$1750, data!$A$1:$A$1750, Heron!$A49,  data!$E$1:$E$1750, Heron!T$5)</f>
        <v>12425.7</v>
      </c>
      <c r="U49" s="2">
        <f>T49+SUMIFS(data!$H$1:$H$1750, data!$A$1:$A$1750, Heron!$A49,  data!$E$1:$E$1750, Heron!U$5)</f>
        <v>12425.7</v>
      </c>
      <c r="V49" s="2">
        <f>U49+SUMIFS(data!$H$1:$H$1750, data!$A$1:$A$1750, Heron!$A49,  data!$E$1:$E$1750, Heron!V$5)</f>
        <v>12425.7</v>
      </c>
      <c r="W49" s="2">
        <f>V49+SUMIFS(data!$H$1:$H$1750, data!$A$1:$A$1750, Heron!$A49,  data!$E$1:$E$1750, Heron!W$5)</f>
        <v>12425.7</v>
      </c>
      <c r="X49" s="2">
        <f>W49+SUMIFS(data!$H$1:$H$1750, data!$A$1:$A$1750, Heron!$A49,  data!$E$1:$E$1750, Heron!X$5)</f>
        <v>12425.7</v>
      </c>
      <c r="Y49" s="2">
        <f>X49+SUMIFS(data!$H$1:$H$1750, data!$A$1:$A$1750, Heron!$A49,  data!$E$1:$E$1750, Heron!Y$5)</f>
        <v>12425.7</v>
      </c>
      <c r="Z49" s="2">
        <f>Y49+SUMIFS(data!$H$1:$H$1750, data!$A$1:$A$1750, Heron!$A49,  data!$E$1:$E$1750, Heron!Z$5)</f>
        <v>12425.7</v>
      </c>
      <c r="AA49" s="2">
        <f>Z49+SUMIFS(data!$H$1:$H$1750, data!$A$1:$A$1750, Heron!$A49,  data!$E$1:$E$1750, Heron!AA$5)</f>
        <v>12425.7</v>
      </c>
      <c r="AB49" s="2">
        <f>AA49+SUMIFS(data!$H$1:$H$1750, data!$A$1:$A$1750, Heron!$A49,  data!$E$1:$E$1750, Heron!AB$5)</f>
        <v>12425.7</v>
      </c>
      <c r="AC49" s="2">
        <f>AB49+SUMIFS(data!$H$1:$H$1750, data!$A$1:$A$1750, Heron!$A49,  data!$E$1:$E$1750, Heron!AC$5)</f>
        <v>12425.7</v>
      </c>
      <c r="AD49" s="2">
        <f>AC49+SUMIFS(data!$H$1:$H$1750, data!$A$1:$A$1750, Heron!$A49,  data!$E$1:$E$1750, Heron!AD$5)</f>
        <v>12425.7</v>
      </c>
      <c r="AE49" s="2">
        <f>AD49+SUMIFS(data!$H$1:$H$1750, data!$A$1:$A$1750, Heron!$A49,  data!$E$1:$E$1750, Heron!AE$5)</f>
        <v>12425.7</v>
      </c>
      <c r="AF49" s="2">
        <f>AE49+SUMIFS(data!$H$1:$H$1750, data!$A$1:$A$1750, Heron!$A49,  data!$E$1:$E$1750, Heron!AF$5)</f>
        <v>12425.7</v>
      </c>
      <c r="AG49" s="2">
        <f>AF49+SUMIFS(data!$H$1:$H$1750, data!$A$1:$A$1750, Heron!$A49,  data!$E$1:$E$1750, Heron!AG$5)+SUMIFS('NSST Print'!$C$43,'NSST Print'!$F$43,Heron!$A49)-SUMIFS('NSST Print'!$C$44:$C$50,'NSST Print'!$F$44:$F$50,Heron!$A49)</f>
        <v>12425.7</v>
      </c>
    </row>
    <row r="50" spans="1:33" x14ac:dyDescent="0.2">
      <c r="A50" t="s">
        <v>123</v>
      </c>
      <c r="C50" s="2">
        <f>SUMIFS(data!$H$1:$H$1750, data!$A$1:$A$1750, Heron!$A50, data!$E$1:$E$1750, Heron!C$5)</f>
        <v>0</v>
      </c>
      <c r="D50" s="2">
        <f>C50+SUMIFS(data!$H$1:$H$1750, data!$A$1:$A$1750, Heron!$A50,  data!$E$1:$E$1750, Heron!D$5)</f>
        <v>0</v>
      </c>
      <c r="E50" s="2">
        <f>D50+SUMIFS(data!$H$1:$H$1750, data!$A$1:$A$1750, Heron!$A50,  data!$E$1:$E$1750, Heron!E$5)</f>
        <v>0</v>
      </c>
      <c r="F50" s="2">
        <f>E50+SUMIFS(data!$H$1:$H$1750, data!$A$1:$A$1750, Heron!$A50,  data!$E$1:$E$1750, Heron!F$5)</f>
        <v>0</v>
      </c>
      <c r="G50" s="2">
        <f>F50+SUMIFS(data!$H$1:$H$1750, data!$A$1:$A$1750, Heron!$A50,  data!$E$1:$E$1750, Heron!G$5)</f>
        <v>0</v>
      </c>
      <c r="H50" s="2">
        <f>G50+SUMIFS(data!$H$1:$H$1750, data!$A$1:$A$1750, Heron!$A50,  data!$E$1:$E$1750, Heron!H$5)</f>
        <v>0</v>
      </c>
      <c r="I50" s="2">
        <f>H50+SUMIFS(data!$H$1:$H$1750, data!$A$1:$A$1750, Heron!$A50,  data!$E$1:$E$1750, Heron!I$5)</f>
        <v>0</v>
      </c>
      <c r="J50" s="2">
        <f>I50+SUMIFS(data!$H$1:$H$1750, data!$A$1:$A$1750, Heron!$A50,  data!$E$1:$E$1750, Heron!J$5)</f>
        <v>0</v>
      </c>
      <c r="K50" s="2">
        <f>J50+SUMIFS(data!$H$1:$H$1750, data!$A$1:$A$1750, Heron!$A50,  data!$E$1:$E$1750, Heron!K$5)</f>
        <v>0</v>
      </c>
      <c r="L50" s="2">
        <f>K50+SUMIFS(data!$H$1:$H$1750, data!$A$1:$A$1750, Heron!$A50,  data!$E$1:$E$1750, Heron!L$5)</f>
        <v>0</v>
      </c>
      <c r="M50" s="2">
        <f>L50+SUMIFS(data!$H$1:$H$1750, data!$A$1:$A$1750, Heron!$A50,  data!$E$1:$E$1750, Heron!M$5)</f>
        <v>0</v>
      </c>
      <c r="N50" s="2">
        <f>M50+SUMIFS(data!$H$1:$H$1750, data!$A$1:$A$1750, Heron!$A50,  data!$E$1:$E$1750, Heron!N$5)</f>
        <v>0</v>
      </c>
      <c r="O50" s="2">
        <f>N50+SUMIFS(data!$H$1:$H$1750, data!$A$1:$A$1750, Heron!$A50,  data!$E$1:$E$1750, Heron!O$5)</f>
        <v>0</v>
      </c>
      <c r="P50" s="2">
        <f>O50+SUMIFS(data!$H$1:$H$1750, data!$A$1:$A$1750, Heron!$A50,  data!$E$1:$E$1750, Heron!P$5)</f>
        <v>0</v>
      </c>
      <c r="Q50" s="2">
        <f>P50+SUMIFS(data!$H$1:$H$1750, data!$A$1:$A$1750, Heron!$A50,  data!$E$1:$E$1750, Heron!Q$5)</f>
        <v>0</v>
      </c>
      <c r="R50" s="2">
        <f>Q50+SUMIFS(data!$H$1:$H$1750, data!$A$1:$A$1750, Heron!$A50,  data!$E$1:$E$1750, Heron!R$5)</f>
        <v>0</v>
      </c>
      <c r="S50" s="2">
        <f>R50+SUMIFS(data!$H$1:$H$1750, data!$A$1:$A$1750, Heron!$A50,  data!$E$1:$E$1750, Heron!S$5)</f>
        <v>0</v>
      </c>
      <c r="T50" s="2">
        <f>S50+SUMIFS(data!$H$1:$H$1750, data!$A$1:$A$1750, Heron!$A50,  data!$E$1:$E$1750, Heron!T$5)</f>
        <v>0</v>
      </c>
      <c r="U50" s="2">
        <f>T50+SUMIFS(data!$H$1:$H$1750, data!$A$1:$A$1750, Heron!$A50,  data!$E$1:$E$1750, Heron!U$5)</f>
        <v>0</v>
      </c>
      <c r="V50" s="2">
        <f>U50+SUMIFS(data!$H$1:$H$1750, data!$A$1:$A$1750, Heron!$A50,  data!$E$1:$E$1750, Heron!V$5)</f>
        <v>5125504.8499999996</v>
      </c>
      <c r="W50" s="2">
        <f>V50+SUMIFS(data!$H$1:$H$1750, data!$A$1:$A$1750, Heron!$A50,  data!$E$1:$E$1750, Heron!W$5)</f>
        <v>5439542.7309999997</v>
      </c>
      <c r="X50" s="2">
        <f>W50+SUMIFS(data!$H$1:$H$1750, data!$A$1:$A$1750, Heron!$A50,  data!$E$1:$E$1750, Heron!X$5)</f>
        <v>5753580.6119999997</v>
      </c>
      <c r="Y50" s="2">
        <f>X50+SUMIFS(data!$H$1:$H$1750, data!$A$1:$A$1750, Heron!$A50,  data!$E$1:$E$1750, Heron!Y$5)</f>
        <v>6067618.4929999998</v>
      </c>
      <c r="Z50" s="2">
        <f>Y50+SUMIFS(data!$H$1:$H$1750, data!$A$1:$A$1750, Heron!$A50,  data!$E$1:$E$1750, Heron!Z$5)</f>
        <v>6381656.3739999998</v>
      </c>
      <c r="AA50" s="2">
        <f>Z50+SUMIFS(data!$H$1:$H$1750, data!$A$1:$A$1750, Heron!$A50,  data!$E$1:$E$1750, Heron!AA$5)</f>
        <v>6695694.2549999999</v>
      </c>
      <c r="AB50" s="2">
        <f>AA50+SUMIFS(data!$H$1:$H$1750, data!$A$1:$A$1750, Heron!$A50,  data!$E$1:$E$1750, Heron!AB$5)</f>
        <v>7009732.1359999999</v>
      </c>
      <c r="AC50" s="2">
        <f>AB50+SUMIFS(data!$H$1:$H$1750, data!$A$1:$A$1750, Heron!$A50,  data!$E$1:$E$1750, Heron!AC$5)</f>
        <v>7323770.017</v>
      </c>
      <c r="AD50" s="2">
        <f>AC50+SUMIFS(data!$H$1:$H$1750, data!$A$1:$A$1750, Heron!$A50,  data!$E$1:$E$1750, Heron!AD$5)</f>
        <v>7637807.898</v>
      </c>
      <c r="AE50" s="2">
        <f>AD50+SUMIFS(data!$H$1:$H$1750, data!$A$1:$A$1750, Heron!$A50,  data!$E$1:$E$1750, Heron!AE$5)</f>
        <v>7951845.7790000001</v>
      </c>
      <c r="AF50" s="2">
        <f>AE50+SUMIFS(data!$H$1:$H$1750, data!$A$1:$A$1750, Heron!$A50,  data!$E$1:$E$1750, Heron!AF$5)</f>
        <v>8265883.6600000001</v>
      </c>
      <c r="AG50" s="2">
        <f>AF50+SUMIFS(data!$H$1:$H$1750, data!$A$1:$A$1750, Heron!$A50,  data!$E$1:$E$1750,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SUMIFS(data!$H$1:$H$1750, data!$A$1:$A$1750, Heron!$A51, data!$E$1:$E$1750, Heron!C$5)</f>
        <v>0</v>
      </c>
      <c r="D51" s="2">
        <f>C51+SUMIFS(data!$H$1:$H$1750, data!$A$1:$A$1750, Heron!$A51,  data!$E$1:$E$1750, Heron!D$5)</f>
        <v>0</v>
      </c>
      <c r="E51" s="2">
        <f>D51+SUMIFS(data!$H$1:$H$1750, data!$A$1:$A$1750, Heron!$A51,  data!$E$1:$E$1750, Heron!E$5)</f>
        <v>0</v>
      </c>
      <c r="F51" s="2">
        <f>E51+SUMIFS(data!$H$1:$H$1750, data!$A$1:$A$1750, Heron!$A51,  data!$E$1:$E$1750, Heron!F$5)</f>
        <v>0</v>
      </c>
      <c r="G51" s="2">
        <f>F51+SUMIFS(data!$H$1:$H$1750, data!$A$1:$A$1750, Heron!$A51,  data!$E$1:$E$1750, Heron!G$5)</f>
        <v>0</v>
      </c>
      <c r="H51" s="2">
        <f>G51+SUMIFS(data!$H$1:$H$1750, data!$A$1:$A$1750, Heron!$A51,  data!$E$1:$E$1750, Heron!H$5)</f>
        <v>0</v>
      </c>
      <c r="I51" s="2">
        <f>H51+SUMIFS(data!$H$1:$H$1750, data!$A$1:$A$1750, Heron!$A51,  data!$E$1:$E$1750, Heron!I$5)</f>
        <v>0</v>
      </c>
      <c r="J51" s="2">
        <f>I51+SUMIFS(data!$H$1:$H$1750, data!$A$1:$A$1750, Heron!$A51,  data!$E$1:$E$1750, Heron!J$5)</f>
        <v>0</v>
      </c>
      <c r="K51" s="2">
        <f>J51+SUMIFS(data!$H$1:$H$1750, data!$A$1:$A$1750, Heron!$A51,  data!$E$1:$E$1750, Heron!K$5)</f>
        <v>0</v>
      </c>
      <c r="L51" s="2">
        <f>K51+SUMIFS(data!$H$1:$H$1750, data!$A$1:$A$1750, Heron!$A51,  data!$E$1:$E$1750, Heron!L$5)</f>
        <v>0</v>
      </c>
      <c r="M51" s="2">
        <f>L51+SUMIFS(data!$H$1:$H$1750, data!$A$1:$A$1750, Heron!$A51,  data!$E$1:$E$1750, Heron!M$5)</f>
        <v>0</v>
      </c>
      <c r="N51" s="2">
        <f>M51+SUMIFS(data!$H$1:$H$1750, data!$A$1:$A$1750, Heron!$A51,  data!$E$1:$E$1750, Heron!N$5)</f>
        <v>0</v>
      </c>
      <c r="O51" s="2">
        <f>N51+SUMIFS(data!$H$1:$H$1750, data!$A$1:$A$1750, Heron!$A51,  data!$E$1:$E$1750, Heron!O$5)</f>
        <v>0</v>
      </c>
      <c r="P51" s="2">
        <f>O51+SUMIFS(data!$H$1:$H$1750, data!$A$1:$A$1750, Heron!$A51,  data!$E$1:$E$1750, Heron!P$5)</f>
        <v>0</v>
      </c>
      <c r="Q51" s="2">
        <f>P51+SUMIFS(data!$H$1:$H$1750, data!$A$1:$A$1750, Heron!$A51,  data!$E$1:$E$1750, Heron!Q$5)</f>
        <v>0</v>
      </c>
      <c r="R51" s="2">
        <f>Q51+SUMIFS(data!$H$1:$H$1750, data!$A$1:$A$1750, Heron!$A51,  data!$E$1:$E$1750, Heron!R$5)</f>
        <v>0</v>
      </c>
      <c r="S51" s="2">
        <f>R51+SUMIFS(data!$H$1:$H$1750, data!$A$1:$A$1750, Heron!$A51,  data!$E$1:$E$1750, Heron!S$5)</f>
        <v>0</v>
      </c>
      <c r="T51" s="2">
        <f>S51+SUMIFS(data!$H$1:$H$1750, data!$A$1:$A$1750, Heron!$A51,  data!$E$1:$E$1750, Heron!T$5)</f>
        <v>0</v>
      </c>
      <c r="U51" s="2">
        <f>T51+SUMIFS(data!$H$1:$H$1750, data!$A$1:$A$1750, Heron!$A51,  data!$E$1:$E$1750, Heron!U$5)</f>
        <v>0</v>
      </c>
      <c r="V51" s="2">
        <f>U51+SUMIFS(data!$H$1:$H$1750, data!$A$1:$A$1750, Heron!$A51,  data!$E$1:$E$1750, Heron!V$5)</f>
        <v>11741246.42</v>
      </c>
      <c r="W51" s="2">
        <f>V51+SUMIFS(data!$H$1:$H$1750, data!$A$1:$A$1750, Heron!$A51,  data!$E$1:$E$1750, Heron!W$5)</f>
        <v>11741246.42</v>
      </c>
      <c r="X51" s="2">
        <f>W51+SUMIFS(data!$H$1:$H$1750, data!$A$1:$A$1750, Heron!$A51,  data!$E$1:$E$1750, Heron!X$5)</f>
        <v>11741246.42</v>
      </c>
      <c r="Y51" s="2">
        <f>X51+SUMIFS(data!$H$1:$H$1750, data!$A$1:$A$1750, Heron!$A51,  data!$E$1:$E$1750, Heron!Y$5)</f>
        <v>11741246.42</v>
      </c>
      <c r="Z51" s="2">
        <f>Y51+SUMIFS(data!$H$1:$H$1750, data!$A$1:$A$1750, Heron!$A51,  data!$E$1:$E$1750, Heron!Z$5)</f>
        <v>11741246.42</v>
      </c>
      <c r="AA51" s="2">
        <f>Z51+SUMIFS(data!$H$1:$H$1750, data!$A$1:$A$1750, Heron!$A51,  data!$E$1:$E$1750, Heron!AA$5)</f>
        <v>11741246.42</v>
      </c>
      <c r="AB51" s="2">
        <f>AA51+SUMIFS(data!$H$1:$H$1750, data!$A$1:$A$1750, Heron!$A51,  data!$E$1:$E$1750, Heron!AB$5)</f>
        <v>11741246.42</v>
      </c>
      <c r="AC51" s="2">
        <f>AB51+SUMIFS(data!$H$1:$H$1750, data!$A$1:$A$1750, Heron!$A51,  data!$E$1:$E$1750, Heron!AC$5)</f>
        <v>11741246.42</v>
      </c>
      <c r="AD51" s="2">
        <f>AC51+SUMIFS(data!$H$1:$H$1750, data!$A$1:$A$1750, Heron!$A51,  data!$E$1:$E$1750, Heron!AD$5)</f>
        <v>11741246.42</v>
      </c>
      <c r="AE51" s="2">
        <f>AD51+SUMIFS(data!$H$1:$H$1750, data!$A$1:$A$1750, Heron!$A51,  data!$E$1:$E$1750, Heron!AE$5)</f>
        <v>11741246.42</v>
      </c>
      <c r="AF51" s="2">
        <f>AE51+SUMIFS(data!$H$1:$H$1750, data!$A$1:$A$1750, Heron!$A51,  data!$E$1:$E$1750, Heron!AF$5)</f>
        <v>11741246.42</v>
      </c>
      <c r="AG51" s="2">
        <f>AF51+SUMIFS(data!$H$1:$H$1750, data!$A$1:$A$1750, Heron!$A51,  data!$E$1:$E$1750,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SUMIFS(data!$H$1:$H$1750, data!$A$1:$A$1750, Heron!$A52, data!$E$1:$E$1750, Heron!C$5)</f>
        <v>0</v>
      </c>
      <c r="D52" s="2">
        <f>C52+SUMIFS(data!$H$1:$H$1750, data!$A$1:$A$1750, Heron!$A52,  data!$E$1:$E$1750, Heron!D$5)</f>
        <v>0</v>
      </c>
      <c r="E52" s="2">
        <f>D52+SUMIFS(data!$H$1:$H$1750, data!$A$1:$A$1750, Heron!$A52,  data!$E$1:$E$1750, Heron!E$5)</f>
        <v>0</v>
      </c>
      <c r="F52" s="2">
        <f>E52+SUMIFS(data!$H$1:$H$1750, data!$A$1:$A$1750, Heron!$A52,  data!$E$1:$E$1750, Heron!F$5)</f>
        <v>0</v>
      </c>
      <c r="G52" s="2">
        <f>F52+SUMIFS(data!$H$1:$H$1750, data!$A$1:$A$1750, Heron!$A52,  data!$E$1:$E$1750, Heron!G$5)</f>
        <v>0</v>
      </c>
      <c r="H52" s="2">
        <f>G52+SUMIFS(data!$H$1:$H$1750, data!$A$1:$A$1750, Heron!$A52,  data!$E$1:$E$1750, Heron!H$5)</f>
        <v>0</v>
      </c>
      <c r="I52" s="2">
        <f>H52+SUMIFS(data!$H$1:$H$1750, data!$A$1:$A$1750, Heron!$A52,  data!$E$1:$E$1750, Heron!I$5)</f>
        <v>0</v>
      </c>
      <c r="J52" s="2">
        <f>I52+SUMIFS(data!$H$1:$H$1750, data!$A$1:$A$1750, Heron!$A52,  data!$E$1:$E$1750, Heron!J$5)</f>
        <v>0</v>
      </c>
      <c r="K52" s="2">
        <f>J52+SUMIFS(data!$H$1:$H$1750, data!$A$1:$A$1750, Heron!$A52,  data!$E$1:$E$1750, Heron!K$5)</f>
        <v>0</v>
      </c>
      <c r="L52" s="2">
        <f>K52+SUMIFS(data!$H$1:$H$1750, data!$A$1:$A$1750, Heron!$A52,  data!$E$1:$E$1750, Heron!L$5)</f>
        <v>0</v>
      </c>
      <c r="M52" s="2">
        <f>L52+SUMIFS(data!$H$1:$H$1750, data!$A$1:$A$1750, Heron!$A52,  data!$E$1:$E$1750, Heron!M$5)</f>
        <v>0</v>
      </c>
      <c r="N52" s="2">
        <f>M52+SUMIFS(data!$H$1:$H$1750, data!$A$1:$A$1750, Heron!$A52,  data!$E$1:$E$1750, Heron!N$5)</f>
        <v>0</v>
      </c>
      <c r="O52" s="2">
        <f>N52+SUMIFS(data!$H$1:$H$1750, data!$A$1:$A$1750, Heron!$A52,  data!$E$1:$E$1750, Heron!O$5)</f>
        <v>0</v>
      </c>
      <c r="P52" s="2">
        <f>O52+SUMIFS(data!$H$1:$H$1750, data!$A$1:$A$1750, Heron!$A52,  data!$E$1:$E$1750, Heron!P$5)</f>
        <v>0</v>
      </c>
      <c r="Q52" s="2">
        <f>P52+SUMIFS(data!$H$1:$H$1750, data!$A$1:$A$1750, Heron!$A52,  data!$E$1:$E$1750, Heron!Q$5)</f>
        <v>0</v>
      </c>
      <c r="R52" s="2">
        <f>Q52+SUMIFS(data!$H$1:$H$1750, data!$A$1:$A$1750, Heron!$A52,  data!$E$1:$E$1750, Heron!R$5)</f>
        <v>0</v>
      </c>
      <c r="S52" s="2">
        <f>R52+SUMIFS(data!$H$1:$H$1750, data!$A$1:$A$1750, Heron!$A52,  data!$E$1:$E$1750, Heron!S$5)</f>
        <v>0</v>
      </c>
      <c r="T52" s="2">
        <f>S52+SUMIFS(data!$H$1:$H$1750, data!$A$1:$A$1750, Heron!$A52,  data!$E$1:$E$1750, Heron!T$5)</f>
        <v>0</v>
      </c>
      <c r="U52" s="2">
        <f>T52+SUMIFS(data!$H$1:$H$1750, data!$A$1:$A$1750, Heron!$A52,  data!$E$1:$E$1750, Heron!U$5)</f>
        <v>0</v>
      </c>
      <c r="V52" s="2">
        <f>U52+SUMIFS(data!$H$1:$H$1750, data!$A$1:$A$1750, Heron!$A52,  data!$E$1:$E$1750, Heron!V$5)</f>
        <v>26200000</v>
      </c>
      <c r="W52" s="2">
        <f>V52+SUMIFS(data!$H$1:$H$1750, data!$A$1:$A$1750, Heron!$A52,  data!$E$1:$E$1750, Heron!W$5)</f>
        <v>26200000</v>
      </c>
      <c r="X52" s="2">
        <f>W52+SUMIFS(data!$H$1:$H$1750, data!$A$1:$A$1750, Heron!$A52,  data!$E$1:$E$1750, Heron!X$5)</f>
        <v>26200000</v>
      </c>
      <c r="Y52" s="2">
        <f>X52+SUMIFS(data!$H$1:$H$1750, data!$A$1:$A$1750, Heron!$A52,  data!$E$1:$E$1750, Heron!Y$5)</f>
        <v>26200000</v>
      </c>
      <c r="Z52" s="2">
        <f>Y52+SUMIFS(data!$H$1:$H$1750, data!$A$1:$A$1750, Heron!$A52,  data!$E$1:$E$1750, Heron!Z$5)</f>
        <v>26200000</v>
      </c>
      <c r="AA52" s="2">
        <f>Z52+SUMIFS(data!$H$1:$H$1750, data!$A$1:$A$1750, Heron!$A52,  data!$E$1:$E$1750, Heron!AA$5)</f>
        <v>26200000</v>
      </c>
      <c r="AB52" s="2">
        <f>AA52+SUMIFS(data!$H$1:$H$1750, data!$A$1:$A$1750, Heron!$A52,  data!$E$1:$E$1750, Heron!AB$5)</f>
        <v>26200000</v>
      </c>
      <c r="AC52" s="2">
        <f>AB52+SUMIFS(data!$H$1:$H$1750, data!$A$1:$A$1750, Heron!$A52,  data!$E$1:$E$1750, Heron!AC$5)</f>
        <v>26200000</v>
      </c>
      <c r="AD52" s="2">
        <f>AC52+SUMIFS(data!$H$1:$H$1750, data!$A$1:$A$1750, Heron!$A52,  data!$E$1:$E$1750, Heron!AD$5)</f>
        <v>26200000</v>
      </c>
      <c r="AE52" s="2">
        <f>AD52+SUMIFS(data!$H$1:$H$1750, data!$A$1:$A$1750, Heron!$A52,  data!$E$1:$E$1750, Heron!AE$5)</f>
        <v>26200000</v>
      </c>
      <c r="AF52" s="2">
        <f>AE52+SUMIFS(data!$H$1:$H$1750, data!$A$1:$A$1750, Heron!$A52,  data!$E$1:$E$1750, Heron!AF$5)</f>
        <v>26200000</v>
      </c>
      <c r="AG52" s="2">
        <f>AF52+SUMIFS(data!$H$1:$H$1750, data!$A$1:$A$1750, Heron!$A52,  data!$E$1:$E$1750,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SUMIFS(data!$H$1:$H$1750, data!$A$1:$A$1750, Heron!$A53, data!$E$1:$E$1750, Heron!C$5)</f>
        <v>0</v>
      </c>
      <c r="D53" s="2">
        <f>C53+SUMIFS(data!$H$1:$H$1750, data!$A$1:$A$1750, Heron!$A53,  data!$E$1:$E$1750, Heron!D$5)</f>
        <v>0</v>
      </c>
      <c r="E53" s="2">
        <f>D53+SUMIFS(data!$H$1:$H$1750, data!$A$1:$A$1750, Heron!$A53,  data!$E$1:$E$1750, Heron!E$5)</f>
        <v>0</v>
      </c>
      <c r="F53" s="2">
        <f>E53+SUMIFS(data!$H$1:$H$1750, data!$A$1:$A$1750, Heron!$A53,  data!$E$1:$E$1750, Heron!F$5)</f>
        <v>0</v>
      </c>
      <c r="G53" s="2">
        <f>F53+SUMIFS(data!$H$1:$H$1750, data!$A$1:$A$1750, Heron!$A53,  data!$E$1:$E$1750, Heron!G$5)</f>
        <v>0</v>
      </c>
      <c r="H53" s="2">
        <f>G53+SUMIFS(data!$H$1:$H$1750, data!$A$1:$A$1750, Heron!$A53,  data!$E$1:$E$1750, Heron!H$5)</f>
        <v>0</v>
      </c>
      <c r="I53" s="2">
        <f>H53+SUMIFS(data!$H$1:$H$1750, data!$A$1:$A$1750, Heron!$A53,  data!$E$1:$E$1750, Heron!I$5)</f>
        <v>0</v>
      </c>
      <c r="J53" s="2">
        <f>I53+SUMIFS(data!$H$1:$H$1750, data!$A$1:$A$1750, Heron!$A53,  data!$E$1:$E$1750, Heron!J$5)</f>
        <v>0</v>
      </c>
      <c r="K53" s="2">
        <f>J53+SUMIFS(data!$H$1:$H$1750, data!$A$1:$A$1750, Heron!$A53,  data!$E$1:$E$1750, Heron!K$5)</f>
        <v>0</v>
      </c>
      <c r="L53" s="2">
        <f>K53+SUMIFS(data!$H$1:$H$1750, data!$A$1:$A$1750, Heron!$A53,  data!$E$1:$E$1750, Heron!L$5)</f>
        <v>0</v>
      </c>
      <c r="M53" s="2">
        <f>L53+SUMIFS(data!$H$1:$H$1750, data!$A$1:$A$1750, Heron!$A53,  data!$E$1:$E$1750, Heron!M$5)</f>
        <v>0</v>
      </c>
      <c r="N53" s="2">
        <f>M53+SUMIFS(data!$H$1:$H$1750, data!$A$1:$A$1750, Heron!$A53,  data!$E$1:$E$1750, Heron!N$5)</f>
        <v>0</v>
      </c>
      <c r="O53" s="2">
        <f>N53+SUMIFS(data!$H$1:$H$1750, data!$A$1:$A$1750, Heron!$A53,  data!$E$1:$E$1750, Heron!O$5)</f>
        <v>0</v>
      </c>
      <c r="P53" s="2">
        <f>O53+SUMIFS(data!$H$1:$H$1750, data!$A$1:$A$1750, Heron!$A53,  data!$E$1:$E$1750, Heron!P$5)</f>
        <v>0</v>
      </c>
      <c r="Q53" s="2">
        <f>P53+SUMIFS(data!$H$1:$H$1750, data!$A$1:$A$1750, Heron!$A53,  data!$E$1:$E$1750, Heron!Q$5)</f>
        <v>0</v>
      </c>
      <c r="R53" s="2">
        <f>Q53+SUMIFS(data!$H$1:$H$1750, data!$A$1:$A$1750, Heron!$A53,  data!$E$1:$E$1750, Heron!R$5)</f>
        <v>0</v>
      </c>
      <c r="S53" s="2">
        <f>R53+SUMIFS(data!$H$1:$H$1750, data!$A$1:$A$1750, Heron!$A53,  data!$E$1:$E$1750, Heron!S$5)</f>
        <v>0</v>
      </c>
      <c r="T53" s="2">
        <f>S53+SUMIFS(data!$H$1:$H$1750, data!$A$1:$A$1750, Heron!$A53,  data!$E$1:$E$1750, Heron!T$5)</f>
        <v>0</v>
      </c>
      <c r="U53" s="2">
        <f>T53+SUMIFS(data!$H$1:$H$1750, data!$A$1:$A$1750, Heron!$A53,  data!$E$1:$E$1750, Heron!U$5)</f>
        <v>0</v>
      </c>
      <c r="V53" s="2">
        <f>U53+SUMIFS(data!$H$1:$H$1750, data!$A$1:$A$1750, Heron!$A53,  data!$E$1:$E$1750, Heron!V$5)</f>
        <v>5676905</v>
      </c>
      <c r="W53" s="2">
        <f>V53+SUMIFS(data!$H$1:$H$1750, data!$A$1:$A$1750, Heron!$A53,  data!$E$1:$E$1750, Heron!W$5)</f>
        <v>6069819.3020000001</v>
      </c>
      <c r="X53" s="2">
        <f>W53+SUMIFS(data!$H$1:$H$1750, data!$A$1:$A$1750, Heron!$A53,  data!$E$1:$E$1750, Heron!X$5)</f>
        <v>6462733.6040000003</v>
      </c>
      <c r="Y53" s="2">
        <f>X53+SUMIFS(data!$H$1:$H$1750, data!$A$1:$A$1750, Heron!$A53,  data!$E$1:$E$1750, Heron!Y$5)</f>
        <v>6855647.9060000004</v>
      </c>
      <c r="Z53" s="2">
        <f>Y53+SUMIFS(data!$H$1:$H$1750, data!$A$1:$A$1750, Heron!$A53,  data!$E$1:$E$1750, Heron!Z$5)</f>
        <v>7248562.2080000006</v>
      </c>
      <c r="AA53" s="2">
        <f>Z53+SUMIFS(data!$H$1:$H$1750, data!$A$1:$A$1750, Heron!$A53,  data!$E$1:$E$1750, Heron!AA$5)</f>
        <v>7641476.5100000007</v>
      </c>
      <c r="AB53" s="2">
        <f>AA53+SUMIFS(data!$H$1:$H$1750, data!$A$1:$A$1750, Heron!$A53,  data!$E$1:$E$1750, Heron!AB$5)</f>
        <v>8034390.8120000008</v>
      </c>
      <c r="AC53" s="2">
        <f>AB53+SUMIFS(data!$H$1:$H$1750, data!$A$1:$A$1750, Heron!$A53,  data!$E$1:$E$1750, Heron!AC$5)</f>
        <v>8427305.1140000001</v>
      </c>
      <c r="AD53" s="2">
        <f>AC53+SUMIFS(data!$H$1:$H$1750, data!$A$1:$A$1750, Heron!$A53,  data!$E$1:$E$1750, Heron!AD$5)</f>
        <v>8820219.4159999993</v>
      </c>
      <c r="AE53" s="2">
        <f>AD53+SUMIFS(data!$H$1:$H$1750, data!$A$1:$A$1750, Heron!$A53,  data!$E$1:$E$1750, Heron!AE$5)</f>
        <v>9213133.7179999985</v>
      </c>
      <c r="AF53" s="2">
        <f>AE53+SUMIFS(data!$H$1:$H$1750, data!$A$1:$A$1750, Heron!$A53,  data!$E$1:$E$1750, Heron!AF$5)</f>
        <v>9606048.0199999977</v>
      </c>
      <c r="AG53" s="2">
        <f>AF53+SUMIFS(data!$H$1:$H$1750, data!$A$1:$A$1750, Heron!$A53,  data!$E$1:$E$1750,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SUMIFS(data!$H$1:$H$1750, data!$A$1:$A$1750, Heron!$A54, data!$E$1:$E$1750, Heron!C$5)</f>
        <v>0</v>
      </c>
      <c r="D54" s="2">
        <f>C54+SUMIFS(data!$H$1:$H$1750, data!$A$1:$A$1750, Heron!$A54,  data!$E$1:$E$1750, Heron!D$5)</f>
        <v>0</v>
      </c>
      <c r="E54" s="2">
        <f>D54+SUMIFS(data!$H$1:$H$1750, data!$A$1:$A$1750, Heron!$A54,  data!$E$1:$E$1750, Heron!E$5)</f>
        <v>0</v>
      </c>
      <c r="F54" s="2">
        <f>E54+SUMIFS(data!$H$1:$H$1750, data!$A$1:$A$1750, Heron!$A54,  data!$E$1:$E$1750, Heron!F$5)</f>
        <v>0</v>
      </c>
      <c r="G54" s="2">
        <f>F54+SUMIFS(data!$H$1:$H$1750, data!$A$1:$A$1750, Heron!$A54,  data!$E$1:$E$1750, Heron!G$5)</f>
        <v>0</v>
      </c>
      <c r="H54" s="2">
        <f>G54+SUMIFS(data!$H$1:$H$1750, data!$A$1:$A$1750, Heron!$A54,  data!$E$1:$E$1750, Heron!H$5)</f>
        <v>0</v>
      </c>
      <c r="I54" s="2">
        <f>H54+SUMIFS(data!$H$1:$H$1750, data!$A$1:$A$1750, Heron!$A54,  data!$E$1:$E$1750, Heron!I$5)</f>
        <v>0</v>
      </c>
      <c r="J54" s="2">
        <f>I54+SUMIFS(data!$H$1:$H$1750, data!$A$1:$A$1750, Heron!$A54,  data!$E$1:$E$1750, Heron!J$5)</f>
        <v>0</v>
      </c>
      <c r="K54" s="2">
        <f>J54+SUMIFS(data!$H$1:$H$1750, data!$A$1:$A$1750, Heron!$A54,  data!$E$1:$E$1750, Heron!K$5)</f>
        <v>0</v>
      </c>
      <c r="L54" s="2">
        <f>K54+SUMIFS(data!$H$1:$H$1750, data!$A$1:$A$1750, Heron!$A54,  data!$E$1:$E$1750, Heron!L$5)</f>
        <v>0</v>
      </c>
      <c r="M54" s="2">
        <f>L54+SUMIFS(data!$H$1:$H$1750, data!$A$1:$A$1750, Heron!$A54,  data!$E$1:$E$1750, Heron!M$5)</f>
        <v>0</v>
      </c>
      <c r="N54" s="2">
        <f>M54+SUMIFS(data!$H$1:$H$1750, data!$A$1:$A$1750, Heron!$A54,  data!$E$1:$E$1750, Heron!N$5)</f>
        <v>0</v>
      </c>
      <c r="O54" s="2">
        <f>N54+SUMIFS(data!$H$1:$H$1750, data!$A$1:$A$1750, Heron!$A54,  data!$E$1:$E$1750, Heron!O$5)</f>
        <v>0</v>
      </c>
      <c r="P54" s="2">
        <f>O54+SUMIFS(data!$H$1:$H$1750, data!$A$1:$A$1750, Heron!$A54,  data!$E$1:$E$1750, Heron!P$5)</f>
        <v>0</v>
      </c>
      <c r="Q54" s="2">
        <f>P54+SUMIFS(data!$H$1:$H$1750, data!$A$1:$A$1750, Heron!$A54,  data!$E$1:$E$1750, Heron!Q$5)</f>
        <v>0</v>
      </c>
      <c r="R54" s="2">
        <f>Q54+SUMIFS(data!$H$1:$H$1750, data!$A$1:$A$1750, Heron!$A54,  data!$E$1:$E$1750, Heron!R$5)</f>
        <v>0</v>
      </c>
      <c r="S54" s="2">
        <f>R54+SUMIFS(data!$H$1:$H$1750, data!$A$1:$A$1750, Heron!$A54,  data!$E$1:$E$1750, Heron!S$5)</f>
        <v>0</v>
      </c>
      <c r="T54" s="2">
        <f>S54+SUMIFS(data!$H$1:$H$1750, data!$A$1:$A$1750, Heron!$A54,  data!$E$1:$E$1750, Heron!T$5)</f>
        <v>0</v>
      </c>
      <c r="U54" s="2">
        <f>T54+SUMIFS(data!$H$1:$H$1750, data!$A$1:$A$1750, Heron!$A54,  data!$E$1:$E$1750, Heron!U$5)</f>
        <v>0</v>
      </c>
      <c r="V54" s="2">
        <f>U54+SUMIFS(data!$H$1:$H$1750, data!$A$1:$A$1750, Heron!$A54,  data!$E$1:$E$1750, Heron!V$5)</f>
        <v>5361342.92</v>
      </c>
      <c r="W54" s="2">
        <f>V54+SUMIFS(data!$H$1:$H$1750, data!$A$1:$A$1750, Heron!$A54,  data!$E$1:$E$1750, Heron!W$5)</f>
        <v>5361342.92</v>
      </c>
      <c r="X54" s="2">
        <f>W54+SUMIFS(data!$H$1:$H$1750, data!$A$1:$A$1750, Heron!$A54,  data!$E$1:$E$1750, Heron!X$5)</f>
        <v>5361342.92</v>
      </c>
      <c r="Y54" s="2">
        <f>X54+SUMIFS(data!$H$1:$H$1750, data!$A$1:$A$1750, Heron!$A54,  data!$E$1:$E$1750, Heron!Y$5)</f>
        <v>5361342.92</v>
      </c>
      <c r="Z54" s="2">
        <f>Y54+SUMIFS(data!$H$1:$H$1750, data!$A$1:$A$1750, Heron!$A54,  data!$E$1:$E$1750, Heron!Z$5)</f>
        <v>5361342.92</v>
      </c>
      <c r="AA54" s="2">
        <f>Z54+SUMIFS(data!$H$1:$H$1750, data!$A$1:$A$1750, Heron!$A54,  data!$E$1:$E$1750, Heron!AA$5)</f>
        <v>5361342.92</v>
      </c>
      <c r="AB54" s="2">
        <f>AA54+SUMIFS(data!$H$1:$H$1750, data!$A$1:$A$1750, Heron!$A54,  data!$E$1:$E$1750, Heron!AB$5)</f>
        <v>5361342.92</v>
      </c>
      <c r="AC54" s="2">
        <f>AB54+SUMIFS(data!$H$1:$H$1750, data!$A$1:$A$1750, Heron!$A54,  data!$E$1:$E$1750, Heron!AC$5)</f>
        <v>5361342.92</v>
      </c>
      <c r="AD54" s="2">
        <f>AC54+SUMIFS(data!$H$1:$H$1750, data!$A$1:$A$1750, Heron!$A54,  data!$E$1:$E$1750, Heron!AD$5)</f>
        <v>5361342.92</v>
      </c>
      <c r="AE54" s="2">
        <f>AD54+SUMIFS(data!$H$1:$H$1750, data!$A$1:$A$1750, Heron!$A54,  data!$E$1:$E$1750, Heron!AE$5)</f>
        <v>5361342.92</v>
      </c>
      <c r="AF54" s="2">
        <f>AE54+SUMIFS(data!$H$1:$H$1750, data!$A$1:$A$1750, Heron!$A54,  data!$E$1:$E$1750, Heron!AF$5)</f>
        <v>5361342.92</v>
      </c>
      <c r="AG54" s="2">
        <f>AF54+SUMIFS(data!$H$1:$H$1750, data!$A$1:$A$1750, Heron!$A54,  data!$E$1:$E$1750,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SUMIFS(data!$H$1:$H$1750, data!$A$1:$A$1750, Heron!$A55, data!$E$1:$E$1750, Heron!C$5)</f>
        <v>0</v>
      </c>
      <c r="D55" s="2">
        <f>C55+SUMIFS(data!$H$1:$H$1750, data!$A$1:$A$1750, Heron!$A55,  data!$E$1:$E$1750, Heron!D$5)</f>
        <v>0</v>
      </c>
      <c r="E55" s="2">
        <f>D55+SUMIFS(data!$H$1:$H$1750, data!$A$1:$A$1750, Heron!$A55,  data!$E$1:$E$1750, Heron!E$5)</f>
        <v>0</v>
      </c>
      <c r="F55" s="2">
        <f>E55+SUMIFS(data!$H$1:$H$1750, data!$A$1:$A$1750, Heron!$A55,  data!$E$1:$E$1750, Heron!F$5)</f>
        <v>0</v>
      </c>
      <c r="G55" s="2">
        <f>F55+SUMIFS(data!$H$1:$H$1750, data!$A$1:$A$1750, Heron!$A55,  data!$E$1:$E$1750, Heron!G$5)</f>
        <v>0</v>
      </c>
      <c r="H55" s="2">
        <f>G55+SUMIFS(data!$H$1:$H$1750, data!$A$1:$A$1750, Heron!$A55,  data!$E$1:$E$1750, Heron!H$5)</f>
        <v>0</v>
      </c>
      <c r="I55" s="2">
        <f>H55+SUMIFS(data!$H$1:$H$1750, data!$A$1:$A$1750, Heron!$A55,  data!$E$1:$E$1750, Heron!I$5)</f>
        <v>0</v>
      </c>
      <c r="J55" s="2">
        <f>I55+SUMIFS(data!$H$1:$H$1750, data!$A$1:$A$1750, Heron!$A55,  data!$E$1:$E$1750, Heron!J$5)</f>
        <v>0</v>
      </c>
      <c r="K55" s="2">
        <f>J55+SUMIFS(data!$H$1:$H$1750, data!$A$1:$A$1750, Heron!$A55,  data!$E$1:$E$1750, Heron!K$5)</f>
        <v>0</v>
      </c>
      <c r="L55" s="2">
        <f>K55+SUMIFS(data!$H$1:$H$1750, data!$A$1:$A$1750, Heron!$A55,  data!$E$1:$E$1750, Heron!L$5)</f>
        <v>0</v>
      </c>
      <c r="M55" s="2">
        <f>L55+SUMIFS(data!$H$1:$H$1750, data!$A$1:$A$1750, Heron!$A55,  data!$E$1:$E$1750, Heron!M$5)</f>
        <v>0</v>
      </c>
      <c r="N55" s="2">
        <f>M55+SUMIFS(data!$H$1:$H$1750, data!$A$1:$A$1750, Heron!$A55,  data!$E$1:$E$1750, Heron!N$5)</f>
        <v>0</v>
      </c>
      <c r="O55" s="2">
        <f>N55+SUMIFS(data!$H$1:$H$1750, data!$A$1:$A$1750, Heron!$A55,  data!$E$1:$E$1750, Heron!O$5)</f>
        <v>0</v>
      </c>
      <c r="P55" s="2">
        <f>O55+SUMIFS(data!$H$1:$H$1750, data!$A$1:$A$1750, Heron!$A55,  data!$E$1:$E$1750, Heron!P$5)</f>
        <v>0</v>
      </c>
      <c r="Q55" s="2">
        <f>P55+SUMIFS(data!$H$1:$H$1750, data!$A$1:$A$1750, Heron!$A55,  data!$E$1:$E$1750, Heron!Q$5)</f>
        <v>0</v>
      </c>
      <c r="R55" s="2">
        <f>Q55+SUMIFS(data!$H$1:$H$1750, data!$A$1:$A$1750, Heron!$A55,  data!$E$1:$E$1750, Heron!R$5)</f>
        <v>0</v>
      </c>
      <c r="S55" s="2">
        <f>R55+SUMIFS(data!$H$1:$H$1750, data!$A$1:$A$1750, Heron!$A55,  data!$E$1:$E$1750, Heron!S$5)</f>
        <v>0</v>
      </c>
      <c r="T55" s="2">
        <f>S55+SUMIFS(data!$H$1:$H$1750, data!$A$1:$A$1750, Heron!$A55,  data!$E$1:$E$1750, Heron!T$5)</f>
        <v>0</v>
      </c>
      <c r="U55" s="2">
        <f>T55+SUMIFS(data!$H$1:$H$1750, data!$A$1:$A$1750, Heron!$A55,  data!$E$1:$E$1750, Heron!U$5)</f>
        <v>0</v>
      </c>
      <c r="V55" s="2">
        <f>U55+SUMIFS(data!$H$1:$H$1750, data!$A$1:$A$1750, Heron!$A55,  data!$E$1:$E$1750, Heron!V$5)</f>
        <v>17272544</v>
      </c>
      <c r="W55" s="2">
        <f>V55+SUMIFS(data!$H$1:$H$1750, data!$A$1:$A$1750, Heron!$A55,  data!$E$1:$E$1750, Heron!W$5)</f>
        <v>18072544</v>
      </c>
      <c r="X55" s="2">
        <f>W55+SUMIFS(data!$H$1:$H$1750, data!$A$1:$A$1750, Heron!$A55,  data!$E$1:$E$1750, Heron!X$5)</f>
        <v>18872544</v>
      </c>
      <c r="Y55" s="2">
        <f>X55+SUMIFS(data!$H$1:$H$1750, data!$A$1:$A$1750, Heron!$A55,  data!$E$1:$E$1750, Heron!Y$5)</f>
        <v>19672544</v>
      </c>
      <c r="Z55" s="2">
        <f>Y55+SUMIFS(data!$H$1:$H$1750, data!$A$1:$A$1750, Heron!$A55,  data!$E$1:$E$1750, Heron!Z$5)</f>
        <v>20472544</v>
      </c>
      <c r="AA55" s="2">
        <f>Z55+SUMIFS(data!$H$1:$H$1750, data!$A$1:$A$1750, Heron!$A55,  data!$E$1:$E$1750, Heron!AA$5)</f>
        <v>21272544</v>
      </c>
      <c r="AB55" s="2">
        <f>AA55+SUMIFS(data!$H$1:$H$1750, data!$A$1:$A$1750, Heron!$A55,  data!$E$1:$E$1750, Heron!AB$5)</f>
        <v>22072544</v>
      </c>
      <c r="AC55" s="2">
        <f>AB55+SUMIFS(data!$H$1:$H$1750, data!$A$1:$A$1750, Heron!$A55,  data!$E$1:$E$1750, Heron!AC$5)</f>
        <v>22872544</v>
      </c>
      <c r="AD55" s="2">
        <f>AC55+SUMIFS(data!$H$1:$H$1750, data!$A$1:$A$1750, Heron!$A55,  data!$E$1:$E$1750, Heron!AD$5)</f>
        <v>23672544</v>
      </c>
      <c r="AE55" s="2">
        <f>AD55+SUMIFS(data!$H$1:$H$1750, data!$A$1:$A$1750, Heron!$A55,  data!$E$1:$E$1750, Heron!AE$5)</f>
        <v>24472544</v>
      </c>
      <c r="AF55" s="2">
        <f>AE55+SUMIFS(data!$H$1:$H$1750, data!$A$1:$A$1750, Heron!$A55,  data!$E$1:$E$1750, Heron!AF$5)</f>
        <v>25272544</v>
      </c>
      <c r="AG55" s="2">
        <f>AF55+SUMIFS(data!$H$1:$H$1750, data!$A$1:$A$1750, Heron!$A55,  data!$E$1:$E$1750, Heron!AG$5)+SUMIFS('NSST Print'!$C$43,'NSST Print'!$F$43,Heron!$A55)-SUMIFS('NSST Print'!$C$44:$C$50,'NSST Print'!$F$44:$F$50,Heron!$A55)</f>
        <v>25272544</v>
      </c>
    </row>
    <row r="56" spans="1:33" x14ac:dyDescent="0.2">
      <c r="A56" t="s">
        <v>130</v>
      </c>
      <c r="C56" s="2">
        <f>SUMIFS(data!$H$1:$H$1750, data!$A$1:$A$1750, Heron!$A56, data!$E$1:$E$1750, Heron!C$5)</f>
        <v>0</v>
      </c>
      <c r="D56" s="2">
        <f>C56+SUMIFS(data!$H$1:$H$1750, data!$A$1:$A$1750, Heron!$A56,  data!$E$1:$E$1750, Heron!D$5)</f>
        <v>0</v>
      </c>
      <c r="E56" s="2">
        <f>D56+SUMIFS(data!$H$1:$H$1750, data!$A$1:$A$1750, Heron!$A56,  data!$E$1:$E$1750, Heron!E$5)</f>
        <v>0</v>
      </c>
      <c r="F56" s="2">
        <f>E56+SUMIFS(data!$H$1:$H$1750, data!$A$1:$A$1750, Heron!$A56,  data!$E$1:$E$1750, Heron!F$5)</f>
        <v>0</v>
      </c>
      <c r="G56" s="2">
        <f>F56+SUMIFS(data!$H$1:$H$1750, data!$A$1:$A$1750, Heron!$A56,  data!$E$1:$E$1750, Heron!G$5)</f>
        <v>0</v>
      </c>
      <c r="H56" s="2">
        <f>G56+SUMIFS(data!$H$1:$H$1750, data!$A$1:$A$1750, Heron!$A56,  data!$E$1:$E$1750, Heron!H$5)</f>
        <v>0</v>
      </c>
      <c r="I56" s="2">
        <f>H56+SUMIFS(data!$H$1:$H$1750, data!$A$1:$A$1750, Heron!$A56,  data!$E$1:$E$1750, Heron!I$5)</f>
        <v>0</v>
      </c>
      <c r="J56" s="2">
        <f>I56+SUMIFS(data!$H$1:$H$1750, data!$A$1:$A$1750, Heron!$A56,  data!$E$1:$E$1750, Heron!J$5)</f>
        <v>0</v>
      </c>
      <c r="K56" s="2">
        <f>J56+SUMIFS(data!$H$1:$H$1750, data!$A$1:$A$1750, Heron!$A56,  data!$E$1:$E$1750, Heron!K$5)</f>
        <v>0</v>
      </c>
      <c r="L56" s="2">
        <f>K56+SUMIFS(data!$H$1:$H$1750, data!$A$1:$A$1750, Heron!$A56,  data!$E$1:$E$1750, Heron!L$5)</f>
        <v>0</v>
      </c>
      <c r="M56" s="2">
        <f>L56+SUMIFS(data!$H$1:$H$1750, data!$A$1:$A$1750, Heron!$A56,  data!$E$1:$E$1750, Heron!M$5)</f>
        <v>0</v>
      </c>
      <c r="N56" s="2">
        <f>M56+SUMIFS(data!$H$1:$H$1750, data!$A$1:$A$1750, Heron!$A56,  data!$E$1:$E$1750, Heron!N$5)</f>
        <v>0</v>
      </c>
      <c r="O56" s="2">
        <f>N56+SUMIFS(data!$H$1:$H$1750, data!$A$1:$A$1750, Heron!$A56,  data!$E$1:$E$1750, Heron!O$5)</f>
        <v>0</v>
      </c>
      <c r="P56" s="2">
        <f>O56+SUMIFS(data!$H$1:$H$1750, data!$A$1:$A$1750, Heron!$A56,  data!$E$1:$E$1750, Heron!P$5)</f>
        <v>0</v>
      </c>
      <c r="Q56" s="2">
        <f>P56+SUMIFS(data!$H$1:$H$1750, data!$A$1:$A$1750, Heron!$A56,  data!$E$1:$E$1750, Heron!Q$5)</f>
        <v>0</v>
      </c>
      <c r="R56" s="2">
        <f>Q56+SUMIFS(data!$H$1:$H$1750, data!$A$1:$A$1750, Heron!$A56,  data!$E$1:$E$1750, Heron!R$5)</f>
        <v>0</v>
      </c>
      <c r="S56" s="2">
        <f>R56+SUMIFS(data!$H$1:$H$1750, data!$A$1:$A$1750, Heron!$A56,  data!$E$1:$E$1750, Heron!S$5)</f>
        <v>0</v>
      </c>
      <c r="T56" s="2">
        <f>S56+SUMIFS(data!$H$1:$H$1750, data!$A$1:$A$1750, Heron!$A56,  data!$E$1:$E$1750, Heron!T$5)</f>
        <v>0</v>
      </c>
      <c r="U56" s="2">
        <f>T56+SUMIFS(data!$H$1:$H$1750, data!$A$1:$A$1750, Heron!$A56,  data!$E$1:$E$1750, Heron!U$5)</f>
        <v>0</v>
      </c>
      <c r="V56" s="2">
        <f>U56+SUMIFS(data!$H$1:$H$1750, data!$A$1:$A$1750, Heron!$A56,  data!$E$1:$E$1750, Heron!V$5)</f>
        <v>1533515.22</v>
      </c>
      <c r="W56" s="2">
        <f>V56+SUMIFS(data!$H$1:$H$1750, data!$A$1:$A$1750, Heron!$A56,  data!$E$1:$E$1750, Heron!W$5)</f>
        <v>1533515.22</v>
      </c>
      <c r="X56" s="2">
        <f>W56+SUMIFS(data!$H$1:$H$1750, data!$A$1:$A$1750, Heron!$A56,  data!$E$1:$E$1750, Heron!X$5)</f>
        <v>1533515.22</v>
      </c>
      <c r="Y56" s="2">
        <f>X56+SUMIFS(data!$H$1:$H$1750, data!$A$1:$A$1750, Heron!$A56,  data!$E$1:$E$1750, Heron!Y$5)</f>
        <v>1533515.22</v>
      </c>
      <c r="Z56" s="2">
        <f>Y56+SUMIFS(data!$H$1:$H$1750, data!$A$1:$A$1750, Heron!$A56,  data!$E$1:$E$1750, Heron!Z$5)</f>
        <v>1533515.22</v>
      </c>
      <c r="AA56" s="2">
        <f>Z56+SUMIFS(data!$H$1:$H$1750, data!$A$1:$A$1750, Heron!$A56,  data!$E$1:$E$1750, Heron!AA$5)</f>
        <v>1533515.22</v>
      </c>
      <c r="AB56" s="2">
        <f>AA56+SUMIFS(data!$H$1:$H$1750, data!$A$1:$A$1750, Heron!$A56,  data!$E$1:$E$1750, Heron!AB$5)</f>
        <v>1533515.22</v>
      </c>
      <c r="AC56" s="2">
        <f>AB56+SUMIFS(data!$H$1:$H$1750, data!$A$1:$A$1750, Heron!$A56,  data!$E$1:$E$1750, Heron!AC$5)</f>
        <v>1533515.22</v>
      </c>
      <c r="AD56" s="2">
        <f>AC56+SUMIFS(data!$H$1:$H$1750, data!$A$1:$A$1750, Heron!$A56,  data!$E$1:$E$1750, Heron!AD$5)</f>
        <v>1533515.22</v>
      </c>
      <c r="AE56" s="2">
        <f>AD56+SUMIFS(data!$H$1:$H$1750, data!$A$1:$A$1750, Heron!$A56,  data!$E$1:$E$1750, Heron!AE$5)</f>
        <v>1533515.22</v>
      </c>
      <c r="AF56" s="2">
        <f>AE56+SUMIFS(data!$H$1:$H$1750, data!$A$1:$A$1750, Heron!$A56,  data!$E$1:$E$1750, Heron!AF$5)</f>
        <v>1533515.22</v>
      </c>
      <c r="AG56" s="2">
        <f>AF56+SUMIFS(data!$H$1:$H$1750, data!$A$1:$A$1750, Heron!$A56,  data!$E$1:$E$1750, Heron!AG$5)+SUMIFS('NSST Print'!$C$43,'NSST Print'!$F$43,Heron!$A56)-SUMIFS('NSST Print'!$C$44:$C$50,'NSST Print'!$F$44:$F$50,Heron!$A56)</f>
        <v>1533515.22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53023323.54999999</v>
      </c>
      <c r="Q57" s="6">
        <f t="shared" si="2"/>
        <v>57943022.879999995</v>
      </c>
      <c r="R57" s="6">
        <f t="shared" si="2"/>
        <v>61638691.879999988</v>
      </c>
      <c r="S57" s="6">
        <f t="shared" si="2"/>
        <v>65266474.969999984</v>
      </c>
      <c r="T57" s="6">
        <f t="shared" si="2"/>
        <v>68179259.759999976</v>
      </c>
      <c r="U57" s="6">
        <f t="shared" si="2"/>
        <v>73669314.279999971</v>
      </c>
      <c r="V57" s="6">
        <f t="shared" si="2"/>
        <v>157869572.88</v>
      </c>
      <c r="W57" s="6">
        <f t="shared" si="2"/>
        <v>170229101.68299997</v>
      </c>
      <c r="X57" s="6">
        <f t="shared" si="2"/>
        <v>172675903.836</v>
      </c>
      <c r="Y57" s="6">
        <f t="shared" si="2"/>
        <v>175818026.60899997</v>
      </c>
      <c r="Z57" s="6">
        <f t="shared" si="2"/>
        <v>179422226.48199999</v>
      </c>
      <c r="AA57" s="6">
        <f t="shared" si="2"/>
        <v>185571851.96499997</v>
      </c>
      <c r="AB57" s="6">
        <f t="shared" si="2"/>
        <v>192121377.82799998</v>
      </c>
      <c r="AC57" s="6">
        <f t="shared" si="2"/>
        <v>198925448.44099998</v>
      </c>
      <c r="AD57" s="6">
        <f t="shared" si="2"/>
        <v>207048131.074</v>
      </c>
      <c r="AE57" s="6">
        <f t="shared" si="2"/>
        <v>212377831.30700001</v>
      </c>
      <c r="AF57" s="6">
        <f t="shared" si="2"/>
        <v>277245934.38</v>
      </c>
      <c r="AG57" s="6">
        <f t="shared" si="2"/>
        <v>277245934.38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2836517.6500000134</v>
      </c>
      <c r="Q60" s="7">
        <f t="shared" si="3"/>
        <v>8465793.7700000033</v>
      </c>
      <c r="R60" s="7">
        <f t="shared" si="3"/>
        <v>10081185.780000009</v>
      </c>
      <c r="S60" s="7">
        <f t="shared" si="3"/>
        <v>8340757.2900000215</v>
      </c>
      <c r="T60" s="7">
        <f t="shared" si="3"/>
        <v>13861373.170000046</v>
      </c>
      <c r="U60" s="7">
        <f t="shared" si="3"/>
        <v>21644667.570000052</v>
      </c>
      <c r="V60" s="7">
        <f t="shared" si="3"/>
        <v>-57940919.909999982</v>
      </c>
      <c r="W60" s="7">
        <f t="shared" si="3"/>
        <v>-67202086.182999954</v>
      </c>
      <c r="X60" s="7">
        <f t="shared" si="3"/>
        <v>-63470980.005999982</v>
      </c>
      <c r="Y60" s="7">
        <f t="shared" si="3"/>
        <v>-51704250.598999947</v>
      </c>
      <c r="Z60" s="7">
        <f t="shared" si="3"/>
        <v>-23059821.191999972</v>
      </c>
      <c r="AA60" s="7">
        <f t="shared" si="3"/>
        <v>-6637727.9849999845</v>
      </c>
      <c r="AB60" s="7">
        <f t="shared" si="3"/>
        <v>5531412.8720000386</v>
      </c>
      <c r="AC60" s="7">
        <f t="shared" si="3"/>
        <v>4037727.9590000212</v>
      </c>
      <c r="AD60" s="7">
        <f t="shared" si="3"/>
        <v>18013055.136000037</v>
      </c>
      <c r="AE60" s="7">
        <f t="shared" si="3"/>
        <v>56383354.903000027</v>
      </c>
      <c r="AF60" s="7">
        <f t="shared" si="3"/>
        <v>19015251.830000043</v>
      </c>
      <c r="AG60" s="7">
        <f t="shared" si="3"/>
        <v>19015251.830000043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SUMIFS(data!$H$1:$H$1750, data!$A$1:$A$1750, Heron!$A64, data!$E$1:$E$1750, Heron!C$5)</f>
        <v>0</v>
      </c>
      <c r="D64" s="2">
        <f>C64+SUMIFS(data!$H$1:$H$1750, data!$A$1:$A$1750, Heron!$A64,  data!$E$1:$E$1750, Heron!D$5)</f>
        <v>0</v>
      </c>
      <c r="E64" s="2">
        <f>D64+SUMIFS(data!$H$1:$H$1750, data!$A$1:$A$1750, Heron!$A64,  data!$E$1:$E$1750, Heron!E$5)</f>
        <v>0</v>
      </c>
      <c r="F64" s="2">
        <f>E64+SUMIFS(data!$H$1:$H$1750, data!$A$1:$A$1750, Heron!$A64,  data!$E$1:$E$1750, Heron!F$5)</f>
        <v>0</v>
      </c>
      <c r="G64" s="2">
        <f>F64+SUMIFS(data!$H$1:$H$1750, data!$A$1:$A$1750, Heron!$A64,  data!$E$1:$E$1750, Heron!G$5)</f>
        <v>0</v>
      </c>
      <c r="H64" s="2">
        <f>G64+SUMIFS(data!$H$1:$H$1750, data!$A$1:$A$1750, Heron!$A64,  data!$E$1:$E$1750, Heron!H$5)</f>
        <v>0</v>
      </c>
      <c r="I64" s="2">
        <f>H64+SUMIFS(data!$H$1:$H$1750, data!$A$1:$A$1750, Heron!$A64,  data!$E$1:$E$1750, Heron!I$5)</f>
        <v>0</v>
      </c>
      <c r="J64" s="2">
        <f>I64+SUMIFS(data!$H$1:$H$1750, data!$A$1:$A$1750, Heron!$A64,  data!$E$1:$E$1750, Heron!J$5)</f>
        <v>150</v>
      </c>
      <c r="K64" s="2">
        <f>J64+SUMIFS(data!$H$1:$H$1750, data!$A$1:$A$1750, Heron!$A64,  data!$E$1:$E$1750, Heron!K$5)</f>
        <v>150</v>
      </c>
      <c r="L64" s="2">
        <f>K64+SUMIFS(data!$H$1:$H$1750, data!$A$1:$A$1750, Heron!$A64,  data!$E$1:$E$1750, Heron!L$5)</f>
        <v>150</v>
      </c>
      <c r="M64" s="2">
        <f>L64+SUMIFS(data!$H$1:$H$1750, data!$A$1:$A$1750, Heron!$A64,  data!$E$1:$E$1750, Heron!M$5)</f>
        <v>150</v>
      </c>
      <c r="N64" s="2">
        <f>M64+SUMIFS(data!$H$1:$H$1750, data!$A$1:$A$1750, Heron!$A64,  data!$E$1:$E$1750, Heron!N$5)</f>
        <v>150</v>
      </c>
      <c r="O64" s="2">
        <f>N64+SUMIFS(data!$H$1:$H$1750, data!$A$1:$A$1750, Heron!$A64,  data!$E$1:$E$1750, Heron!O$5)</f>
        <v>150</v>
      </c>
      <c r="P64" s="2">
        <f>O64+SUMIFS(data!$H$1:$H$1750, data!$A$1:$A$1750, Heron!$A64,  data!$E$1:$E$1750, Heron!P$5)</f>
        <v>150</v>
      </c>
      <c r="Q64" s="2">
        <f>P64+SUMIFS(data!$H$1:$H$1750, data!$A$1:$A$1750, Heron!$A64,  data!$E$1:$E$1750, Heron!Q$5)</f>
        <v>150</v>
      </c>
      <c r="R64" s="2">
        <f>Q64+SUMIFS(data!$H$1:$H$1750, data!$A$1:$A$1750, Heron!$A64,  data!$E$1:$E$1750, Heron!R$5)</f>
        <v>150</v>
      </c>
      <c r="S64" s="2">
        <f>R64+SUMIFS(data!$H$1:$H$1750, data!$A$1:$A$1750, Heron!$A64,  data!$E$1:$E$1750, Heron!S$5)</f>
        <v>3200</v>
      </c>
      <c r="T64" s="2">
        <f>S64+SUMIFS(data!$H$1:$H$1750, data!$A$1:$A$1750, Heron!$A64,  data!$E$1:$E$1750, Heron!T$5)</f>
        <v>6250</v>
      </c>
      <c r="U64" s="2">
        <f>T64+SUMIFS(data!$H$1:$H$1750, data!$A$1:$A$1750, Heron!$A64,  data!$E$1:$E$1750, Heron!U$5)</f>
        <v>6250</v>
      </c>
      <c r="V64" s="2">
        <f>U64+SUMIFS(data!$H$1:$H$1750, data!$A$1:$A$1750, Heron!$A64,  data!$E$1:$E$1750, Heron!V$5)</f>
        <v>3200</v>
      </c>
      <c r="W64" s="2">
        <f>V64+SUMIFS(data!$H$1:$H$1750, data!$A$1:$A$1750, Heron!$A64,  data!$E$1:$E$1750, Heron!W$5)</f>
        <v>3200</v>
      </c>
      <c r="X64" s="2">
        <f>W64+SUMIFS(data!$H$1:$H$1750, data!$A$1:$A$1750, Heron!$A64,  data!$E$1:$E$1750, Heron!X$5)</f>
        <v>3200</v>
      </c>
      <c r="Y64" s="2">
        <f>X64+SUMIFS(data!$H$1:$H$1750, data!$A$1:$A$1750, Heron!$A64,  data!$E$1:$E$1750, Heron!Y$5)</f>
        <v>3200</v>
      </c>
      <c r="Z64" s="2">
        <f>Y64+SUMIFS(data!$H$1:$H$1750, data!$A$1:$A$1750, Heron!$A64,  data!$E$1:$E$1750, Heron!Z$5)</f>
        <v>3200</v>
      </c>
      <c r="AA64" s="2">
        <f>Z64+SUMIFS(data!$H$1:$H$1750, data!$A$1:$A$1750, Heron!$A64,  data!$E$1:$E$1750, Heron!AA$5)</f>
        <v>3200</v>
      </c>
      <c r="AB64" s="2">
        <f>AA64+SUMIFS(data!$H$1:$H$1750, data!$A$1:$A$1750, Heron!$A64,  data!$E$1:$E$1750, Heron!AB$5)</f>
        <v>3200</v>
      </c>
      <c r="AC64" s="2">
        <f>AB64+SUMIFS(data!$H$1:$H$1750, data!$A$1:$A$1750, Heron!$A64,  data!$E$1:$E$1750, Heron!AC$5)</f>
        <v>3200</v>
      </c>
      <c r="AD64" s="2">
        <f>AC64+SUMIFS(data!$H$1:$H$1750, data!$A$1:$A$1750, Heron!$A64,  data!$E$1:$E$1750, Heron!AD$5)</f>
        <v>3200</v>
      </c>
      <c r="AE64" s="2">
        <f>AD64+SUMIFS(data!$H$1:$H$1750, data!$A$1:$A$1750, Heron!$A64,  data!$E$1:$E$1750, Heron!AE$5)</f>
        <v>3200</v>
      </c>
      <c r="AF64" s="2">
        <f>AE64+SUMIFS(data!$H$1:$H$1750, data!$A$1:$A$1750, Heron!$A64,  data!$E$1:$E$1750, Heron!AF$5)</f>
        <v>3200</v>
      </c>
      <c r="AG64" s="2">
        <f>AF64+SUMIFS(data!$H$1:$H$1750, data!$A$1:$A$1750, Heron!$A64,  data!$E$1:$E$1750,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SUMIFS(data!$H$1:$H$1750, data!$A$1:$A$1750, Heron!$A65, data!$E$1:$E$1750, Heron!C$5)</f>
        <v>0</v>
      </c>
      <c r="D65" s="2">
        <f>C65+SUMIFS(data!$H$1:$H$1750, data!$A$1:$A$1750, Heron!$A65,  data!$E$1:$E$1750, Heron!D$5)</f>
        <v>0</v>
      </c>
      <c r="E65" s="2">
        <f>D65+SUMIFS(data!$H$1:$H$1750, data!$A$1:$A$1750, Heron!$A65,  data!$E$1:$E$1750, Heron!E$5)</f>
        <v>0</v>
      </c>
      <c r="F65" s="2">
        <f>E65+SUMIFS(data!$H$1:$H$1750, data!$A$1:$A$1750, Heron!$A65,  data!$E$1:$E$1750, Heron!F$5)</f>
        <v>0</v>
      </c>
      <c r="G65" s="2">
        <f>F65+SUMIFS(data!$H$1:$H$1750, data!$A$1:$A$1750, Heron!$A65,  data!$E$1:$E$1750, Heron!G$5)</f>
        <v>0</v>
      </c>
      <c r="H65" s="2">
        <f>G65+SUMIFS(data!$H$1:$H$1750, data!$A$1:$A$1750, Heron!$A65,  data!$E$1:$E$1750, Heron!H$5)</f>
        <v>0</v>
      </c>
      <c r="I65" s="2">
        <f>H65+SUMIFS(data!$H$1:$H$1750, data!$A$1:$A$1750, Heron!$A65,  data!$E$1:$E$1750, Heron!I$5)</f>
        <v>0</v>
      </c>
      <c r="J65" s="2">
        <f>I65+SUMIFS(data!$H$1:$H$1750, data!$A$1:$A$1750, Heron!$A65,  data!$E$1:$E$1750, Heron!J$5)</f>
        <v>0</v>
      </c>
      <c r="K65" s="2">
        <f>J65+SUMIFS(data!$H$1:$H$1750, data!$A$1:$A$1750, Heron!$A65,  data!$E$1:$E$1750, Heron!K$5)</f>
        <v>0</v>
      </c>
      <c r="L65" s="2">
        <f>K65+SUMIFS(data!$H$1:$H$1750, data!$A$1:$A$1750, Heron!$A65,  data!$E$1:$E$1750, Heron!L$5)</f>
        <v>0</v>
      </c>
      <c r="M65" s="2">
        <f>L65+SUMIFS(data!$H$1:$H$1750, data!$A$1:$A$1750, Heron!$A65,  data!$E$1:$E$1750, Heron!M$5)</f>
        <v>0</v>
      </c>
      <c r="N65" s="2">
        <f>M65+SUMIFS(data!$H$1:$H$1750, data!$A$1:$A$1750, Heron!$A65,  data!$E$1:$E$1750, Heron!N$5)</f>
        <v>0</v>
      </c>
      <c r="O65" s="2">
        <f>N65+SUMIFS(data!$H$1:$H$1750, data!$A$1:$A$1750, Heron!$A65,  data!$E$1:$E$1750, Heron!O$5)</f>
        <v>0</v>
      </c>
      <c r="P65" s="2">
        <f>O65+SUMIFS(data!$H$1:$H$1750, data!$A$1:$A$1750, Heron!$A65,  data!$E$1:$E$1750, Heron!P$5)</f>
        <v>0</v>
      </c>
      <c r="Q65" s="2">
        <f>P65+SUMIFS(data!$H$1:$H$1750, data!$A$1:$A$1750, Heron!$A65,  data!$E$1:$E$1750, Heron!Q$5)</f>
        <v>0</v>
      </c>
      <c r="R65" s="2">
        <f>Q65+SUMIFS(data!$H$1:$H$1750, data!$A$1:$A$1750, Heron!$A65,  data!$E$1:$E$1750, Heron!R$5)</f>
        <v>0</v>
      </c>
      <c r="S65" s="2">
        <f>R65+SUMIFS(data!$H$1:$H$1750, data!$A$1:$A$1750, Heron!$A65,  data!$E$1:$E$1750, Heron!S$5)</f>
        <v>13404.96</v>
      </c>
      <c r="T65" s="2">
        <f>S65+SUMIFS(data!$H$1:$H$1750, data!$A$1:$A$1750, Heron!$A65,  data!$E$1:$E$1750, Heron!T$5)</f>
        <v>26809.919999999998</v>
      </c>
      <c r="U65" s="2">
        <f>T65+SUMIFS(data!$H$1:$H$1750, data!$A$1:$A$1750, Heron!$A65,  data!$E$1:$E$1750, Heron!U$5)</f>
        <v>28429.919999999998</v>
      </c>
      <c r="V65" s="2">
        <f>U65+SUMIFS(data!$H$1:$H$1750, data!$A$1:$A$1750, Heron!$A65,  data!$E$1:$E$1750, Heron!V$5)</f>
        <v>28429.919999999998</v>
      </c>
      <c r="W65" s="2">
        <f>V65+SUMIFS(data!$H$1:$H$1750, data!$A$1:$A$1750, Heron!$A65,  data!$E$1:$E$1750, Heron!W$5)</f>
        <v>28429.919999999998</v>
      </c>
      <c r="X65" s="2">
        <f>W65+SUMIFS(data!$H$1:$H$1750, data!$A$1:$A$1750, Heron!$A65,  data!$E$1:$E$1750, Heron!X$5)</f>
        <v>28429.919999999998</v>
      </c>
      <c r="Y65" s="2">
        <f>X65+SUMIFS(data!$H$1:$H$1750, data!$A$1:$A$1750, Heron!$A65,  data!$E$1:$E$1750, Heron!Y$5)</f>
        <v>28429.919999999998</v>
      </c>
      <c r="Z65" s="2">
        <f>Y65+SUMIFS(data!$H$1:$H$1750, data!$A$1:$A$1750, Heron!$A65,  data!$E$1:$E$1750, Heron!Z$5)</f>
        <v>28429.919999999998</v>
      </c>
      <c r="AA65" s="2">
        <f>Z65+SUMIFS(data!$H$1:$H$1750, data!$A$1:$A$1750, Heron!$A65,  data!$E$1:$E$1750, Heron!AA$5)</f>
        <v>28429.919999999998</v>
      </c>
      <c r="AB65" s="2">
        <f>AA65+SUMIFS(data!$H$1:$H$1750, data!$A$1:$A$1750, Heron!$A65,  data!$E$1:$E$1750, Heron!AB$5)</f>
        <v>28429.919999999998</v>
      </c>
      <c r="AC65" s="2">
        <f>AB65+SUMIFS(data!$H$1:$H$1750, data!$A$1:$A$1750, Heron!$A65,  data!$E$1:$E$1750, Heron!AC$5)</f>
        <v>28429.919999999998</v>
      </c>
      <c r="AD65" s="2">
        <f>AC65+SUMIFS(data!$H$1:$H$1750, data!$A$1:$A$1750, Heron!$A65,  data!$E$1:$E$1750, Heron!AD$5)</f>
        <v>28429.919999999998</v>
      </c>
      <c r="AE65" s="2">
        <f>AD65+SUMIFS(data!$H$1:$H$1750, data!$A$1:$A$1750, Heron!$A65,  data!$E$1:$E$1750, Heron!AE$5)</f>
        <v>28429.919999999998</v>
      </c>
      <c r="AF65" s="2">
        <f>AE65+SUMIFS(data!$H$1:$H$1750, data!$A$1:$A$1750, Heron!$A65,  data!$E$1:$E$1750, Heron!AF$5)</f>
        <v>28429.919999999998</v>
      </c>
      <c r="AG65" s="2">
        <f>AF65+SUMIFS(data!$H$1:$H$1750, data!$A$1:$A$1750, Heron!$A65,  data!$E$1:$E$1750, Heron!AG$5)+SUMIFS('NSST Print'!$C$43,'NSST Print'!$F$43,Heron!$A65)-SUMIFS('NSST Print'!$C$44:$C$50,'NSST Print'!$F$44:$F$50,Heron!$A65)</f>
        <v>28429.919999999998</v>
      </c>
    </row>
    <row r="66" spans="1:33" x14ac:dyDescent="0.2">
      <c r="A66" t="s">
        <v>79</v>
      </c>
      <c r="C66" s="2">
        <f>SUMIFS(data!$H$1:$H$1750, data!$A$1:$A$1750, Heron!$A66, data!$E$1:$E$1750, Heron!C$5)</f>
        <v>0</v>
      </c>
      <c r="D66" s="2">
        <f>C66+SUMIFS(data!$H$1:$H$1750, data!$A$1:$A$1750, Heron!$A66,  data!$E$1:$E$1750, Heron!D$5)</f>
        <v>0</v>
      </c>
      <c r="E66" s="2">
        <f>D66+SUMIFS(data!$H$1:$H$1750, data!$A$1:$A$1750, Heron!$A66,  data!$E$1:$E$1750, Heron!E$5)</f>
        <v>0</v>
      </c>
      <c r="F66" s="2">
        <f>E66+SUMIFS(data!$H$1:$H$1750, data!$A$1:$A$1750, Heron!$A66,  data!$E$1:$E$1750, Heron!F$5)</f>
        <v>0</v>
      </c>
      <c r="G66" s="2">
        <f>F66+SUMIFS(data!$H$1:$H$1750, data!$A$1:$A$1750, Heron!$A66,  data!$E$1:$E$1750, Heron!G$5)</f>
        <v>0</v>
      </c>
      <c r="H66" s="2">
        <f>G66+SUMIFS(data!$H$1:$H$1750, data!$A$1:$A$1750, Heron!$A66,  data!$E$1:$E$1750, Heron!H$5)</f>
        <v>0</v>
      </c>
      <c r="I66" s="2">
        <f>H66+SUMIFS(data!$H$1:$H$1750, data!$A$1:$A$1750, Heron!$A66,  data!$E$1:$E$1750, Heron!I$5)</f>
        <v>0</v>
      </c>
      <c r="J66" s="2">
        <f>I66+SUMIFS(data!$H$1:$H$1750, data!$A$1:$A$1750, Heron!$A66,  data!$E$1:$E$1750, Heron!J$5)</f>
        <v>0</v>
      </c>
      <c r="K66" s="2">
        <f>J66+SUMIFS(data!$H$1:$H$1750, data!$A$1:$A$1750, Heron!$A66,  data!$E$1:$E$1750, Heron!K$5)</f>
        <v>0</v>
      </c>
      <c r="L66" s="2">
        <f>K66+SUMIFS(data!$H$1:$H$1750, data!$A$1:$A$1750, Heron!$A66,  data!$E$1:$E$1750, Heron!L$5)</f>
        <v>0</v>
      </c>
      <c r="M66" s="2">
        <f>L66+SUMIFS(data!$H$1:$H$1750, data!$A$1:$A$1750, Heron!$A66,  data!$E$1:$E$1750, Heron!M$5)</f>
        <v>13500</v>
      </c>
      <c r="N66" s="2">
        <f>M66+SUMIFS(data!$H$1:$H$1750, data!$A$1:$A$1750, Heron!$A66,  data!$E$1:$E$1750, Heron!N$5)</f>
        <v>13500</v>
      </c>
      <c r="O66" s="2">
        <f>N66+SUMIFS(data!$H$1:$H$1750, data!$A$1:$A$1750, Heron!$A66,  data!$E$1:$E$1750, Heron!O$5)</f>
        <v>13500</v>
      </c>
      <c r="P66" s="2">
        <f>O66+SUMIFS(data!$H$1:$H$1750, data!$A$1:$A$1750, Heron!$A66,  data!$E$1:$E$1750, Heron!P$5)</f>
        <v>13500</v>
      </c>
      <c r="Q66" s="2">
        <f>P66+SUMIFS(data!$H$1:$H$1750, data!$A$1:$A$1750, Heron!$A66,  data!$E$1:$E$1750, Heron!Q$5)</f>
        <v>13500</v>
      </c>
      <c r="R66" s="2">
        <f>Q66+SUMIFS(data!$H$1:$H$1750, data!$A$1:$A$1750, Heron!$A66,  data!$E$1:$E$1750, Heron!R$5)</f>
        <v>13500</v>
      </c>
      <c r="S66" s="2">
        <f>R66+SUMIFS(data!$H$1:$H$1750, data!$A$1:$A$1750, Heron!$A66,  data!$E$1:$E$1750, Heron!S$5)</f>
        <v>13500</v>
      </c>
      <c r="T66" s="2">
        <f>S66+SUMIFS(data!$H$1:$H$1750, data!$A$1:$A$1750, Heron!$A66,  data!$E$1:$E$1750, Heron!T$5)</f>
        <v>13500</v>
      </c>
      <c r="U66" s="2">
        <f>T66+SUMIFS(data!$H$1:$H$1750, data!$A$1:$A$1750, Heron!$A66,  data!$E$1:$E$1750, Heron!U$5)</f>
        <v>13500</v>
      </c>
      <c r="V66" s="2">
        <f>U66+SUMIFS(data!$H$1:$H$1750, data!$A$1:$A$1750, Heron!$A66,  data!$E$1:$E$1750, Heron!V$5)</f>
        <v>13500</v>
      </c>
      <c r="W66" s="2">
        <f>V66+SUMIFS(data!$H$1:$H$1750, data!$A$1:$A$1750, Heron!$A66,  data!$E$1:$E$1750, Heron!W$5)</f>
        <v>13500</v>
      </c>
      <c r="X66" s="2">
        <f>W66+SUMIFS(data!$H$1:$H$1750, data!$A$1:$A$1750, Heron!$A66,  data!$E$1:$E$1750, Heron!X$5)</f>
        <v>13500</v>
      </c>
      <c r="Y66" s="2">
        <f>X66+SUMIFS(data!$H$1:$H$1750, data!$A$1:$A$1750, Heron!$A66,  data!$E$1:$E$1750, Heron!Y$5)</f>
        <v>13500</v>
      </c>
      <c r="Z66" s="2">
        <f>Y66+SUMIFS(data!$H$1:$H$1750, data!$A$1:$A$1750, Heron!$A66,  data!$E$1:$E$1750, Heron!Z$5)</f>
        <v>13500</v>
      </c>
      <c r="AA66" s="2">
        <f>Z66+SUMIFS(data!$H$1:$H$1750, data!$A$1:$A$1750, Heron!$A66,  data!$E$1:$E$1750, Heron!AA$5)</f>
        <v>13500</v>
      </c>
      <c r="AB66" s="2">
        <f>AA66+SUMIFS(data!$H$1:$H$1750, data!$A$1:$A$1750, Heron!$A66,  data!$E$1:$E$1750, Heron!AB$5)</f>
        <v>13500</v>
      </c>
      <c r="AC66" s="2">
        <f>AB66+SUMIFS(data!$H$1:$H$1750, data!$A$1:$A$1750, Heron!$A66,  data!$E$1:$E$1750, Heron!AC$5)</f>
        <v>13500</v>
      </c>
      <c r="AD66" s="2">
        <f>AC66+SUMIFS(data!$H$1:$H$1750, data!$A$1:$A$1750, Heron!$A66,  data!$E$1:$E$1750, Heron!AD$5)</f>
        <v>13500</v>
      </c>
      <c r="AE66" s="2">
        <f>AD66+SUMIFS(data!$H$1:$H$1750, data!$A$1:$A$1750, Heron!$A66,  data!$E$1:$E$1750, Heron!AE$5)</f>
        <v>13500</v>
      </c>
      <c r="AF66" s="2">
        <f>AE66+SUMIFS(data!$H$1:$H$1750, data!$A$1:$A$1750, Heron!$A66,  data!$E$1:$E$1750, Heron!AF$5)</f>
        <v>13500</v>
      </c>
      <c r="AG66" s="2">
        <f>AF66+SUMIFS(data!$H$1:$H$1750, data!$A$1:$A$1750, Heron!$A66,  data!$E$1:$E$1750,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SUMIFS(data!$H$1:$H$1750, data!$A$1:$A$1750, Heron!$A67, data!$E$1:$E$1750, Heron!C$5)</f>
        <v>0</v>
      </c>
      <c r="D67" s="2">
        <f>C67+SUMIFS(data!$H$1:$H$1750, data!$A$1:$A$1750, Heron!$A67,  data!$E$1:$E$1750, Heron!D$5)</f>
        <v>23112</v>
      </c>
      <c r="E67" s="2">
        <f>D67+SUMIFS(data!$H$1:$H$1750, data!$A$1:$A$1750, Heron!$A67,  data!$E$1:$E$1750, Heron!E$5)</f>
        <v>34668</v>
      </c>
      <c r="F67" s="2">
        <f>E67+SUMIFS(data!$H$1:$H$1750, data!$A$1:$A$1750, Heron!$A67,  data!$E$1:$E$1750, Heron!F$5)</f>
        <v>46224</v>
      </c>
      <c r="G67" s="2">
        <f>F67+SUMIFS(data!$H$1:$H$1750, data!$A$1:$A$1750, Heron!$A67,  data!$E$1:$E$1750, Heron!G$5)</f>
        <v>57780</v>
      </c>
      <c r="H67" s="2">
        <f>G67+SUMIFS(data!$H$1:$H$1750, data!$A$1:$A$1750, Heron!$A67,  data!$E$1:$E$1750, Heron!H$5)</f>
        <v>69336</v>
      </c>
      <c r="I67" s="2">
        <f>H67+SUMIFS(data!$H$1:$H$1750, data!$A$1:$A$1750, Heron!$A67,  data!$E$1:$E$1750, Heron!I$5)</f>
        <v>80892</v>
      </c>
      <c r="J67" s="2">
        <f>I67+SUMIFS(data!$H$1:$H$1750, data!$A$1:$A$1750, Heron!$A67,  data!$E$1:$E$1750, Heron!J$5)</f>
        <v>92448</v>
      </c>
      <c r="K67" s="2">
        <f>J67+SUMIFS(data!$H$1:$H$1750, data!$A$1:$A$1750, Heron!$A67,  data!$E$1:$E$1750, Heron!K$5)</f>
        <v>104004</v>
      </c>
      <c r="L67" s="2">
        <f>K67+SUMIFS(data!$H$1:$H$1750, data!$A$1:$A$1750, Heron!$A67,  data!$E$1:$E$1750, Heron!L$5)</f>
        <v>115560</v>
      </c>
      <c r="M67" s="2">
        <f>L67+SUMIFS(data!$H$1:$H$1750, data!$A$1:$A$1750, Heron!$A67,  data!$E$1:$E$1750, Heron!M$5)</f>
        <v>127116</v>
      </c>
      <c r="N67" s="2">
        <f>M67+SUMIFS(data!$H$1:$H$1750, data!$A$1:$A$1750, Heron!$A67,  data!$E$1:$E$1750, Heron!N$5)</f>
        <v>138672</v>
      </c>
      <c r="O67" s="2">
        <f>N67+SUMIFS(data!$H$1:$H$1750, data!$A$1:$A$1750, Heron!$A67,  data!$E$1:$E$1750, Heron!O$5)</f>
        <v>138672</v>
      </c>
      <c r="P67" s="2">
        <f>O67+SUMIFS(data!$H$1:$H$1750, data!$A$1:$A$1750, Heron!$A67,  data!$E$1:$E$1750, Heron!P$5)</f>
        <v>163632</v>
      </c>
      <c r="Q67" s="2">
        <f>P67+SUMIFS(data!$H$1:$H$1750, data!$A$1:$A$1750, Heron!$A67,  data!$E$1:$E$1750, Heron!Q$5)</f>
        <v>188592</v>
      </c>
      <c r="R67" s="2">
        <f>Q67+SUMIFS(data!$H$1:$H$1750, data!$A$1:$A$1750, Heron!$A67,  data!$E$1:$E$1750, Heron!R$5)</f>
        <v>176112</v>
      </c>
      <c r="S67" s="2">
        <f>R67+SUMIFS(data!$H$1:$H$1750, data!$A$1:$A$1750, Heron!$A67,  data!$E$1:$E$1750, Heron!S$5)</f>
        <v>176112</v>
      </c>
      <c r="T67" s="2">
        <f>S67+SUMIFS(data!$H$1:$H$1750, data!$A$1:$A$1750, Heron!$A67,  data!$E$1:$E$1750, Heron!T$5)</f>
        <v>176112</v>
      </c>
      <c r="U67" s="2">
        <f>T67+SUMIFS(data!$H$1:$H$1750, data!$A$1:$A$1750, Heron!$A67,  data!$E$1:$E$1750, Heron!U$5)</f>
        <v>176112</v>
      </c>
      <c r="V67" s="2">
        <f>U67+SUMIFS(data!$H$1:$H$1750, data!$A$1:$A$1750, Heron!$A67,  data!$E$1:$E$1750, Heron!V$5)</f>
        <v>176112</v>
      </c>
      <c r="W67" s="2">
        <f>V67+SUMIFS(data!$H$1:$H$1750, data!$A$1:$A$1750, Heron!$A67,  data!$E$1:$E$1750, Heron!W$5)</f>
        <v>176112</v>
      </c>
      <c r="X67" s="2">
        <f>W67+SUMIFS(data!$H$1:$H$1750, data!$A$1:$A$1750, Heron!$A67,  data!$E$1:$E$1750, Heron!X$5)</f>
        <v>176112</v>
      </c>
      <c r="Y67" s="2">
        <f>X67+SUMIFS(data!$H$1:$H$1750, data!$A$1:$A$1750, Heron!$A67,  data!$E$1:$E$1750, Heron!Y$5)</f>
        <v>176112</v>
      </c>
      <c r="Z67" s="2">
        <f>Y67+SUMIFS(data!$H$1:$H$1750, data!$A$1:$A$1750, Heron!$A67,  data!$E$1:$E$1750, Heron!Z$5)</f>
        <v>176112</v>
      </c>
      <c r="AA67" s="2">
        <f>Z67+SUMIFS(data!$H$1:$H$1750, data!$A$1:$A$1750, Heron!$A67,  data!$E$1:$E$1750, Heron!AA$5)</f>
        <v>176112</v>
      </c>
      <c r="AB67" s="2">
        <f>AA67+SUMIFS(data!$H$1:$H$1750, data!$A$1:$A$1750, Heron!$A67,  data!$E$1:$E$1750, Heron!AB$5)</f>
        <v>211462.9</v>
      </c>
      <c r="AC67" s="2">
        <f>AB67+SUMIFS(data!$H$1:$H$1750, data!$A$1:$A$1750, Heron!$A67,  data!$E$1:$E$1750, Heron!AC$5)</f>
        <v>174022.9</v>
      </c>
      <c r="AD67" s="2">
        <f>AC67+SUMIFS(data!$H$1:$H$1750, data!$A$1:$A$1750, Heron!$A67,  data!$E$1:$E$1750, Heron!AD$5)</f>
        <v>174022.9</v>
      </c>
      <c r="AE67" s="2">
        <f>AD67+SUMIFS(data!$H$1:$H$1750, data!$A$1:$A$1750, Heron!$A67,  data!$E$1:$E$1750, Heron!AE$5)</f>
        <v>174022.9</v>
      </c>
      <c r="AF67" s="2">
        <f>AE67+SUMIFS(data!$H$1:$H$1750, data!$A$1:$A$1750, Heron!$A67,  data!$E$1:$E$1750, Heron!AF$5)</f>
        <v>174022.9</v>
      </c>
      <c r="AG67" s="2">
        <f>AF67+SUMIFS(data!$H$1:$H$1750, data!$A$1:$A$1750, Heron!$A67,  data!$E$1:$E$1750, Heron!AG$5)+SUMIFS('NSST Print'!$C$43,'NSST Print'!$F$43,Heron!$A67)-SUMIFS('NSST Print'!$C$44:$C$50,'NSST Print'!$F$44:$F$50,Heron!$A67)</f>
        <v>174022.9</v>
      </c>
    </row>
    <row r="68" spans="1:33" x14ac:dyDescent="0.2">
      <c r="A68" t="s">
        <v>82</v>
      </c>
      <c r="C68" s="2">
        <f>SUMIFS(data!$H$1:$H$1750, data!$A$1:$A$1750, Heron!$A68, data!$E$1:$E$1750, Heron!C$5)</f>
        <v>0</v>
      </c>
      <c r="D68" s="2">
        <f>C68+SUMIFS(data!$H$1:$H$1750, data!$A$1:$A$1750, Heron!$A68,  data!$E$1:$E$1750, Heron!D$5)</f>
        <v>0</v>
      </c>
      <c r="E68" s="2">
        <f>D68+SUMIFS(data!$H$1:$H$1750, data!$A$1:$A$1750, Heron!$A68,  data!$E$1:$E$1750, Heron!E$5)</f>
        <v>0</v>
      </c>
      <c r="F68" s="2">
        <f>E68+SUMIFS(data!$H$1:$H$1750, data!$A$1:$A$1750, Heron!$A68,  data!$E$1:$E$1750, Heron!F$5)</f>
        <v>0</v>
      </c>
      <c r="G68" s="2">
        <f>F68+SUMIFS(data!$H$1:$H$1750, data!$A$1:$A$1750, Heron!$A68,  data!$E$1:$E$1750, Heron!G$5)</f>
        <v>0</v>
      </c>
      <c r="H68" s="2">
        <f>G68+SUMIFS(data!$H$1:$H$1750, data!$A$1:$A$1750, Heron!$A68,  data!$E$1:$E$1750, Heron!H$5)</f>
        <v>0</v>
      </c>
      <c r="I68" s="2">
        <f>H68+SUMIFS(data!$H$1:$H$1750, data!$A$1:$A$1750, Heron!$A68,  data!$E$1:$E$1750, Heron!I$5)</f>
        <v>0</v>
      </c>
      <c r="J68" s="2">
        <f>I68+SUMIFS(data!$H$1:$H$1750, data!$A$1:$A$1750, Heron!$A68,  data!$E$1:$E$1750, Heron!J$5)</f>
        <v>0</v>
      </c>
      <c r="K68" s="2">
        <f>J68+SUMIFS(data!$H$1:$H$1750, data!$A$1:$A$1750, Heron!$A68,  data!$E$1:$E$1750, Heron!K$5)</f>
        <v>0</v>
      </c>
      <c r="L68" s="2">
        <f>K68+SUMIFS(data!$H$1:$H$1750, data!$A$1:$A$1750, Heron!$A68,  data!$E$1:$E$1750, Heron!L$5)</f>
        <v>0</v>
      </c>
      <c r="M68" s="2">
        <f>L68+SUMIFS(data!$H$1:$H$1750, data!$A$1:$A$1750, Heron!$A68,  data!$E$1:$E$1750, Heron!M$5)</f>
        <v>0</v>
      </c>
      <c r="N68" s="2">
        <f>M68+SUMIFS(data!$H$1:$H$1750, data!$A$1:$A$1750, Heron!$A68,  data!$E$1:$E$1750, Heron!N$5)</f>
        <v>11726</v>
      </c>
      <c r="O68" s="2">
        <f>N68+SUMIFS(data!$H$1:$H$1750, data!$A$1:$A$1750, Heron!$A68,  data!$E$1:$E$1750, Heron!O$5)</f>
        <v>11726</v>
      </c>
      <c r="P68" s="2">
        <f>O68+SUMIFS(data!$H$1:$H$1750, data!$A$1:$A$1750, Heron!$A68,  data!$E$1:$E$1750, Heron!P$5)</f>
        <v>11726</v>
      </c>
      <c r="Q68" s="2">
        <f>P68+SUMIFS(data!$H$1:$H$1750, data!$A$1:$A$1750, Heron!$A68,  data!$E$1:$E$1750, Heron!Q$5)</f>
        <v>11726</v>
      </c>
      <c r="R68" s="2">
        <f>Q68+SUMIFS(data!$H$1:$H$1750, data!$A$1:$A$1750, Heron!$A68,  data!$E$1:$E$1750, Heron!R$5)</f>
        <v>11726</v>
      </c>
      <c r="S68" s="2">
        <f>R68+SUMIFS(data!$H$1:$H$1750, data!$A$1:$A$1750, Heron!$A68,  data!$E$1:$E$1750, Heron!S$5)</f>
        <v>16328</v>
      </c>
      <c r="T68" s="2">
        <f>S68+SUMIFS(data!$H$1:$H$1750, data!$A$1:$A$1750, Heron!$A68,  data!$E$1:$E$1750, Heron!T$5)</f>
        <v>20930</v>
      </c>
      <c r="U68" s="2">
        <f>T68+SUMIFS(data!$H$1:$H$1750, data!$A$1:$A$1750, Heron!$A68,  data!$E$1:$E$1750, Heron!U$5)</f>
        <v>30897.1</v>
      </c>
      <c r="V68" s="2">
        <f>U68+SUMIFS(data!$H$1:$H$1750, data!$A$1:$A$1750, Heron!$A68,  data!$E$1:$E$1750, Heron!V$5)</f>
        <v>40864.199999999997</v>
      </c>
      <c r="W68" s="2">
        <f>V68+SUMIFS(data!$H$1:$H$1750, data!$A$1:$A$1750, Heron!$A68,  data!$E$1:$E$1750, Heron!W$5)</f>
        <v>40864.199999999997</v>
      </c>
      <c r="X68" s="2">
        <f>W68+SUMIFS(data!$H$1:$H$1750, data!$A$1:$A$1750, Heron!$A68,  data!$E$1:$E$1750, Heron!X$5)</f>
        <v>40864.199999999997</v>
      </c>
      <c r="Y68" s="2">
        <f>X68+SUMIFS(data!$H$1:$H$1750, data!$A$1:$A$1750, Heron!$A68,  data!$E$1:$E$1750, Heron!Y$5)</f>
        <v>40864.199999999997</v>
      </c>
      <c r="Z68" s="2">
        <f>Y68+SUMIFS(data!$H$1:$H$1750, data!$A$1:$A$1750, Heron!$A68,  data!$E$1:$E$1750, Heron!Z$5)</f>
        <v>40864.199999999997</v>
      </c>
      <c r="AA68" s="2">
        <f>Z68+SUMIFS(data!$H$1:$H$1750, data!$A$1:$A$1750, Heron!$A68,  data!$E$1:$E$1750, Heron!AA$5)</f>
        <v>40864.199999999997</v>
      </c>
      <c r="AB68" s="2">
        <f>AA68+SUMIFS(data!$H$1:$H$1750, data!$A$1:$A$1750, Heron!$A68,  data!$E$1:$E$1750, Heron!AB$5)</f>
        <v>40864.199999999997</v>
      </c>
      <c r="AC68" s="2">
        <f>AB68+SUMIFS(data!$H$1:$H$1750, data!$A$1:$A$1750, Heron!$A68,  data!$E$1:$E$1750, Heron!AC$5)</f>
        <v>40864.199999999997</v>
      </c>
      <c r="AD68" s="2">
        <f>AC68+SUMIFS(data!$H$1:$H$1750, data!$A$1:$A$1750, Heron!$A68,  data!$E$1:$E$1750, Heron!AD$5)</f>
        <v>40864.199999999997</v>
      </c>
      <c r="AE68" s="2">
        <f>AD68+SUMIFS(data!$H$1:$H$1750, data!$A$1:$A$1750, Heron!$A68,  data!$E$1:$E$1750, Heron!AE$5)</f>
        <v>40864.199999999997</v>
      </c>
      <c r="AF68" s="2">
        <f>AE68+SUMIFS(data!$H$1:$H$1750, data!$A$1:$A$1750, Heron!$A68,  data!$E$1:$E$1750, Heron!AF$5)</f>
        <v>40864.199999999997</v>
      </c>
      <c r="AG68" s="2">
        <f>AF68+SUMIFS(data!$H$1:$H$1750, data!$A$1:$A$1750, Heron!$A68,  data!$E$1:$E$1750, Heron!AG$5)+SUMIFS('NSST Print'!$C$43,'NSST Print'!$F$43,Heron!$A68)-SUMIFS('NSST Print'!$C$44:$C$50,'NSST Print'!$F$44:$F$50,Heron!$A68)</f>
        <v>40864.199999999997</v>
      </c>
    </row>
    <row r="69" spans="1:33" x14ac:dyDescent="0.2">
      <c r="A69" t="s">
        <v>85</v>
      </c>
      <c r="C69" s="2">
        <f>SUMIFS(data!$H$1:$H$1750, data!$A$1:$A$1750, Heron!$A69, data!$E$1:$E$1750, Heron!C$5)</f>
        <v>0</v>
      </c>
      <c r="D69" s="2">
        <f>C69+SUMIFS(data!$H$1:$H$1750, data!$A$1:$A$1750, Heron!$A69,  data!$E$1:$E$1750, Heron!D$5)</f>
        <v>0</v>
      </c>
      <c r="E69" s="2">
        <f>D69+SUMIFS(data!$H$1:$H$1750, data!$A$1:$A$1750, Heron!$A69,  data!$E$1:$E$1750, Heron!E$5)</f>
        <v>0</v>
      </c>
      <c r="F69" s="2">
        <f>E69+SUMIFS(data!$H$1:$H$1750, data!$A$1:$A$1750, Heron!$A69,  data!$E$1:$E$1750, Heron!F$5)</f>
        <v>0</v>
      </c>
      <c r="G69" s="2">
        <f>F69+SUMIFS(data!$H$1:$H$1750, data!$A$1:$A$1750, Heron!$A69,  data!$E$1:$E$1750, Heron!G$5)</f>
        <v>0</v>
      </c>
      <c r="H69" s="2">
        <f>G69+SUMIFS(data!$H$1:$H$1750, data!$A$1:$A$1750, Heron!$A69,  data!$E$1:$E$1750, Heron!H$5)</f>
        <v>0</v>
      </c>
      <c r="I69" s="2">
        <f>H69+SUMIFS(data!$H$1:$H$1750, data!$A$1:$A$1750, Heron!$A69,  data!$E$1:$E$1750, Heron!I$5)</f>
        <v>0</v>
      </c>
      <c r="J69" s="2">
        <f>I69+SUMIFS(data!$H$1:$H$1750, data!$A$1:$A$1750, Heron!$A69,  data!$E$1:$E$1750, Heron!J$5)</f>
        <v>0</v>
      </c>
      <c r="K69" s="2">
        <f>J69+SUMIFS(data!$H$1:$H$1750, data!$A$1:$A$1750, Heron!$A69,  data!$E$1:$E$1750, Heron!K$5)</f>
        <v>0</v>
      </c>
      <c r="L69" s="2">
        <f>K69+SUMIFS(data!$H$1:$H$1750, data!$A$1:$A$1750, Heron!$A69,  data!$E$1:$E$1750, Heron!L$5)</f>
        <v>0</v>
      </c>
      <c r="M69" s="2">
        <f>L69+SUMIFS(data!$H$1:$H$1750, data!$A$1:$A$1750, Heron!$A69,  data!$E$1:$E$1750, Heron!M$5)</f>
        <v>0</v>
      </c>
      <c r="N69" s="2">
        <f>M69+SUMIFS(data!$H$1:$H$1750, data!$A$1:$A$1750, Heron!$A69,  data!$E$1:$E$1750, Heron!N$5)</f>
        <v>0</v>
      </c>
      <c r="O69" s="2">
        <f>N69+SUMIFS(data!$H$1:$H$1750, data!$A$1:$A$1750, Heron!$A69,  data!$E$1:$E$1750, Heron!O$5)</f>
        <v>0</v>
      </c>
      <c r="P69" s="2">
        <f>O69+SUMIFS(data!$H$1:$H$1750, data!$A$1:$A$1750, Heron!$A69,  data!$E$1:$E$1750, Heron!P$5)</f>
        <v>0</v>
      </c>
      <c r="Q69" s="2">
        <f>P69+SUMIFS(data!$H$1:$H$1750, data!$A$1:$A$1750, Heron!$A69,  data!$E$1:$E$1750, Heron!Q$5)</f>
        <v>0</v>
      </c>
      <c r="R69" s="2">
        <f>Q69+SUMIFS(data!$H$1:$H$1750, data!$A$1:$A$1750, Heron!$A69,  data!$E$1:$E$1750, Heron!R$5)</f>
        <v>0</v>
      </c>
      <c r="S69" s="2">
        <f>R69+SUMIFS(data!$H$1:$H$1750, data!$A$1:$A$1750, Heron!$A69,  data!$E$1:$E$1750, Heron!S$5)</f>
        <v>0</v>
      </c>
      <c r="T69" s="2">
        <f>S69+SUMIFS(data!$H$1:$H$1750, data!$A$1:$A$1750, Heron!$A69,  data!$E$1:$E$1750, Heron!T$5)</f>
        <v>28750</v>
      </c>
      <c r="U69" s="2">
        <f>T69+SUMIFS(data!$H$1:$H$1750, data!$A$1:$A$1750, Heron!$A69,  data!$E$1:$E$1750, Heron!U$5)</f>
        <v>57500</v>
      </c>
      <c r="V69" s="2">
        <f>U69+SUMIFS(data!$H$1:$H$1750, data!$A$1:$A$1750, Heron!$A69,  data!$E$1:$E$1750, Heron!V$5)</f>
        <v>28750</v>
      </c>
      <c r="W69" s="2">
        <f>V69+SUMIFS(data!$H$1:$H$1750, data!$A$1:$A$1750, Heron!$A69,  data!$E$1:$E$1750, Heron!W$5)</f>
        <v>28750</v>
      </c>
      <c r="X69" s="2">
        <f>W69+SUMIFS(data!$H$1:$H$1750, data!$A$1:$A$1750, Heron!$A69,  data!$E$1:$E$1750, Heron!X$5)</f>
        <v>28750</v>
      </c>
      <c r="Y69" s="2">
        <f>X69+SUMIFS(data!$H$1:$H$1750, data!$A$1:$A$1750, Heron!$A69,  data!$E$1:$E$1750, Heron!Y$5)</f>
        <v>28750</v>
      </c>
      <c r="Z69" s="2">
        <f>Y69+SUMIFS(data!$H$1:$H$1750, data!$A$1:$A$1750, Heron!$A69,  data!$E$1:$E$1750, Heron!Z$5)</f>
        <v>28750</v>
      </c>
      <c r="AA69" s="2">
        <f>Z69+SUMIFS(data!$H$1:$H$1750, data!$A$1:$A$1750, Heron!$A69,  data!$E$1:$E$1750, Heron!AA$5)</f>
        <v>28750</v>
      </c>
      <c r="AB69" s="2">
        <f>AA69+SUMIFS(data!$H$1:$H$1750, data!$A$1:$A$1750, Heron!$A69,  data!$E$1:$E$1750, Heron!AB$5)</f>
        <v>28750</v>
      </c>
      <c r="AC69" s="2">
        <f>AB69+SUMIFS(data!$H$1:$H$1750, data!$A$1:$A$1750, Heron!$A69,  data!$E$1:$E$1750, Heron!AC$5)</f>
        <v>28750</v>
      </c>
      <c r="AD69" s="2">
        <f>AC69+SUMIFS(data!$H$1:$H$1750, data!$A$1:$A$1750, Heron!$A69,  data!$E$1:$E$1750, Heron!AD$5)</f>
        <v>28750</v>
      </c>
      <c r="AE69" s="2">
        <f>AD69+SUMIFS(data!$H$1:$H$1750, data!$A$1:$A$1750, Heron!$A69,  data!$E$1:$E$1750, Heron!AE$5)</f>
        <v>28750</v>
      </c>
      <c r="AF69" s="2">
        <f>AE69+SUMIFS(data!$H$1:$H$1750, data!$A$1:$A$1750, Heron!$A69,  data!$E$1:$E$1750, Heron!AF$5)</f>
        <v>28750</v>
      </c>
      <c r="AG69" s="2">
        <f>AF69+SUMIFS(data!$H$1:$H$1750, data!$A$1:$A$1750, Heron!$A69,  data!$E$1:$E$1750,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SUMIFS(data!$H$1:$H$1750, data!$A$1:$A$1750, Heron!$A70, data!$E$1:$E$1750, Heron!C$5)</f>
        <v>0</v>
      </c>
      <c r="D70" s="2">
        <f>C70+SUMIFS(data!$H$1:$H$1750, data!$A$1:$A$1750, Heron!$A70,  data!$E$1:$E$1750, Heron!D$5)</f>
        <v>0</v>
      </c>
      <c r="E70" s="2">
        <f>D70+SUMIFS(data!$H$1:$H$1750, data!$A$1:$A$1750, Heron!$A70,  data!$E$1:$E$1750, Heron!E$5)</f>
        <v>0</v>
      </c>
      <c r="F70" s="2">
        <f>E70+SUMIFS(data!$H$1:$H$1750, data!$A$1:$A$1750, Heron!$A70,  data!$E$1:$E$1750, Heron!F$5)</f>
        <v>0</v>
      </c>
      <c r="G70" s="2">
        <f>F70+SUMIFS(data!$H$1:$H$1750, data!$A$1:$A$1750, Heron!$A70,  data!$E$1:$E$1750, Heron!G$5)</f>
        <v>0</v>
      </c>
      <c r="H70" s="2">
        <f>G70+SUMIFS(data!$H$1:$H$1750, data!$A$1:$A$1750, Heron!$A70,  data!$E$1:$E$1750, Heron!H$5)</f>
        <v>0</v>
      </c>
      <c r="I70" s="2">
        <f>H70+SUMIFS(data!$H$1:$H$1750, data!$A$1:$A$1750, Heron!$A70,  data!$E$1:$E$1750, Heron!I$5)</f>
        <v>0</v>
      </c>
      <c r="J70" s="2">
        <f>I70+SUMIFS(data!$H$1:$H$1750, data!$A$1:$A$1750, Heron!$A70,  data!$E$1:$E$1750, Heron!J$5)</f>
        <v>0</v>
      </c>
      <c r="K70" s="2">
        <f>J70+SUMIFS(data!$H$1:$H$1750, data!$A$1:$A$1750, Heron!$A70,  data!$E$1:$E$1750, Heron!K$5)</f>
        <v>0</v>
      </c>
      <c r="L70" s="2">
        <f>K70+SUMIFS(data!$H$1:$H$1750, data!$A$1:$A$1750, Heron!$A70,  data!$E$1:$E$1750, Heron!L$5)</f>
        <v>0</v>
      </c>
      <c r="M70" s="2">
        <f>L70+SUMIFS(data!$H$1:$H$1750, data!$A$1:$A$1750, Heron!$A70,  data!$E$1:$E$1750, Heron!M$5)</f>
        <v>8263.91</v>
      </c>
      <c r="N70" s="2">
        <f>M70+SUMIFS(data!$H$1:$H$1750, data!$A$1:$A$1750, Heron!$A70,  data!$E$1:$E$1750, Heron!N$5)</f>
        <v>8263.91</v>
      </c>
      <c r="O70" s="2">
        <f>N70+SUMIFS(data!$H$1:$H$1750, data!$A$1:$A$1750, Heron!$A70,  data!$E$1:$E$1750, Heron!O$5)</f>
        <v>8263.91</v>
      </c>
      <c r="P70" s="2">
        <f>O70+SUMIFS(data!$H$1:$H$1750, data!$A$1:$A$1750, Heron!$A70,  data!$E$1:$E$1750, Heron!P$5)</f>
        <v>8263.91</v>
      </c>
      <c r="Q70" s="2">
        <f>P70+SUMIFS(data!$H$1:$H$1750, data!$A$1:$A$1750, Heron!$A70,  data!$E$1:$E$1750, Heron!Q$5)</f>
        <v>8263.91</v>
      </c>
      <c r="R70" s="2">
        <f>Q70+SUMIFS(data!$H$1:$H$1750, data!$A$1:$A$1750, Heron!$A70,  data!$E$1:$E$1750, Heron!R$5)</f>
        <v>8263.91</v>
      </c>
      <c r="S70" s="2">
        <f>R70+SUMIFS(data!$H$1:$H$1750, data!$A$1:$A$1750, Heron!$A70,  data!$E$1:$E$1750, Heron!S$5)</f>
        <v>8263.91</v>
      </c>
      <c r="T70" s="2">
        <f>S70+SUMIFS(data!$H$1:$H$1750, data!$A$1:$A$1750, Heron!$A70,  data!$E$1:$E$1750, Heron!T$5)</f>
        <v>7518.91</v>
      </c>
      <c r="U70" s="2">
        <f>T70+SUMIFS(data!$H$1:$H$1750, data!$A$1:$A$1750, Heron!$A70,  data!$E$1:$E$1750, Heron!U$5)</f>
        <v>8263.91</v>
      </c>
      <c r="V70" s="2">
        <f>U70+SUMIFS(data!$H$1:$H$1750, data!$A$1:$A$1750, Heron!$A70,  data!$E$1:$E$1750, Heron!V$5)</f>
        <v>9008.91</v>
      </c>
      <c r="W70" s="2">
        <f>V70+SUMIFS(data!$H$1:$H$1750, data!$A$1:$A$1750, Heron!$A70,  data!$E$1:$E$1750, Heron!W$5)</f>
        <v>26118.91</v>
      </c>
      <c r="X70" s="2">
        <f>W70+SUMIFS(data!$H$1:$H$1750, data!$A$1:$A$1750, Heron!$A70,  data!$E$1:$E$1750, Heron!X$5)</f>
        <v>26118.91</v>
      </c>
      <c r="Y70" s="2">
        <f>X70+SUMIFS(data!$H$1:$H$1750, data!$A$1:$A$1750, Heron!$A70,  data!$E$1:$E$1750, Heron!Y$5)</f>
        <v>26118.91</v>
      </c>
      <c r="Z70" s="2">
        <f>Y70+SUMIFS(data!$H$1:$H$1750, data!$A$1:$A$1750, Heron!$A70,  data!$E$1:$E$1750, Heron!Z$5)</f>
        <v>26118.91</v>
      </c>
      <c r="AA70" s="2">
        <f>Z70+SUMIFS(data!$H$1:$H$1750, data!$A$1:$A$1750, Heron!$A70,  data!$E$1:$E$1750, Heron!AA$5)</f>
        <v>26118.91</v>
      </c>
      <c r="AB70" s="2">
        <f>AA70+SUMIFS(data!$H$1:$H$1750, data!$A$1:$A$1750, Heron!$A70,  data!$E$1:$E$1750, Heron!AB$5)</f>
        <v>26118.91</v>
      </c>
      <c r="AC70" s="2">
        <f>AB70+SUMIFS(data!$H$1:$H$1750, data!$A$1:$A$1750, Heron!$A70,  data!$E$1:$E$1750, Heron!AC$5)</f>
        <v>26118.91</v>
      </c>
      <c r="AD70" s="2">
        <f>AC70+SUMIFS(data!$H$1:$H$1750, data!$A$1:$A$1750, Heron!$A70,  data!$E$1:$E$1750, Heron!AD$5)</f>
        <v>26118.91</v>
      </c>
      <c r="AE70" s="2">
        <f>AD70+SUMIFS(data!$H$1:$H$1750, data!$A$1:$A$1750, Heron!$A70,  data!$E$1:$E$1750, Heron!AE$5)</f>
        <v>26118.91</v>
      </c>
      <c r="AF70" s="2">
        <f>AE70+SUMIFS(data!$H$1:$H$1750, data!$A$1:$A$1750, Heron!$A70,  data!$E$1:$E$1750, Heron!AF$5)</f>
        <v>26118.91</v>
      </c>
      <c r="AG70" s="2">
        <f>AF70+SUMIFS(data!$H$1:$H$1750, data!$A$1:$A$1750, Heron!$A70,  data!$E$1:$E$1750, Heron!AG$5)+SUMIFS('NSST Print'!$C$43,'NSST Print'!$F$43,Heron!$A70)-SUMIFS('NSST Print'!$C$44:$C$50,'NSST Print'!$F$44:$F$50,Heron!$A70)</f>
        <v>26118.91</v>
      </c>
    </row>
    <row r="71" spans="1:33" x14ac:dyDescent="0.2">
      <c r="A71" t="s">
        <v>13</v>
      </c>
      <c r="C71" s="2">
        <f>SUMIFS(data!$H$1:$H$1750, data!$A$1:$A$1750, Heron!$A71, data!$E$1:$E$1750, Heron!C$5)</f>
        <v>550</v>
      </c>
      <c r="D71" s="2">
        <f>C71+SUMIFS(data!$H$1:$H$1750, data!$A$1:$A$1750, Heron!$A71,  data!$E$1:$E$1750, Heron!D$5)</f>
        <v>55787.86</v>
      </c>
      <c r="E71" s="2">
        <f>D71+SUMIFS(data!$H$1:$H$1750, data!$A$1:$A$1750, Heron!$A71,  data!$E$1:$E$1750, Heron!E$5)</f>
        <v>63407.86</v>
      </c>
      <c r="F71" s="2">
        <f>E71+SUMIFS(data!$H$1:$H$1750, data!$A$1:$A$1750, Heron!$A71,  data!$E$1:$E$1750, Heron!F$5)</f>
        <v>63407.86</v>
      </c>
      <c r="G71" s="2">
        <f>F71+SUMIFS(data!$H$1:$H$1750, data!$A$1:$A$1750, Heron!$A71,  data!$E$1:$E$1750, Heron!G$5)</f>
        <v>63407.86</v>
      </c>
      <c r="H71" s="2">
        <f>G71+SUMIFS(data!$H$1:$H$1750, data!$A$1:$A$1750, Heron!$A71,  data!$E$1:$E$1750, Heron!H$5)</f>
        <v>94957.86</v>
      </c>
      <c r="I71" s="2">
        <f>H71+SUMIFS(data!$H$1:$H$1750, data!$A$1:$A$1750, Heron!$A71,  data!$E$1:$E$1750, Heron!I$5)</f>
        <v>102203.86</v>
      </c>
      <c r="J71" s="2">
        <f>I71+SUMIFS(data!$H$1:$H$1750, data!$A$1:$A$1750, Heron!$A71,  data!$E$1:$E$1750, Heron!J$5)</f>
        <v>102578.86</v>
      </c>
      <c r="K71" s="2">
        <f>J71+SUMIFS(data!$H$1:$H$1750, data!$A$1:$A$1750, Heron!$A71,  data!$E$1:$E$1750, Heron!K$5)</f>
        <v>116283.86</v>
      </c>
      <c r="L71" s="2">
        <f>K71+SUMIFS(data!$H$1:$H$1750, data!$A$1:$A$1750, Heron!$A71,  data!$E$1:$E$1750, Heron!L$5)</f>
        <v>122583.86</v>
      </c>
      <c r="M71" s="2">
        <f>L71+SUMIFS(data!$H$1:$H$1750, data!$A$1:$A$1750, Heron!$A71,  data!$E$1:$E$1750, Heron!M$5)</f>
        <v>122583.86</v>
      </c>
      <c r="N71" s="2">
        <f>M71+SUMIFS(data!$H$1:$H$1750, data!$A$1:$A$1750, Heron!$A71,  data!$E$1:$E$1750, Heron!N$5)</f>
        <v>136441.12</v>
      </c>
      <c r="O71" s="2">
        <f>N71+SUMIFS(data!$H$1:$H$1750, data!$A$1:$A$1750, Heron!$A71,  data!$E$1:$E$1750, Heron!O$5)</f>
        <v>183970.88</v>
      </c>
      <c r="P71" s="2">
        <f>O71+SUMIFS(data!$H$1:$H$1750, data!$A$1:$A$1750, Heron!$A71,  data!$E$1:$E$1750, Heron!P$5)</f>
        <v>232245.88</v>
      </c>
      <c r="Q71" s="2">
        <f>P71+SUMIFS(data!$H$1:$H$1750, data!$A$1:$A$1750, Heron!$A71,  data!$E$1:$E$1750, Heron!Q$5)</f>
        <v>290115.41000000003</v>
      </c>
      <c r="R71" s="2">
        <f>Q71+SUMIFS(data!$H$1:$H$1750, data!$A$1:$A$1750, Heron!$A71,  data!$E$1:$E$1750, Heron!R$5)</f>
        <v>335342.04000000004</v>
      </c>
      <c r="S71" s="2">
        <f>R71+SUMIFS(data!$H$1:$H$1750, data!$A$1:$A$1750, Heron!$A71,  data!$E$1:$E$1750, Heron!S$5)</f>
        <v>362862.36000000004</v>
      </c>
      <c r="T71" s="2">
        <f>S71+SUMIFS(data!$H$1:$H$1750, data!$A$1:$A$1750, Heron!$A71,  data!$E$1:$E$1750, Heron!T$5)</f>
        <v>376006.92000000004</v>
      </c>
      <c r="U71" s="2">
        <f>T71+SUMIFS(data!$H$1:$H$1750, data!$A$1:$A$1750, Heron!$A71,  data!$E$1:$E$1750, Heron!U$5)</f>
        <v>386256.92000000004</v>
      </c>
      <c r="V71" s="2">
        <f>U71+SUMIFS(data!$H$1:$H$1750, data!$A$1:$A$1750, Heron!$A71,  data!$E$1:$E$1750, Heron!V$5)</f>
        <v>396506.92000000004</v>
      </c>
      <c r="W71" s="2">
        <f>V71+SUMIFS(data!$H$1:$H$1750, data!$A$1:$A$1750, Heron!$A71,  data!$E$1:$E$1750, Heron!W$5)</f>
        <v>405647.96</v>
      </c>
      <c r="X71" s="2">
        <f>W71+SUMIFS(data!$H$1:$H$1750, data!$A$1:$A$1750, Heron!$A71,  data!$E$1:$E$1750, Heron!X$5)</f>
        <v>405647.96</v>
      </c>
      <c r="Y71" s="2">
        <f>X71+SUMIFS(data!$H$1:$H$1750, data!$A$1:$A$1750, Heron!$A71,  data!$E$1:$E$1750, Heron!Y$5)</f>
        <v>405647.96</v>
      </c>
      <c r="Z71" s="2">
        <f>Y71+SUMIFS(data!$H$1:$H$1750, data!$A$1:$A$1750, Heron!$A71,  data!$E$1:$E$1750, Heron!Z$5)</f>
        <v>405647.96</v>
      </c>
      <c r="AA71" s="2">
        <f>Z71+SUMIFS(data!$H$1:$H$1750, data!$A$1:$A$1750, Heron!$A71,  data!$E$1:$E$1750, Heron!AA$5)</f>
        <v>500707.48</v>
      </c>
      <c r="AB71" s="2">
        <f>AA71+SUMIFS(data!$H$1:$H$1750, data!$A$1:$A$1750, Heron!$A71,  data!$E$1:$E$1750, Heron!AB$5)</f>
        <v>547307.48</v>
      </c>
      <c r="AC71" s="2">
        <f>AB71+SUMIFS(data!$H$1:$H$1750, data!$A$1:$A$1750, Heron!$A71,  data!$E$1:$E$1750, Heron!AC$5)</f>
        <v>600129.28000000003</v>
      </c>
      <c r="AD71" s="2">
        <f>AC71+SUMIFS(data!$H$1:$H$1750, data!$A$1:$A$1750, Heron!$A71,  data!$E$1:$E$1750, Heron!AD$5)</f>
        <v>679307.54</v>
      </c>
      <c r="AE71" s="2">
        <f>AD71+SUMIFS(data!$H$1:$H$1750, data!$A$1:$A$1750, Heron!$A71,  data!$E$1:$E$1750, Heron!AE$5)</f>
        <v>679307.54</v>
      </c>
      <c r="AF71" s="2">
        <f>AE71+SUMIFS(data!$H$1:$H$1750, data!$A$1:$A$1750, Heron!$A71,  data!$E$1:$E$1750, Heron!AF$5)</f>
        <v>679307.54</v>
      </c>
      <c r="AG71" s="2">
        <f>AF71+SUMIFS(data!$H$1:$H$1750, data!$A$1:$A$1750, Heron!$A71,  data!$E$1:$E$1750, Heron!AG$5)+SUMIFS('NSST Print'!$C$43,'NSST Print'!$F$43,Heron!$A71)-SUMIFS('NSST Print'!$C$44:$C$50,'NSST Print'!$F$44:$F$50,Heron!$A71)</f>
        <v>679307.54</v>
      </c>
    </row>
    <row r="72" spans="1:33" x14ac:dyDescent="0.2">
      <c r="A72" t="s">
        <v>14</v>
      </c>
      <c r="C72" s="2">
        <f>SUMIFS(data!$H$1:$H$1750, data!$A$1:$A$1750, Heron!$A72, data!$E$1:$E$1750, Heron!C$5)</f>
        <v>653.70000000000005</v>
      </c>
      <c r="D72" s="2">
        <f>C72+SUMIFS(data!$H$1:$H$1750, data!$A$1:$A$1750, Heron!$A72,  data!$E$1:$E$1750, Heron!D$5)</f>
        <v>1367.8600000000001</v>
      </c>
      <c r="E72" s="2">
        <f>D72+SUMIFS(data!$H$1:$H$1750, data!$A$1:$A$1750, Heron!$A72,  data!$E$1:$E$1750, Heron!E$5)</f>
        <v>2066.4</v>
      </c>
      <c r="F72" s="2">
        <f>E72+SUMIFS(data!$H$1:$H$1750, data!$A$1:$A$1750, Heron!$A72,  data!$E$1:$E$1750, Heron!F$5)</f>
        <v>2699.67</v>
      </c>
      <c r="G72" s="2">
        <f>F72+SUMIFS(data!$H$1:$H$1750, data!$A$1:$A$1750, Heron!$A72,  data!$E$1:$E$1750, Heron!G$5)</f>
        <v>3917.75</v>
      </c>
      <c r="H72" s="2">
        <f>G72+SUMIFS(data!$H$1:$H$1750, data!$A$1:$A$1750, Heron!$A72,  data!$E$1:$E$1750, Heron!H$5)</f>
        <v>4750.18</v>
      </c>
      <c r="I72" s="2">
        <f>H72+SUMIFS(data!$H$1:$H$1750, data!$A$1:$A$1750, Heron!$A72,  data!$E$1:$E$1750, Heron!I$5)</f>
        <v>5477.08</v>
      </c>
      <c r="J72" s="2">
        <f>I72+SUMIFS(data!$H$1:$H$1750, data!$A$1:$A$1750, Heron!$A72,  data!$E$1:$E$1750, Heron!J$5)</f>
        <v>5738.57</v>
      </c>
      <c r="K72" s="2">
        <f>J72+SUMIFS(data!$H$1:$H$1750, data!$A$1:$A$1750, Heron!$A72,  data!$E$1:$E$1750, Heron!K$5)</f>
        <v>6029.3499999999995</v>
      </c>
      <c r="L72" s="2">
        <f>K72+SUMIFS(data!$H$1:$H$1750, data!$A$1:$A$1750, Heron!$A72,  data!$E$1:$E$1750, Heron!L$5)</f>
        <v>6271.73</v>
      </c>
      <c r="M72" s="2">
        <f>L72+SUMIFS(data!$H$1:$H$1750, data!$A$1:$A$1750, Heron!$A72,  data!$E$1:$E$1750, Heron!M$5)</f>
        <v>6678.2099999999991</v>
      </c>
      <c r="N72" s="2">
        <f>M72+SUMIFS(data!$H$1:$H$1750, data!$A$1:$A$1750, Heron!$A72,  data!$E$1:$E$1750, Heron!N$5)</f>
        <v>7598.7399999999989</v>
      </c>
      <c r="O72" s="2">
        <f>N72+SUMIFS(data!$H$1:$H$1750, data!$A$1:$A$1750, Heron!$A72,  data!$E$1:$E$1750, Heron!O$5)</f>
        <v>8181.7199999999993</v>
      </c>
      <c r="P72" s="2">
        <f>O72+SUMIFS(data!$H$1:$H$1750, data!$A$1:$A$1750, Heron!$A72,  data!$E$1:$E$1750, Heron!P$5)</f>
        <v>8555.92</v>
      </c>
      <c r="Q72" s="2">
        <f>P72+SUMIFS(data!$H$1:$H$1750, data!$A$1:$A$1750, Heron!$A72,  data!$E$1:$E$1750, Heron!Q$5)</f>
        <v>9005.2999999999993</v>
      </c>
      <c r="R72" s="2">
        <f>Q72+SUMIFS(data!$H$1:$H$1750, data!$A$1:$A$1750, Heron!$A72,  data!$E$1:$E$1750, Heron!R$5)</f>
        <v>9522.25</v>
      </c>
      <c r="S72" s="2">
        <f>R72+SUMIFS(data!$H$1:$H$1750, data!$A$1:$A$1750, Heron!$A72,  data!$E$1:$E$1750, Heron!S$5)</f>
        <v>10166.42</v>
      </c>
      <c r="T72" s="2">
        <f>S72+SUMIFS(data!$H$1:$H$1750, data!$A$1:$A$1750, Heron!$A72,  data!$E$1:$E$1750, Heron!T$5)</f>
        <v>10556.53</v>
      </c>
      <c r="U72" s="2">
        <f>T72+SUMIFS(data!$H$1:$H$1750, data!$A$1:$A$1750, Heron!$A72,  data!$E$1:$E$1750, Heron!U$5)</f>
        <v>10813.08</v>
      </c>
      <c r="V72" s="2">
        <f>U72+SUMIFS(data!$H$1:$H$1750, data!$A$1:$A$1750, Heron!$A72,  data!$E$1:$E$1750, Heron!V$5)</f>
        <v>11182.23</v>
      </c>
      <c r="W72" s="2">
        <f>V72+SUMIFS(data!$H$1:$H$1750, data!$A$1:$A$1750, Heron!$A72,  data!$E$1:$E$1750, Heron!W$5)</f>
        <v>11580.43</v>
      </c>
      <c r="X72" s="2">
        <f>W72+SUMIFS(data!$H$1:$H$1750, data!$A$1:$A$1750, Heron!$A72,  data!$E$1:$E$1750, Heron!X$5)</f>
        <v>11580.43</v>
      </c>
      <c r="Y72" s="2">
        <f>X72+SUMIFS(data!$H$1:$H$1750, data!$A$1:$A$1750, Heron!$A72,  data!$E$1:$E$1750, Heron!Y$5)</f>
        <v>11580.43</v>
      </c>
      <c r="Z72" s="2">
        <f>Y72+SUMIFS(data!$H$1:$H$1750, data!$A$1:$A$1750, Heron!$A72,  data!$E$1:$E$1750, Heron!Z$5)</f>
        <v>11580.43</v>
      </c>
      <c r="AA72" s="2">
        <f>Z72+SUMIFS(data!$H$1:$H$1750, data!$A$1:$A$1750, Heron!$A72,  data!$E$1:$E$1750, Heron!AA$5)</f>
        <v>12163.41</v>
      </c>
      <c r="AB72" s="2">
        <f>AA72+SUMIFS(data!$H$1:$H$1750, data!$A$1:$A$1750, Heron!$A72,  data!$E$1:$E$1750, Heron!AB$5)</f>
        <v>12537.61</v>
      </c>
      <c r="AC72" s="2">
        <f>AB72+SUMIFS(data!$H$1:$H$1750, data!$A$1:$A$1750, Heron!$A72,  data!$E$1:$E$1750, Heron!AC$5)</f>
        <v>12986.99</v>
      </c>
      <c r="AD72" s="2">
        <f>AC72+SUMIFS(data!$H$1:$H$1750, data!$A$1:$A$1750, Heron!$A72,  data!$E$1:$E$1750, Heron!AD$5)</f>
        <v>13503.94</v>
      </c>
      <c r="AE72" s="2">
        <f>AD72+SUMIFS(data!$H$1:$H$1750, data!$A$1:$A$1750, Heron!$A72,  data!$E$1:$E$1750, Heron!AE$5)</f>
        <v>13503.94</v>
      </c>
      <c r="AF72" s="2">
        <f>AE72+SUMIFS(data!$H$1:$H$1750, data!$A$1:$A$1750, Heron!$A72,  data!$E$1:$E$1750, Heron!AF$5)</f>
        <v>13503.94</v>
      </c>
      <c r="AG72" s="2">
        <f>AF72+SUMIFS(data!$H$1:$H$1750, data!$A$1:$A$1750, Heron!$A72,  data!$E$1:$E$1750, Heron!AG$5)+SUMIFS('NSST Print'!$C$43,'NSST Print'!$F$43,Heron!$A72)-SUMIFS('NSST Print'!$C$44:$C$50,'NSST Print'!$F$44:$F$50,Heron!$A72)</f>
        <v>13503.94</v>
      </c>
    </row>
    <row r="73" spans="1:33" x14ac:dyDescent="0.2">
      <c r="A73" t="s">
        <v>33</v>
      </c>
      <c r="C73" s="2">
        <f>SUMIFS(data!$H$1:$H$1750, data!$A$1:$A$1750, Heron!$A73, data!$E$1:$E$1750, Heron!C$5)</f>
        <v>2215.9</v>
      </c>
      <c r="D73" s="2">
        <f>C73+SUMIFS(data!$H$1:$H$1750, data!$A$1:$A$1750, Heron!$A73,  data!$E$1:$E$1750, Heron!D$5)</f>
        <v>2215.9</v>
      </c>
      <c r="E73" s="2">
        <f>D73+SUMIFS(data!$H$1:$H$1750, data!$A$1:$A$1750, Heron!$A73,  data!$E$1:$E$1750, Heron!E$5)</f>
        <v>7102.6299999999992</v>
      </c>
      <c r="F73" s="2">
        <f>E73+SUMIFS(data!$H$1:$H$1750, data!$A$1:$A$1750, Heron!$A73,  data!$E$1:$E$1750, Heron!F$5)</f>
        <v>9722.25</v>
      </c>
      <c r="G73" s="2">
        <f>F73+SUMIFS(data!$H$1:$H$1750, data!$A$1:$A$1750, Heron!$A73,  data!$E$1:$E$1750, Heron!G$5)</f>
        <v>13256.94</v>
      </c>
      <c r="H73" s="2">
        <f>G73+SUMIFS(data!$H$1:$H$1750, data!$A$1:$A$1750, Heron!$A73,  data!$E$1:$E$1750, Heron!H$5)</f>
        <v>17376.900000000001</v>
      </c>
      <c r="I73" s="2">
        <f>H73+SUMIFS(data!$H$1:$H$1750, data!$A$1:$A$1750, Heron!$A73,  data!$E$1:$E$1750, Heron!I$5)</f>
        <v>20614.580000000002</v>
      </c>
      <c r="J73" s="2">
        <f>I73+SUMIFS(data!$H$1:$H$1750, data!$A$1:$A$1750, Heron!$A73,  data!$E$1:$E$1750, Heron!J$5)</f>
        <v>23636.97</v>
      </c>
      <c r="K73" s="2">
        <f>J73+SUMIFS(data!$H$1:$H$1750, data!$A$1:$A$1750, Heron!$A73,  data!$E$1:$E$1750, Heron!K$5)</f>
        <v>26707.66</v>
      </c>
      <c r="L73" s="2">
        <f>K73+SUMIFS(data!$H$1:$H$1750, data!$A$1:$A$1750, Heron!$A73,  data!$E$1:$E$1750, Heron!L$5)</f>
        <v>26707.66</v>
      </c>
      <c r="M73" s="2">
        <f>L73+SUMIFS(data!$H$1:$H$1750, data!$A$1:$A$1750, Heron!$A73,  data!$E$1:$E$1750, Heron!M$5)</f>
        <v>31830.7</v>
      </c>
      <c r="N73" s="2">
        <f>M73+SUMIFS(data!$H$1:$H$1750, data!$A$1:$A$1750, Heron!$A73,  data!$E$1:$E$1750, Heron!N$5)</f>
        <v>31830.7</v>
      </c>
      <c r="O73" s="2">
        <f>N73+SUMIFS(data!$H$1:$H$1750, data!$A$1:$A$1750, Heron!$A73,  data!$E$1:$E$1750, Heron!O$5)</f>
        <v>43046.83</v>
      </c>
      <c r="P73" s="2">
        <f>O73+SUMIFS(data!$H$1:$H$1750, data!$A$1:$A$1750, Heron!$A73,  data!$E$1:$E$1750, Heron!P$5)</f>
        <v>40569.32</v>
      </c>
      <c r="Q73" s="2">
        <f>P73+SUMIFS(data!$H$1:$H$1750, data!$A$1:$A$1750, Heron!$A73,  data!$E$1:$E$1750, Heron!Q$5)</f>
        <v>43094.16</v>
      </c>
      <c r="R73" s="2">
        <f>Q73+SUMIFS(data!$H$1:$H$1750, data!$A$1:$A$1750, Heron!$A73,  data!$E$1:$E$1750, Heron!R$5)</f>
        <v>43094.16</v>
      </c>
      <c r="S73" s="2">
        <f>R73+SUMIFS(data!$H$1:$H$1750, data!$A$1:$A$1750, Heron!$A73,  data!$E$1:$E$1750, Heron!S$5)</f>
        <v>43094.16</v>
      </c>
      <c r="T73" s="2">
        <f>S73+SUMIFS(data!$H$1:$H$1750, data!$A$1:$A$1750, Heron!$A73,  data!$E$1:$E$1750, Heron!T$5)</f>
        <v>43094.16</v>
      </c>
      <c r="U73" s="2">
        <f>T73+SUMIFS(data!$H$1:$H$1750, data!$A$1:$A$1750, Heron!$A73,  data!$E$1:$E$1750, Heron!U$5)</f>
        <v>43928</v>
      </c>
      <c r="V73" s="2">
        <f>U73+SUMIFS(data!$H$1:$H$1750, data!$A$1:$A$1750, Heron!$A73,  data!$E$1:$E$1750, Heron!V$5)</f>
        <v>56280.28</v>
      </c>
      <c r="W73" s="2">
        <f>V73+SUMIFS(data!$H$1:$H$1750, data!$A$1:$A$1750, Heron!$A73,  data!$E$1:$E$1750, Heron!W$5)</f>
        <v>56778.97</v>
      </c>
      <c r="X73" s="2">
        <f>W73+SUMIFS(data!$H$1:$H$1750, data!$A$1:$A$1750, Heron!$A73,  data!$E$1:$E$1750, Heron!X$5)</f>
        <v>56778.97</v>
      </c>
      <c r="Y73" s="2">
        <f>X73+SUMIFS(data!$H$1:$H$1750, data!$A$1:$A$1750, Heron!$A73,  data!$E$1:$E$1750, Heron!Y$5)</f>
        <v>56778.97</v>
      </c>
      <c r="Z73" s="2">
        <f>Y73+SUMIFS(data!$H$1:$H$1750, data!$A$1:$A$1750, Heron!$A73,  data!$E$1:$E$1750, Heron!Z$5)</f>
        <v>56778.97</v>
      </c>
      <c r="AA73" s="2">
        <f>Z73+SUMIFS(data!$H$1:$H$1750, data!$A$1:$A$1750, Heron!$A73,  data!$E$1:$E$1750, Heron!AA$5)</f>
        <v>67995.100000000006</v>
      </c>
      <c r="AB73" s="2">
        <f>AA73+SUMIFS(data!$H$1:$H$1750, data!$A$1:$A$1750, Heron!$A73,  data!$E$1:$E$1750, Heron!AB$5)</f>
        <v>65517.590000000004</v>
      </c>
      <c r="AC73" s="2">
        <f>AB73+SUMIFS(data!$H$1:$H$1750, data!$A$1:$A$1750, Heron!$A73,  data!$E$1:$E$1750, Heron!AC$5)</f>
        <v>68042.430000000008</v>
      </c>
      <c r="AD73" s="2">
        <f>AC73+SUMIFS(data!$H$1:$H$1750, data!$A$1:$A$1750, Heron!$A73,  data!$E$1:$E$1750, Heron!AD$5)</f>
        <v>68042.430000000008</v>
      </c>
      <c r="AE73" s="2">
        <f>AD73+SUMIFS(data!$H$1:$H$1750, data!$A$1:$A$1750, Heron!$A73,  data!$E$1:$E$1750, Heron!AE$5)</f>
        <v>68042.430000000008</v>
      </c>
      <c r="AF73" s="2">
        <f>AE73+SUMIFS(data!$H$1:$H$1750, data!$A$1:$A$1750, Heron!$A73,  data!$E$1:$E$1750, Heron!AF$5)</f>
        <v>68042.430000000008</v>
      </c>
      <c r="AG73" s="2">
        <f>AF73+SUMIFS(data!$H$1:$H$1750, data!$A$1:$A$1750, Heron!$A73,  data!$E$1:$E$1750, Heron!AG$5)+SUMIFS('NSST Print'!$C$43,'NSST Print'!$F$43,Heron!$A73)-SUMIFS('NSST Print'!$C$44:$C$50,'NSST Print'!$F$44:$F$50,Heron!$A73)</f>
        <v>68042.430000000008</v>
      </c>
    </row>
    <row r="74" spans="1:33" x14ac:dyDescent="0.2">
      <c r="A74" t="s">
        <v>34</v>
      </c>
      <c r="C74" s="2">
        <f>SUMIFS(data!$H$1:$H$1750, data!$A$1:$A$1750, Heron!$A74, data!$E$1:$E$1750, Heron!C$5)</f>
        <v>0</v>
      </c>
      <c r="D74" s="2">
        <f>C74+SUMIFS(data!$H$1:$H$1750, data!$A$1:$A$1750, Heron!$A74,  data!$E$1:$E$1750, Heron!D$5)</f>
        <v>0</v>
      </c>
      <c r="E74" s="2">
        <f>D74+SUMIFS(data!$H$1:$H$1750, data!$A$1:$A$1750, Heron!$A74,  data!$E$1:$E$1750, Heron!E$5)</f>
        <v>0</v>
      </c>
      <c r="F74" s="2">
        <f>E74+SUMIFS(data!$H$1:$H$1750, data!$A$1:$A$1750, Heron!$A74,  data!$E$1:$E$1750, Heron!F$5)</f>
        <v>0</v>
      </c>
      <c r="G74" s="2">
        <f>F74+SUMIFS(data!$H$1:$H$1750, data!$A$1:$A$1750, Heron!$A74,  data!$E$1:$E$1750, Heron!G$5)</f>
        <v>0</v>
      </c>
      <c r="H74" s="2">
        <f>G74+SUMIFS(data!$H$1:$H$1750, data!$A$1:$A$1750, Heron!$A74,  data!$E$1:$E$1750, Heron!H$5)</f>
        <v>0</v>
      </c>
      <c r="I74" s="2">
        <f>H74+SUMIFS(data!$H$1:$H$1750, data!$A$1:$A$1750, Heron!$A74,  data!$E$1:$E$1750, Heron!I$5)</f>
        <v>0</v>
      </c>
      <c r="J74" s="2">
        <f>I74+SUMIFS(data!$H$1:$H$1750, data!$A$1:$A$1750, Heron!$A74,  data!$E$1:$E$1750, Heron!J$5)</f>
        <v>0</v>
      </c>
      <c r="K74" s="2">
        <f>J74+SUMIFS(data!$H$1:$H$1750, data!$A$1:$A$1750, Heron!$A74,  data!$E$1:$E$1750, Heron!K$5)</f>
        <v>3563.4</v>
      </c>
      <c r="L74" s="2">
        <f>K74+SUMIFS(data!$H$1:$H$1750, data!$A$1:$A$1750, Heron!$A74,  data!$E$1:$E$1750, Heron!L$5)</f>
        <v>3563.4</v>
      </c>
      <c r="M74" s="2">
        <f>L74+SUMIFS(data!$H$1:$H$1750, data!$A$1:$A$1750, Heron!$A74,  data!$E$1:$E$1750, Heron!M$5)</f>
        <v>10690.2</v>
      </c>
      <c r="N74" s="2">
        <f>M74+SUMIFS(data!$H$1:$H$1750, data!$A$1:$A$1750, Heron!$A74,  data!$E$1:$E$1750, Heron!N$5)</f>
        <v>10690.2</v>
      </c>
      <c r="O74" s="2">
        <f>N74+SUMIFS(data!$H$1:$H$1750, data!$A$1:$A$1750, Heron!$A74,  data!$E$1:$E$1750, Heron!O$5)</f>
        <v>21380.400000000001</v>
      </c>
      <c r="P74" s="2">
        <f>O74+SUMIFS(data!$H$1:$H$1750, data!$A$1:$A$1750, Heron!$A74,  data!$E$1:$E$1750, Heron!P$5)</f>
        <v>32070.600000000002</v>
      </c>
      <c r="Q74" s="2">
        <f>P74+SUMIFS(data!$H$1:$H$1750, data!$A$1:$A$1750, Heron!$A74,  data!$E$1:$E$1750, Heron!Q$5)</f>
        <v>32070.600000000002</v>
      </c>
      <c r="R74" s="2">
        <f>Q74+SUMIFS(data!$H$1:$H$1750, data!$A$1:$A$1750, Heron!$A74,  data!$E$1:$E$1750, Heron!R$5)</f>
        <v>32070.600000000002</v>
      </c>
      <c r="S74" s="2">
        <f>R74+SUMIFS(data!$H$1:$H$1750, data!$A$1:$A$1750, Heron!$A74,  data!$E$1:$E$1750, Heron!S$5)</f>
        <v>32070.600000000002</v>
      </c>
      <c r="T74" s="2">
        <f>S74+SUMIFS(data!$H$1:$H$1750, data!$A$1:$A$1750, Heron!$A74,  data!$E$1:$E$1750, Heron!T$5)</f>
        <v>32070.600000000002</v>
      </c>
      <c r="U74" s="2">
        <f>T74+SUMIFS(data!$H$1:$H$1750, data!$A$1:$A$1750, Heron!$A74,  data!$E$1:$E$1750, Heron!U$5)</f>
        <v>32070.600000000002</v>
      </c>
      <c r="V74" s="2">
        <f>U74+SUMIFS(data!$H$1:$H$1750, data!$A$1:$A$1750, Heron!$A74,  data!$E$1:$E$1750, Heron!V$5)</f>
        <v>32070.600000000002</v>
      </c>
      <c r="W74" s="2">
        <f>V74+SUMIFS(data!$H$1:$H$1750, data!$A$1:$A$1750, Heron!$A74,  data!$E$1:$E$1750, Heron!W$5)</f>
        <v>68358.77</v>
      </c>
      <c r="X74" s="2">
        <f>W74+SUMIFS(data!$H$1:$H$1750, data!$A$1:$A$1750, Heron!$A74,  data!$E$1:$E$1750, Heron!X$5)</f>
        <v>68358.77</v>
      </c>
      <c r="Y74" s="2">
        <f>X74+SUMIFS(data!$H$1:$H$1750, data!$A$1:$A$1750, Heron!$A74,  data!$E$1:$E$1750, Heron!Y$5)</f>
        <v>68358.77</v>
      </c>
      <c r="Z74" s="2">
        <f>Y74+SUMIFS(data!$H$1:$H$1750, data!$A$1:$A$1750, Heron!$A74,  data!$E$1:$E$1750, Heron!Z$5)</f>
        <v>68358.77</v>
      </c>
      <c r="AA74" s="2">
        <f>Z74+SUMIFS(data!$H$1:$H$1750, data!$A$1:$A$1750, Heron!$A74,  data!$E$1:$E$1750, Heron!AA$5)</f>
        <v>79048.97</v>
      </c>
      <c r="AB74" s="2">
        <f>AA74+SUMIFS(data!$H$1:$H$1750, data!$A$1:$A$1750, Heron!$A74,  data!$E$1:$E$1750, Heron!AB$5)</f>
        <v>79048.97</v>
      </c>
      <c r="AC74" s="2">
        <f>AB74+SUMIFS(data!$H$1:$H$1750, data!$A$1:$A$1750, Heron!$A74,  data!$E$1:$E$1750, Heron!AC$5)</f>
        <v>79048.97</v>
      </c>
      <c r="AD74" s="2">
        <f>AC74+SUMIFS(data!$H$1:$H$1750, data!$A$1:$A$1750, Heron!$A74,  data!$E$1:$E$1750, Heron!AD$5)</f>
        <v>79048.97</v>
      </c>
      <c r="AE74" s="2">
        <f>AD74+SUMIFS(data!$H$1:$H$1750, data!$A$1:$A$1750, Heron!$A74,  data!$E$1:$E$1750, Heron!AE$5)</f>
        <v>79048.97</v>
      </c>
      <c r="AF74" s="2">
        <f>AE74+SUMIFS(data!$H$1:$H$1750, data!$A$1:$A$1750, Heron!$A74,  data!$E$1:$E$1750, Heron!AF$5)</f>
        <v>79048.97</v>
      </c>
      <c r="AG74" s="2">
        <f>AF74+SUMIFS(data!$H$1:$H$1750, data!$A$1:$A$1750, Heron!$A74,  data!$E$1:$E$1750, Heron!AG$5)+SUMIFS('NSST Print'!$C$43,'NSST Print'!$F$43,Heron!$A74)-SUMIFS('NSST Print'!$C$44:$C$50,'NSST Print'!$F$44:$F$50,Heron!$A74)</f>
        <v>79048.97</v>
      </c>
    </row>
    <row r="75" spans="1:33" x14ac:dyDescent="0.2">
      <c r="A75" t="s">
        <v>35</v>
      </c>
      <c r="C75" s="2">
        <f>SUMIFS(data!$H$1:$H$1750, data!$A$1:$A$1750, Heron!$A75, data!$E$1:$E$1750, Heron!C$5)</f>
        <v>10580.4</v>
      </c>
      <c r="D75" s="2">
        <f>C75+SUMIFS(data!$H$1:$H$1750, data!$A$1:$A$1750, Heron!$A75,  data!$E$1:$E$1750, Heron!D$5)</f>
        <v>10580.4</v>
      </c>
      <c r="E75" s="2">
        <f>D75+SUMIFS(data!$H$1:$H$1750, data!$A$1:$A$1750, Heron!$A75,  data!$E$1:$E$1750, Heron!E$5)</f>
        <v>19787.8</v>
      </c>
      <c r="F75" s="2">
        <f>E75+SUMIFS(data!$H$1:$H$1750, data!$A$1:$A$1750, Heron!$A75,  data!$E$1:$E$1750, Heron!F$5)</f>
        <v>24127.37</v>
      </c>
      <c r="G75" s="2">
        <f>F75+SUMIFS(data!$H$1:$H$1750, data!$A$1:$A$1750, Heron!$A75,  data!$E$1:$E$1750, Heron!G$5)</f>
        <v>28508.16</v>
      </c>
      <c r="H75" s="2">
        <f>G75+SUMIFS(data!$H$1:$H$1750, data!$A$1:$A$1750, Heron!$A75,  data!$E$1:$E$1750, Heron!H$5)</f>
        <v>33283.22</v>
      </c>
      <c r="I75" s="2">
        <f>H75+SUMIFS(data!$H$1:$H$1750, data!$A$1:$A$1750, Heron!$A75,  data!$E$1:$E$1750, Heron!I$5)</f>
        <v>38281.72</v>
      </c>
      <c r="J75" s="2">
        <f>I75+SUMIFS(data!$H$1:$H$1750, data!$A$1:$A$1750, Heron!$A75,  data!$E$1:$E$1750, Heron!J$5)</f>
        <v>43254.35</v>
      </c>
      <c r="K75" s="2">
        <f>J75+SUMIFS(data!$H$1:$H$1750, data!$A$1:$A$1750, Heron!$A75,  data!$E$1:$E$1750, Heron!K$5)</f>
        <v>51881.47</v>
      </c>
      <c r="L75" s="2">
        <f>K75+SUMIFS(data!$H$1:$H$1750, data!$A$1:$A$1750, Heron!$A75,  data!$E$1:$E$1750, Heron!L$5)</f>
        <v>51881.47</v>
      </c>
      <c r="M75" s="2">
        <f>L75+SUMIFS(data!$H$1:$H$1750, data!$A$1:$A$1750, Heron!$A75,  data!$E$1:$E$1750, Heron!M$5)</f>
        <v>77630.740000000005</v>
      </c>
      <c r="N75" s="2">
        <f>M75+SUMIFS(data!$H$1:$H$1750, data!$A$1:$A$1750, Heron!$A75,  data!$E$1:$E$1750, Heron!N$5)</f>
        <v>77630.740000000005</v>
      </c>
      <c r="O75" s="2">
        <f>N75+SUMIFS(data!$H$1:$H$1750, data!$A$1:$A$1750, Heron!$A75,  data!$E$1:$E$1750, Heron!O$5)</f>
        <v>116979.77</v>
      </c>
      <c r="P75" s="2">
        <f>O75+SUMIFS(data!$H$1:$H$1750, data!$A$1:$A$1750, Heron!$A75,  data!$E$1:$E$1750, Heron!P$5)</f>
        <v>112677.93000000001</v>
      </c>
      <c r="Q75" s="2">
        <f>P75+SUMIFS(data!$H$1:$H$1750, data!$A$1:$A$1750, Heron!$A75,  data!$E$1:$E$1750, Heron!Q$5)</f>
        <v>121510.17000000001</v>
      </c>
      <c r="R75" s="2">
        <f>Q75+SUMIFS(data!$H$1:$H$1750, data!$A$1:$A$1750, Heron!$A75,  data!$E$1:$E$1750, Heron!R$5)</f>
        <v>121510.17000000001</v>
      </c>
      <c r="S75" s="2">
        <f>R75+SUMIFS(data!$H$1:$H$1750, data!$A$1:$A$1750, Heron!$A75,  data!$E$1:$E$1750, Heron!S$5)</f>
        <v>121510.17000000001</v>
      </c>
      <c r="T75" s="2">
        <f>S75+SUMIFS(data!$H$1:$H$1750, data!$A$1:$A$1750, Heron!$A75,  data!$E$1:$E$1750, Heron!T$5)</f>
        <v>121510.17000000001</v>
      </c>
      <c r="U75" s="2">
        <f>T75+SUMIFS(data!$H$1:$H$1750, data!$A$1:$A$1750, Heron!$A75,  data!$E$1:$E$1750, Heron!U$5)</f>
        <v>122604.35</v>
      </c>
      <c r="V75" s="2">
        <f>U75+SUMIFS(data!$H$1:$H$1750, data!$A$1:$A$1750, Heron!$A75,  data!$E$1:$E$1750, Heron!V$5)</f>
        <v>169761.13</v>
      </c>
      <c r="W75" s="2">
        <f>V75+SUMIFS(data!$H$1:$H$1750, data!$A$1:$A$1750, Heron!$A75,  data!$E$1:$E$1750, Heron!W$5)</f>
        <v>170239.71</v>
      </c>
      <c r="X75" s="2">
        <f>W75+SUMIFS(data!$H$1:$H$1750, data!$A$1:$A$1750, Heron!$A75,  data!$E$1:$E$1750, Heron!X$5)</f>
        <v>170239.71</v>
      </c>
      <c r="Y75" s="2">
        <f>X75+SUMIFS(data!$H$1:$H$1750, data!$A$1:$A$1750, Heron!$A75,  data!$E$1:$E$1750, Heron!Y$5)</f>
        <v>170239.71</v>
      </c>
      <c r="Z75" s="2">
        <f>Y75+SUMIFS(data!$H$1:$H$1750, data!$A$1:$A$1750, Heron!$A75,  data!$E$1:$E$1750, Heron!Z$5)</f>
        <v>170239.71</v>
      </c>
      <c r="AA75" s="2">
        <f>Z75+SUMIFS(data!$H$1:$H$1750, data!$A$1:$A$1750, Heron!$A75,  data!$E$1:$E$1750, Heron!AA$5)</f>
        <v>209588.74</v>
      </c>
      <c r="AB75" s="2">
        <f>AA75+SUMIFS(data!$H$1:$H$1750, data!$A$1:$A$1750, Heron!$A75,  data!$E$1:$E$1750, Heron!AB$5)</f>
        <v>205286.9</v>
      </c>
      <c r="AC75" s="2">
        <f>AB75+SUMIFS(data!$H$1:$H$1750, data!$A$1:$A$1750, Heron!$A75,  data!$E$1:$E$1750, Heron!AC$5)</f>
        <v>214119.13999999998</v>
      </c>
      <c r="AD75" s="2">
        <f>AC75+SUMIFS(data!$H$1:$H$1750, data!$A$1:$A$1750, Heron!$A75,  data!$E$1:$E$1750, Heron!AD$5)</f>
        <v>214119.13999999998</v>
      </c>
      <c r="AE75" s="2">
        <f>AD75+SUMIFS(data!$H$1:$H$1750, data!$A$1:$A$1750, Heron!$A75,  data!$E$1:$E$1750, Heron!AE$5)</f>
        <v>214119.13999999998</v>
      </c>
      <c r="AF75" s="2">
        <f>AE75+SUMIFS(data!$H$1:$H$1750, data!$A$1:$A$1750, Heron!$A75,  data!$E$1:$E$1750, Heron!AF$5)</f>
        <v>214119.13999999998</v>
      </c>
      <c r="AG75" s="2">
        <f>AF75+SUMIFS(data!$H$1:$H$1750, data!$A$1:$A$1750, Heron!$A75,  data!$E$1:$E$1750, Heron!AG$5)+SUMIFS('NSST Print'!$C$43,'NSST Print'!$F$43,Heron!$A75)-SUMIFS('NSST Print'!$C$44:$C$50,'NSST Print'!$F$44:$F$50,Heron!$A75)</f>
        <v>214119.13999999998</v>
      </c>
    </row>
    <row r="76" spans="1:33" x14ac:dyDescent="0.2">
      <c r="A76" t="s">
        <v>38</v>
      </c>
      <c r="C76" s="2">
        <f>SUMIFS(data!$H$1:$H$1750, data!$A$1:$A$1750, Heron!$A76, data!$E$1:$E$1750, Heron!C$5)</f>
        <v>4000</v>
      </c>
      <c r="D76" s="2">
        <f>C76+SUMIFS(data!$H$1:$H$1750, data!$A$1:$A$1750, Heron!$A76,  data!$E$1:$E$1750, Heron!D$5)</f>
        <v>4000</v>
      </c>
      <c r="E76" s="2">
        <f>D76+SUMIFS(data!$H$1:$H$1750, data!$A$1:$A$1750, Heron!$A76,  data!$E$1:$E$1750, Heron!E$5)</f>
        <v>28000</v>
      </c>
      <c r="F76" s="2">
        <f>E76+SUMIFS(data!$H$1:$H$1750, data!$A$1:$A$1750, Heron!$A76,  data!$E$1:$E$1750, Heron!F$5)</f>
        <v>32000</v>
      </c>
      <c r="G76" s="2">
        <f>F76+SUMIFS(data!$H$1:$H$1750, data!$A$1:$A$1750, Heron!$A76,  data!$E$1:$E$1750, Heron!G$5)</f>
        <v>36000</v>
      </c>
      <c r="H76" s="2">
        <f>G76+SUMIFS(data!$H$1:$H$1750, data!$A$1:$A$1750, Heron!$A76,  data!$E$1:$E$1750, Heron!H$5)</f>
        <v>40000</v>
      </c>
      <c r="I76" s="2">
        <f>H76+SUMIFS(data!$H$1:$H$1750, data!$A$1:$A$1750, Heron!$A76,  data!$E$1:$E$1750, Heron!I$5)</f>
        <v>48000</v>
      </c>
      <c r="J76" s="2">
        <f>I76+SUMIFS(data!$H$1:$H$1750, data!$A$1:$A$1750, Heron!$A76,  data!$E$1:$E$1750, Heron!J$5)</f>
        <v>52000</v>
      </c>
      <c r="K76" s="2">
        <f>J76+SUMIFS(data!$H$1:$H$1750, data!$A$1:$A$1750, Heron!$A76,  data!$E$1:$E$1750, Heron!K$5)</f>
        <v>56000</v>
      </c>
      <c r="L76" s="2">
        <f>K76+SUMIFS(data!$H$1:$H$1750, data!$A$1:$A$1750, Heron!$A76,  data!$E$1:$E$1750, Heron!L$5)</f>
        <v>60000</v>
      </c>
      <c r="M76" s="2">
        <f>L76+SUMIFS(data!$H$1:$H$1750, data!$A$1:$A$1750, Heron!$A76,  data!$E$1:$E$1750, Heron!M$5)</f>
        <v>60000</v>
      </c>
      <c r="N76" s="2">
        <f>M76+SUMIFS(data!$H$1:$H$1750, data!$A$1:$A$1750, Heron!$A76,  data!$E$1:$E$1750, Heron!N$5)</f>
        <v>76000</v>
      </c>
      <c r="O76" s="2">
        <f>N76+SUMIFS(data!$H$1:$H$1750, data!$A$1:$A$1750, Heron!$A76,  data!$E$1:$E$1750, Heron!O$5)</f>
        <v>76000</v>
      </c>
      <c r="P76" s="2">
        <f>O76+SUMIFS(data!$H$1:$H$1750, data!$A$1:$A$1750, Heron!$A76,  data!$E$1:$E$1750, Heron!P$5)</f>
        <v>80000</v>
      </c>
      <c r="Q76" s="2">
        <f>P76+SUMIFS(data!$H$1:$H$1750, data!$A$1:$A$1750, Heron!$A76,  data!$E$1:$E$1750, Heron!Q$5)</f>
        <v>84000</v>
      </c>
      <c r="R76" s="2">
        <f>Q76+SUMIFS(data!$H$1:$H$1750, data!$A$1:$A$1750, Heron!$A76,  data!$E$1:$E$1750, Heron!R$5)</f>
        <v>95450</v>
      </c>
      <c r="S76" s="2">
        <f>R76+SUMIFS(data!$H$1:$H$1750, data!$A$1:$A$1750, Heron!$A76,  data!$E$1:$E$1750, Heron!S$5)</f>
        <v>102700</v>
      </c>
      <c r="T76" s="2">
        <f>S76+SUMIFS(data!$H$1:$H$1750, data!$A$1:$A$1750, Heron!$A76,  data!$E$1:$E$1750, Heron!T$5)</f>
        <v>109950</v>
      </c>
      <c r="U76" s="2">
        <f>T76+SUMIFS(data!$H$1:$H$1750, data!$A$1:$A$1750, Heron!$A76,  data!$E$1:$E$1750, Heron!U$5)</f>
        <v>121400</v>
      </c>
      <c r="V76" s="2">
        <f>U76+SUMIFS(data!$H$1:$H$1750, data!$A$1:$A$1750, Heron!$A76,  data!$E$1:$E$1750, Heron!V$5)</f>
        <v>138850</v>
      </c>
      <c r="W76" s="2">
        <f>V76+SUMIFS(data!$H$1:$H$1750, data!$A$1:$A$1750, Heron!$A76,  data!$E$1:$E$1750, Heron!W$5)</f>
        <v>154300</v>
      </c>
      <c r="X76" s="2">
        <f>W76+SUMIFS(data!$H$1:$H$1750, data!$A$1:$A$1750, Heron!$A76,  data!$E$1:$E$1750, Heron!X$5)</f>
        <v>161550</v>
      </c>
      <c r="Y76" s="2">
        <f>X76+SUMIFS(data!$H$1:$H$1750, data!$A$1:$A$1750, Heron!$A76,  data!$E$1:$E$1750, Heron!Y$5)</f>
        <v>168800</v>
      </c>
      <c r="Z76" s="2">
        <f>Y76+SUMIFS(data!$H$1:$H$1750, data!$A$1:$A$1750, Heron!$A76,  data!$E$1:$E$1750, Heron!Z$5)</f>
        <v>176050</v>
      </c>
      <c r="AA76" s="2">
        <f>Z76+SUMIFS(data!$H$1:$H$1750, data!$A$1:$A$1750, Heron!$A76,  data!$E$1:$E$1750, Heron!AA$5)</f>
        <v>180050</v>
      </c>
      <c r="AB76" s="2">
        <f>AA76+SUMIFS(data!$H$1:$H$1750, data!$A$1:$A$1750, Heron!$A76,  data!$E$1:$E$1750, Heron!AB$5)</f>
        <v>188050</v>
      </c>
      <c r="AC76" s="2">
        <f>AB76+SUMIFS(data!$H$1:$H$1750, data!$A$1:$A$1750, Heron!$A76,  data!$E$1:$E$1750, Heron!AC$5)</f>
        <v>196050</v>
      </c>
      <c r="AD76" s="2">
        <f>AC76+SUMIFS(data!$H$1:$H$1750, data!$A$1:$A$1750, Heron!$A76,  data!$E$1:$E$1750, Heron!AD$5)</f>
        <v>204450</v>
      </c>
      <c r="AE76" s="2">
        <f>AD76+SUMIFS(data!$H$1:$H$1750, data!$A$1:$A$1750, Heron!$A76,  data!$E$1:$E$1750, Heron!AE$5)</f>
        <v>204450</v>
      </c>
      <c r="AF76" s="2">
        <f>AE76+SUMIFS(data!$H$1:$H$1750, data!$A$1:$A$1750, Heron!$A76,  data!$E$1:$E$1750, Heron!AF$5)</f>
        <v>204450</v>
      </c>
      <c r="AG76" s="2">
        <f>AF76+SUMIFS(data!$H$1:$H$1750, data!$A$1:$A$1750, Heron!$A76,  data!$E$1:$E$1750, Heron!AG$5)+SUMIFS('NSST Print'!$C$43,'NSST Print'!$F$43,Heron!$A76)-SUMIFS('NSST Print'!$C$44:$C$50,'NSST Print'!$F$44:$F$50,Heron!$A76)</f>
        <v>204450</v>
      </c>
    </row>
    <row r="77" spans="1:33" x14ac:dyDescent="0.2">
      <c r="A77" t="s">
        <v>90</v>
      </c>
      <c r="C77" s="2">
        <f>SUMIFS(data!$H$1:$H$1750, data!$A$1:$A$1750, Heron!$A77, data!$E$1:$E$1750, Heron!C$5)</f>
        <v>0</v>
      </c>
      <c r="D77" s="2">
        <f>C77+SUMIFS(data!$H$1:$H$1750, data!$A$1:$A$1750, Heron!$A77,  data!$E$1:$E$1750, Heron!D$5)</f>
        <v>0</v>
      </c>
      <c r="E77" s="2">
        <f>D77+SUMIFS(data!$H$1:$H$1750, data!$A$1:$A$1750, Heron!$A77,  data!$E$1:$E$1750, Heron!E$5)</f>
        <v>0</v>
      </c>
      <c r="F77" s="2">
        <f>E77+SUMIFS(data!$H$1:$H$1750, data!$A$1:$A$1750, Heron!$A77,  data!$E$1:$E$1750, Heron!F$5)</f>
        <v>0</v>
      </c>
      <c r="G77" s="2">
        <f>F77+SUMIFS(data!$H$1:$H$1750, data!$A$1:$A$1750, Heron!$A77,  data!$E$1:$E$1750, Heron!G$5)</f>
        <v>0</v>
      </c>
      <c r="H77" s="2">
        <f>G77+SUMIFS(data!$H$1:$H$1750, data!$A$1:$A$1750, Heron!$A77,  data!$E$1:$E$1750, Heron!H$5)</f>
        <v>0</v>
      </c>
      <c r="I77" s="2">
        <f>H77+SUMIFS(data!$H$1:$H$1750, data!$A$1:$A$1750, Heron!$A77,  data!$E$1:$E$1750, Heron!I$5)</f>
        <v>0</v>
      </c>
      <c r="J77" s="2">
        <f>I77+SUMIFS(data!$H$1:$H$1750, data!$A$1:$A$1750, Heron!$A77,  data!$E$1:$E$1750, Heron!J$5)</f>
        <v>0</v>
      </c>
      <c r="K77" s="2">
        <f>J77+SUMIFS(data!$H$1:$H$1750, data!$A$1:$A$1750, Heron!$A77,  data!$E$1:$E$1750, Heron!K$5)</f>
        <v>0</v>
      </c>
      <c r="L77" s="2">
        <f>K77+SUMIFS(data!$H$1:$H$1750, data!$A$1:$A$1750, Heron!$A77,  data!$E$1:$E$1750, Heron!L$5)</f>
        <v>0</v>
      </c>
      <c r="M77" s="2">
        <f>L77+SUMIFS(data!$H$1:$H$1750, data!$A$1:$A$1750, Heron!$A77,  data!$E$1:$E$1750, Heron!M$5)</f>
        <v>0</v>
      </c>
      <c r="N77" s="2">
        <f>M77+SUMIFS(data!$H$1:$H$1750, data!$A$1:$A$1750, Heron!$A77,  data!$E$1:$E$1750, Heron!N$5)</f>
        <v>0</v>
      </c>
      <c r="O77" s="2">
        <f>N77+SUMIFS(data!$H$1:$H$1750, data!$A$1:$A$1750, Heron!$A77,  data!$E$1:$E$1750, Heron!O$5)</f>
        <v>0</v>
      </c>
      <c r="P77" s="2">
        <f>O77+SUMIFS(data!$H$1:$H$1750, data!$A$1:$A$1750, Heron!$A77,  data!$E$1:$E$1750, Heron!P$5)</f>
        <v>0</v>
      </c>
      <c r="Q77" s="2">
        <f>P77+SUMIFS(data!$H$1:$H$1750, data!$A$1:$A$1750, Heron!$A77,  data!$E$1:$E$1750, Heron!Q$5)</f>
        <v>0</v>
      </c>
      <c r="R77" s="2">
        <f>Q77+SUMIFS(data!$H$1:$H$1750, data!$A$1:$A$1750, Heron!$A77,  data!$E$1:$E$1750, Heron!R$5)</f>
        <v>71583.149999999994</v>
      </c>
      <c r="S77" s="2">
        <f>R77+SUMIFS(data!$H$1:$H$1750, data!$A$1:$A$1750, Heron!$A77,  data!$E$1:$E$1750, Heron!S$5)</f>
        <v>143166.29999999999</v>
      </c>
      <c r="T77" s="2">
        <f>S77+SUMIFS(data!$H$1:$H$1750, data!$A$1:$A$1750, Heron!$A77,  data!$E$1:$E$1750, Heron!T$5)</f>
        <v>148448.97999999998</v>
      </c>
      <c r="U77" s="2">
        <f>T77+SUMIFS(data!$H$1:$H$1750, data!$A$1:$A$1750, Heron!$A77,  data!$E$1:$E$1750, Heron!U$5)</f>
        <v>148448.97999999998</v>
      </c>
      <c r="V77" s="2">
        <f>U77+SUMIFS(data!$H$1:$H$1750, data!$A$1:$A$1750, Heron!$A77,  data!$E$1:$E$1750, Heron!V$5)</f>
        <v>148448.97999999998</v>
      </c>
      <c r="W77" s="2">
        <f>V77+SUMIFS(data!$H$1:$H$1750, data!$A$1:$A$1750, Heron!$A77,  data!$E$1:$E$1750, Heron!W$5)</f>
        <v>148448.97999999998</v>
      </c>
      <c r="X77" s="2">
        <f>W77+SUMIFS(data!$H$1:$H$1750, data!$A$1:$A$1750, Heron!$A77,  data!$E$1:$E$1750, Heron!X$5)</f>
        <v>148448.97999999998</v>
      </c>
      <c r="Y77" s="2">
        <f>X77+SUMIFS(data!$H$1:$H$1750, data!$A$1:$A$1750, Heron!$A77,  data!$E$1:$E$1750, Heron!Y$5)</f>
        <v>148448.97999999998</v>
      </c>
      <c r="Z77" s="2">
        <f>Y77+SUMIFS(data!$H$1:$H$1750, data!$A$1:$A$1750, Heron!$A77,  data!$E$1:$E$1750, Heron!Z$5)</f>
        <v>148448.97999999998</v>
      </c>
      <c r="AA77" s="2">
        <f>Z77+SUMIFS(data!$H$1:$H$1750, data!$A$1:$A$1750, Heron!$A77,  data!$E$1:$E$1750, Heron!AA$5)</f>
        <v>148448.97999999998</v>
      </c>
      <c r="AB77" s="2">
        <f>AA77+SUMIFS(data!$H$1:$H$1750, data!$A$1:$A$1750, Heron!$A77,  data!$E$1:$E$1750, Heron!AB$5)</f>
        <v>148448.97999999998</v>
      </c>
      <c r="AC77" s="2">
        <f>AB77+SUMIFS(data!$H$1:$H$1750, data!$A$1:$A$1750, Heron!$A77,  data!$E$1:$E$1750, Heron!AC$5)</f>
        <v>148448.97999999998</v>
      </c>
      <c r="AD77" s="2">
        <f>AC77+SUMIFS(data!$H$1:$H$1750, data!$A$1:$A$1750, Heron!$A77,  data!$E$1:$E$1750, Heron!AD$5)</f>
        <v>148448.97999999998</v>
      </c>
      <c r="AE77" s="2">
        <f>AD77+SUMIFS(data!$H$1:$H$1750, data!$A$1:$A$1750, Heron!$A77,  data!$E$1:$E$1750, Heron!AE$5)</f>
        <v>148448.97999999998</v>
      </c>
      <c r="AF77" s="2">
        <f>AE77+SUMIFS(data!$H$1:$H$1750, data!$A$1:$A$1750, Heron!$A77,  data!$E$1:$E$1750, Heron!AF$5)</f>
        <v>148448.97999999998</v>
      </c>
      <c r="AG77" s="2">
        <f>AF77+SUMIFS(data!$H$1:$H$1750, data!$A$1:$A$1750, Heron!$A77,  data!$E$1:$E$1750, Heron!AG$5)+SUMIFS('NSST Print'!$C$43,'NSST Print'!$F$43,Heron!$A77)-SUMIFS('NSST Print'!$C$44:$C$50,'NSST Print'!$F$44:$F$50,Heron!$A77)</f>
        <v>148448.97999999998</v>
      </c>
    </row>
    <row r="78" spans="1:33" x14ac:dyDescent="0.2">
      <c r="A78" t="s">
        <v>91</v>
      </c>
      <c r="C78" s="2">
        <f>SUMIFS(data!$H$1:$H$1750, data!$A$1:$A$1750, Heron!$A78, data!$E$1:$E$1750, Heron!C$5)</f>
        <v>0</v>
      </c>
      <c r="D78" s="2">
        <f>C78+SUMIFS(data!$H$1:$H$1750, data!$A$1:$A$1750, Heron!$A78,  data!$E$1:$E$1750, Heron!D$5)</f>
        <v>0</v>
      </c>
      <c r="E78" s="2">
        <f>D78+SUMIFS(data!$H$1:$H$1750, data!$A$1:$A$1750, Heron!$A78,  data!$E$1:$E$1750, Heron!E$5)</f>
        <v>0</v>
      </c>
      <c r="F78" s="2">
        <f>E78+SUMIFS(data!$H$1:$H$1750, data!$A$1:$A$1750, Heron!$A78,  data!$E$1:$E$1750, Heron!F$5)</f>
        <v>0</v>
      </c>
      <c r="G78" s="2">
        <f>F78+SUMIFS(data!$H$1:$H$1750, data!$A$1:$A$1750, Heron!$A78,  data!$E$1:$E$1750, Heron!G$5)</f>
        <v>0</v>
      </c>
      <c r="H78" s="2">
        <f>G78+SUMIFS(data!$H$1:$H$1750, data!$A$1:$A$1750, Heron!$A78,  data!$E$1:$E$1750, Heron!H$5)</f>
        <v>0</v>
      </c>
      <c r="I78" s="2">
        <f>H78+SUMIFS(data!$H$1:$H$1750, data!$A$1:$A$1750, Heron!$A78,  data!$E$1:$E$1750, Heron!I$5)</f>
        <v>0</v>
      </c>
      <c r="J78" s="2">
        <f>I78+SUMIFS(data!$H$1:$H$1750, data!$A$1:$A$1750, Heron!$A78,  data!$E$1:$E$1750, Heron!J$5)</f>
        <v>0</v>
      </c>
      <c r="K78" s="2">
        <f>J78+SUMIFS(data!$H$1:$H$1750, data!$A$1:$A$1750, Heron!$A78,  data!$E$1:$E$1750, Heron!K$5)</f>
        <v>0</v>
      </c>
      <c r="L78" s="2">
        <f>K78+SUMIFS(data!$H$1:$H$1750, data!$A$1:$A$1750, Heron!$A78,  data!$E$1:$E$1750, Heron!L$5)</f>
        <v>0</v>
      </c>
      <c r="M78" s="2">
        <f>L78+SUMIFS(data!$H$1:$H$1750, data!$A$1:$A$1750, Heron!$A78,  data!$E$1:$E$1750, Heron!M$5)</f>
        <v>0</v>
      </c>
      <c r="N78" s="2">
        <f>M78+SUMIFS(data!$H$1:$H$1750, data!$A$1:$A$1750, Heron!$A78,  data!$E$1:$E$1750, Heron!N$5)</f>
        <v>0</v>
      </c>
      <c r="O78" s="2">
        <f>N78+SUMIFS(data!$H$1:$H$1750, data!$A$1:$A$1750, Heron!$A78,  data!$E$1:$E$1750, Heron!O$5)</f>
        <v>0</v>
      </c>
      <c r="P78" s="2">
        <f>O78+SUMIFS(data!$H$1:$H$1750, data!$A$1:$A$1750, Heron!$A78,  data!$E$1:$E$1750, Heron!P$5)</f>
        <v>0</v>
      </c>
      <c r="Q78" s="2">
        <f>P78+SUMIFS(data!$H$1:$H$1750, data!$A$1:$A$1750, Heron!$A78,  data!$E$1:$E$1750, Heron!Q$5)</f>
        <v>39.47</v>
      </c>
      <c r="R78" s="2">
        <f>Q78+SUMIFS(data!$H$1:$H$1750, data!$A$1:$A$1750, Heron!$A78,  data!$E$1:$E$1750, Heron!R$5)</f>
        <v>78.94</v>
      </c>
      <c r="S78" s="2">
        <f>R78+SUMIFS(data!$H$1:$H$1750, data!$A$1:$A$1750, Heron!$A78,  data!$E$1:$E$1750, Heron!S$5)</f>
        <v>78.94</v>
      </c>
      <c r="T78" s="2">
        <f>S78+SUMIFS(data!$H$1:$H$1750, data!$A$1:$A$1750, Heron!$A78,  data!$E$1:$E$1750, Heron!T$5)</f>
        <v>78.94</v>
      </c>
      <c r="U78" s="2">
        <f>T78+SUMIFS(data!$H$1:$H$1750, data!$A$1:$A$1750, Heron!$A78,  data!$E$1:$E$1750, Heron!U$5)</f>
        <v>78.94</v>
      </c>
      <c r="V78" s="2">
        <f>U78+SUMIFS(data!$H$1:$H$1750, data!$A$1:$A$1750, Heron!$A78,  data!$E$1:$E$1750, Heron!V$5)</f>
        <v>78.94</v>
      </c>
      <c r="W78" s="2">
        <f>V78+SUMIFS(data!$H$1:$H$1750, data!$A$1:$A$1750, Heron!$A78,  data!$E$1:$E$1750, Heron!W$5)</f>
        <v>78.94</v>
      </c>
      <c r="X78" s="2">
        <f>W78+SUMIFS(data!$H$1:$H$1750, data!$A$1:$A$1750, Heron!$A78,  data!$E$1:$E$1750, Heron!X$5)</f>
        <v>78.94</v>
      </c>
      <c r="Y78" s="2">
        <f>X78+SUMIFS(data!$H$1:$H$1750, data!$A$1:$A$1750, Heron!$A78,  data!$E$1:$E$1750, Heron!Y$5)</f>
        <v>78.94</v>
      </c>
      <c r="Z78" s="2">
        <f>Y78+SUMIFS(data!$H$1:$H$1750, data!$A$1:$A$1750, Heron!$A78,  data!$E$1:$E$1750, Heron!Z$5)</f>
        <v>78.94</v>
      </c>
      <c r="AA78" s="2">
        <f>Z78+SUMIFS(data!$H$1:$H$1750, data!$A$1:$A$1750, Heron!$A78,  data!$E$1:$E$1750, Heron!AA$5)</f>
        <v>78.94</v>
      </c>
      <c r="AB78" s="2">
        <f>AA78+SUMIFS(data!$H$1:$H$1750, data!$A$1:$A$1750, Heron!$A78,  data!$E$1:$E$1750, Heron!AB$5)</f>
        <v>78.94</v>
      </c>
      <c r="AC78" s="2">
        <f>AB78+SUMIFS(data!$H$1:$H$1750, data!$A$1:$A$1750, Heron!$A78,  data!$E$1:$E$1750, Heron!AC$5)</f>
        <v>78.94</v>
      </c>
      <c r="AD78" s="2">
        <f>AC78+SUMIFS(data!$H$1:$H$1750, data!$A$1:$A$1750, Heron!$A78,  data!$E$1:$E$1750, Heron!AD$5)</f>
        <v>78.94</v>
      </c>
      <c r="AE78" s="2">
        <f>AD78+SUMIFS(data!$H$1:$H$1750, data!$A$1:$A$1750, Heron!$A78,  data!$E$1:$E$1750, Heron!AE$5)</f>
        <v>78.94</v>
      </c>
      <c r="AF78" s="2">
        <f>AE78+SUMIFS(data!$H$1:$H$1750, data!$A$1:$A$1750, Heron!$A78,  data!$E$1:$E$1750, Heron!AF$5)</f>
        <v>78.94</v>
      </c>
      <c r="AG78" s="2">
        <f>AF78+SUMIFS(data!$H$1:$H$1750, data!$A$1:$A$1750, Heron!$A78,  data!$E$1:$E$1750, Heron!AG$5)+SUMIFS('NSST Print'!$C$43,'NSST Print'!$F$43,Heron!$A78)-SUMIFS('NSST Print'!$C$44:$C$50,'NSST Print'!$F$44:$F$50,Heron!$A78)</f>
        <v>78.94</v>
      </c>
    </row>
    <row r="79" spans="1:33" x14ac:dyDescent="0.2">
      <c r="A79" t="s">
        <v>92</v>
      </c>
      <c r="C79" s="2">
        <f>SUMIFS(data!$H$1:$H$1750, data!$A$1:$A$1750, Heron!$A79, data!$E$1:$E$1750, Heron!C$5)</f>
        <v>0</v>
      </c>
      <c r="D79" s="2">
        <f>C79+SUMIFS(data!$H$1:$H$1750, data!$A$1:$A$1750, Heron!$A79,  data!$E$1:$E$1750, Heron!D$5)</f>
        <v>0</v>
      </c>
      <c r="E79" s="2">
        <f>D79+SUMIFS(data!$H$1:$H$1750, data!$A$1:$A$1750, Heron!$A79,  data!$E$1:$E$1750, Heron!E$5)</f>
        <v>0</v>
      </c>
      <c r="F79" s="2">
        <f>E79+SUMIFS(data!$H$1:$H$1750, data!$A$1:$A$1750, Heron!$A79,  data!$E$1:$E$1750, Heron!F$5)</f>
        <v>0</v>
      </c>
      <c r="G79" s="2">
        <f>F79+SUMIFS(data!$H$1:$H$1750, data!$A$1:$A$1750, Heron!$A79,  data!$E$1:$E$1750, Heron!G$5)</f>
        <v>0</v>
      </c>
      <c r="H79" s="2">
        <f>G79+SUMIFS(data!$H$1:$H$1750, data!$A$1:$A$1750, Heron!$A79,  data!$E$1:$E$1750, Heron!H$5)</f>
        <v>0</v>
      </c>
      <c r="I79" s="2">
        <f>H79+SUMIFS(data!$H$1:$H$1750, data!$A$1:$A$1750, Heron!$A79,  data!$E$1:$E$1750, Heron!I$5)</f>
        <v>0</v>
      </c>
      <c r="J79" s="2">
        <f>I79+SUMIFS(data!$H$1:$H$1750, data!$A$1:$A$1750, Heron!$A79,  data!$E$1:$E$1750, Heron!J$5)</f>
        <v>0</v>
      </c>
      <c r="K79" s="2">
        <f>J79+SUMIFS(data!$H$1:$H$1750, data!$A$1:$A$1750, Heron!$A79,  data!$E$1:$E$1750, Heron!K$5)</f>
        <v>0</v>
      </c>
      <c r="L79" s="2">
        <f>K79+SUMIFS(data!$H$1:$H$1750, data!$A$1:$A$1750, Heron!$A79,  data!$E$1:$E$1750, Heron!L$5)</f>
        <v>0</v>
      </c>
      <c r="M79" s="2">
        <f>L79+SUMIFS(data!$H$1:$H$1750, data!$A$1:$A$1750, Heron!$A79,  data!$E$1:$E$1750, Heron!M$5)</f>
        <v>0</v>
      </c>
      <c r="N79" s="2">
        <f>M79+SUMIFS(data!$H$1:$H$1750, data!$A$1:$A$1750, Heron!$A79,  data!$E$1:$E$1750, Heron!N$5)</f>
        <v>0</v>
      </c>
      <c r="O79" s="2">
        <f>N79+SUMIFS(data!$H$1:$H$1750, data!$A$1:$A$1750, Heron!$A79,  data!$E$1:$E$1750, Heron!O$5)</f>
        <v>199.99</v>
      </c>
      <c r="P79" s="2">
        <f>O79+SUMIFS(data!$H$1:$H$1750, data!$A$1:$A$1750, Heron!$A79,  data!$E$1:$E$1750, Heron!P$5)</f>
        <v>399.98</v>
      </c>
      <c r="Q79" s="2">
        <f>P79+SUMIFS(data!$H$1:$H$1750, data!$A$1:$A$1750, Heron!$A79,  data!$E$1:$E$1750, Heron!Q$5)</f>
        <v>399.98</v>
      </c>
      <c r="R79" s="2">
        <f>Q79+SUMIFS(data!$H$1:$H$1750, data!$A$1:$A$1750, Heron!$A79,  data!$E$1:$E$1750, Heron!R$5)</f>
        <v>399.98</v>
      </c>
      <c r="S79" s="2">
        <f>R79+SUMIFS(data!$H$1:$H$1750, data!$A$1:$A$1750, Heron!$A79,  data!$E$1:$E$1750, Heron!S$5)</f>
        <v>399.98</v>
      </c>
      <c r="T79" s="2">
        <f>S79+SUMIFS(data!$H$1:$H$1750, data!$A$1:$A$1750, Heron!$A79,  data!$E$1:$E$1750, Heron!T$5)</f>
        <v>399.98</v>
      </c>
      <c r="U79" s="2">
        <f>T79+SUMIFS(data!$H$1:$H$1750, data!$A$1:$A$1750, Heron!$A79,  data!$E$1:$E$1750, Heron!U$5)</f>
        <v>399.98</v>
      </c>
      <c r="V79" s="2">
        <f>U79+SUMIFS(data!$H$1:$H$1750, data!$A$1:$A$1750, Heron!$A79,  data!$E$1:$E$1750, Heron!V$5)</f>
        <v>399.98</v>
      </c>
      <c r="W79" s="2">
        <f>V79+SUMIFS(data!$H$1:$H$1750, data!$A$1:$A$1750, Heron!$A79,  data!$E$1:$E$1750, Heron!W$5)</f>
        <v>399.98</v>
      </c>
      <c r="X79" s="2">
        <f>W79+SUMIFS(data!$H$1:$H$1750, data!$A$1:$A$1750, Heron!$A79,  data!$E$1:$E$1750, Heron!X$5)</f>
        <v>399.98</v>
      </c>
      <c r="Y79" s="2">
        <f>X79+SUMIFS(data!$H$1:$H$1750, data!$A$1:$A$1750, Heron!$A79,  data!$E$1:$E$1750, Heron!Y$5)</f>
        <v>399.98</v>
      </c>
      <c r="Z79" s="2">
        <f>Y79+SUMIFS(data!$H$1:$H$1750, data!$A$1:$A$1750, Heron!$A79,  data!$E$1:$E$1750, Heron!Z$5)</f>
        <v>399.98</v>
      </c>
      <c r="AA79" s="2">
        <f>Z79+SUMIFS(data!$H$1:$H$1750, data!$A$1:$A$1750, Heron!$A79,  data!$E$1:$E$1750, Heron!AA$5)</f>
        <v>399.98</v>
      </c>
      <c r="AB79" s="2">
        <f>AA79+SUMIFS(data!$H$1:$H$1750, data!$A$1:$A$1750, Heron!$A79,  data!$E$1:$E$1750, Heron!AB$5)</f>
        <v>399.98</v>
      </c>
      <c r="AC79" s="2">
        <f>AB79+SUMIFS(data!$H$1:$H$1750, data!$A$1:$A$1750, Heron!$A79,  data!$E$1:$E$1750, Heron!AC$5)</f>
        <v>399.98</v>
      </c>
      <c r="AD79" s="2">
        <f>AC79+SUMIFS(data!$H$1:$H$1750, data!$A$1:$A$1750, Heron!$A79,  data!$E$1:$E$1750, Heron!AD$5)</f>
        <v>399.98</v>
      </c>
      <c r="AE79" s="2">
        <f>AD79+SUMIFS(data!$H$1:$H$1750, data!$A$1:$A$1750, Heron!$A79,  data!$E$1:$E$1750, Heron!AE$5)</f>
        <v>399.98</v>
      </c>
      <c r="AF79" s="2">
        <f>AE79+SUMIFS(data!$H$1:$H$1750, data!$A$1:$A$1750, Heron!$A79,  data!$E$1:$E$1750, Heron!AF$5)</f>
        <v>399.98</v>
      </c>
      <c r="AG79" s="2">
        <f>AF79+SUMIFS(data!$H$1:$H$1750, data!$A$1:$A$1750, Heron!$A79,  data!$E$1:$E$1750, Heron!AG$5)+SUMIFS('NSST Print'!$C$43,'NSST Print'!$F$43,Heron!$A79)-SUMIFS('NSST Print'!$C$44:$C$50,'NSST Print'!$F$44:$F$50,Heron!$A79)</f>
        <v>399.98</v>
      </c>
    </row>
    <row r="80" spans="1:33" x14ac:dyDescent="0.2">
      <c r="A80" t="s">
        <v>39</v>
      </c>
      <c r="C80" s="2">
        <f>SUMIFS(data!$H$1:$H$1750, data!$A$1:$A$1750, Heron!$A80, data!$E$1:$E$1750, Heron!C$5)</f>
        <v>0</v>
      </c>
      <c r="D80" s="2">
        <f>C80+SUMIFS(data!$H$1:$H$1750, data!$A$1:$A$1750, Heron!$A80,  data!$E$1:$E$1750, Heron!D$5)</f>
        <v>0</v>
      </c>
      <c r="E80" s="2">
        <f>D80+SUMIFS(data!$H$1:$H$1750, data!$A$1:$A$1750, Heron!$A80,  data!$E$1:$E$1750, Heron!E$5)</f>
        <v>0</v>
      </c>
      <c r="F80" s="2">
        <f>E80+SUMIFS(data!$H$1:$H$1750, data!$A$1:$A$1750, Heron!$A80,  data!$E$1:$E$1750, Heron!F$5)</f>
        <v>0</v>
      </c>
      <c r="G80" s="2">
        <f>F80+SUMIFS(data!$H$1:$H$1750, data!$A$1:$A$1750, Heron!$A80,  data!$E$1:$E$1750, Heron!G$5)</f>
        <v>0</v>
      </c>
      <c r="H80" s="2">
        <f>G80+SUMIFS(data!$H$1:$H$1750, data!$A$1:$A$1750, Heron!$A80,  data!$E$1:$E$1750, Heron!H$5)</f>
        <v>0</v>
      </c>
      <c r="I80" s="2">
        <f>H80+SUMIFS(data!$H$1:$H$1750, data!$A$1:$A$1750, Heron!$A80,  data!$E$1:$E$1750, Heron!I$5)</f>
        <v>4142.3</v>
      </c>
      <c r="J80" s="2">
        <f>I80+SUMIFS(data!$H$1:$H$1750, data!$A$1:$A$1750, Heron!$A80,  data!$E$1:$E$1750, Heron!J$5)</f>
        <v>4142.3</v>
      </c>
      <c r="K80" s="2">
        <f>J80+SUMIFS(data!$H$1:$H$1750, data!$A$1:$A$1750, Heron!$A80,  data!$E$1:$E$1750, Heron!K$5)</f>
        <v>8234.86</v>
      </c>
      <c r="L80" s="2">
        <f>K80+SUMIFS(data!$H$1:$H$1750, data!$A$1:$A$1750, Heron!$A80,  data!$E$1:$E$1750, Heron!L$5)</f>
        <v>12702.82</v>
      </c>
      <c r="M80" s="2">
        <f>L80+SUMIFS(data!$H$1:$H$1750, data!$A$1:$A$1750, Heron!$A80,  data!$E$1:$E$1750, Heron!M$5)</f>
        <v>17082.650000000001</v>
      </c>
      <c r="N80" s="2">
        <f>M80+SUMIFS(data!$H$1:$H$1750, data!$A$1:$A$1750, Heron!$A80,  data!$E$1:$E$1750, Heron!N$5)</f>
        <v>26429.33</v>
      </c>
      <c r="O80" s="2">
        <f>N80+SUMIFS(data!$H$1:$H$1750, data!$A$1:$A$1750, Heron!$A80,  data!$E$1:$E$1750, Heron!O$5)</f>
        <v>26429.33</v>
      </c>
      <c r="P80" s="2">
        <f>O80+SUMIFS(data!$H$1:$H$1750, data!$A$1:$A$1750, Heron!$A80,  data!$E$1:$E$1750, Heron!P$5)</f>
        <v>33779.660000000003</v>
      </c>
      <c r="Q80" s="2">
        <f>P80+SUMIFS(data!$H$1:$H$1750, data!$A$1:$A$1750, Heron!$A80,  data!$E$1:$E$1750, Heron!Q$5)</f>
        <v>42603.560000000005</v>
      </c>
      <c r="R80" s="2">
        <f>Q80+SUMIFS(data!$H$1:$H$1750, data!$A$1:$A$1750, Heron!$A80,  data!$E$1:$E$1750, Heron!R$5)</f>
        <v>53345.22</v>
      </c>
      <c r="S80" s="2">
        <f>R80+SUMIFS(data!$H$1:$H$1750, data!$A$1:$A$1750, Heron!$A80,  data!$E$1:$E$1750, Heron!S$5)</f>
        <v>63805.19</v>
      </c>
      <c r="T80" s="2">
        <f>S80+SUMIFS(data!$H$1:$H$1750, data!$A$1:$A$1750, Heron!$A80,  data!$E$1:$E$1750, Heron!T$5)</f>
        <v>74321.69</v>
      </c>
      <c r="U80" s="2">
        <f>T80+SUMIFS(data!$H$1:$H$1750, data!$A$1:$A$1750, Heron!$A80,  data!$E$1:$E$1750, Heron!U$5)</f>
        <v>87546.12</v>
      </c>
      <c r="V80" s="2">
        <f>U80+SUMIFS(data!$H$1:$H$1750, data!$A$1:$A$1750, Heron!$A80,  data!$E$1:$E$1750, Heron!V$5)</f>
        <v>99693.31</v>
      </c>
      <c r="W80" s="2">
        <f>V80+SUMIFS(data!$H$1:$H$1750, data!$A$1:$A$1750, Heron!$A80,  data!$E$1:$E$1750, Heron!W$5)</f>
        <v>111811.48999999999</v>
      </c>
      <c r="X80" s="2">
        <f>W80+SUMIFS(data!$H$1:$H$1750, data!$A$1:$A$1750, Heron!$A80,  data!$E$1:$E$1750, Heron!X$5)</f>
        <v>111811.48999999999</v>
      </c>
      <c r="Y80" s="2">
        <f>X80+SUMIFS(data!$H$1:$H$1750, data!$A$1:$A$1750, Heron!$A80,  data!$E$1:$E$1750, Heron!Y$5)</f>
        <v>111811.48999999999</v>
      </c>
      <c r="Z80" s="2">
        <f>Y80+SUMIFS(data!$H$1:$H$1750, data!$A$1:$A$1750, Heron!$A80,  data!$E$1:$E$1750, Heron!Z$5)</f>
        <v>111811.48999999999</v>
      </c>
      <c r="AA80" s="2">
        <f>Z80+SUMIFS(data!$H$1:$H$1750, data!$A$1:$A$1750, Heron!$A80,  data!$E$1:$E$1750, Heron!AA$5)</f>
        <v>119161.81999999999</v>
      </c>
      <c r="AB80" s="2">
        <f>AA80+SUMIFS(data!$H$1:$H$1750, data!$A$1:$A$1750, Heron!$A80,  data!$E$1:$E$1750, Heron!AB$5)</f>
        <v>133862.47999999998</v>
      </c>
      <c r="AC80" s="2">
        <f>AB80+SUMIFS(data!$H$1:$H$1750, data!$A$1:$A$1750, Heron!$A80,  data!$E$1:$E$1750, Heron!AC$5)</f>
        <v>151510.27999999997</v>
      </c>
      <c r="AD80" s="2">
        <f>AC80+SUMIFS(data!$H$1:$H$1750, data!$A$1:$A$1750, Heron!$A80,  data!$E$1:$E$1750, Heron!AD$5)</f>
        <v>172993.59999999998</v>
      </c>
      <c r="AE80" s="2">
        <f>AD80+SUMIFS(data!$H$1:$H$1750, data!$A$1:$A$1750, Heron!$A80,  data!$E$1:$E$1750, Heron!AE$5)</f>
        <v>172993.59999999998</v>
      </c>
      <c r="AF80" s="2">
        <f>AE80+SUMIFS(data!$H$1:$H$1750, data!$A$1:$A$1750, Heron!$A80,  data!$E$1:$E$1750, Heron!AF$5)</f>
        <v>172993.59999999998</v>
      </c>
      <c r="AG80" s="2">
        <f>AF80+SUMIFS(data!$H$1:$H$1750, data!$A$1:$A$1750, Heron!$A80,  data!$E$1:$E$1750, Heron!AG$5)+SUMIFS('NSST Print'!$C$43,'NSST Print'!$F$43,Heron!$A80)-SUMIFS('NSST Print'!$C$44:$C$50,'NSST Print'!$F$44:$F$50,Heron!$A80)</f>
        <v>172993.59999999998</v>
      </c>
    </row>
    <row r="81" spans="1:33" x14ac:dyDescent="0.2">
      <c r="A81" t="s">
        <v>40</v>
      </c>
      <c r="C81" s="2">
        <f>SUMIFS(data!$H$1:$H$1750, data!$A$1:$A$1750, Heron!$A81, data!$E$1:$E$1750, Heron!C$5)</f>
        <v>54.64</v>
      </c>
      <c r="D81" s="2">
        <f>C81+SUMIFS(data!$H$1:$H$1750, data!$A$1:$A$1750, Heron!$A81,  data!$E$1:$E$1750, Heron!D$5)</f>
        <v>54.64</v>
      </c>
      <c r="E81" s="2">
        <f>D81+SUMIFS(data!$H$1:$H$1750, data!$A$1:$A$1750, Heron!$A81,  data!$E$1:$E$1750, Heron!E$5)</f>
        <v>54.64</v>
      </c>
      <c r="F81" s="2">
        <f>E81+SUMIFS(data!$H$1:$H$1750, data!$A$1:$A$1750, Heron!$A81,  data!$E$1:$E$1750, Heron!F$5)</f>
        <v>213.2</v>
      </c>
      <c r="G81" s="2">
        <f>F81+SUMIFS(data!$H$1:$H$1750, data!$A$1:$A$1750, Heron!$A81,  data!$E$1:$E$1750, Heron!G$5)</f>
        <v>224.42</v>
      </c>
      <c r="H81" s="2">
        <f>G81+SUMIFS(data!$H$1:$H$1750, data!$A$1:$A$1750, Heron!$A81,  data!$E$1:$E$1750, Heron!H$5)</f>
        <v>317.06</v>
      </c>
      <c r="I81" s="2">
        <f>H81+SUMIFS(data!$H$1:$H$1750, data!$A$1:$A$1750, Heron!$A81,  data!$E$1:$E$1750, Heron!I$5)</f>
        <v>406.78</v>
      </c>
      <c r="J81" s="2">
        <f>I81+SUMIFS(data!$H$1:$H$1750, data!$A$1:$A$1750, Heron!$A81,  data!$E$1:$E$1750, Heron!J$5)</f>
        <v>588.43999999999994</v>
      </c>
      <c r="K81" s="2">
        <f>J81+SUMIFS(data!$H$1:$H$1750, data!$A$1:$A$1750, Heron!$A81,  data!$E$1:$E$1750, Heron!K$5)</f>
        <v>588.43999999999994</v>
      </c>
      <c r="L81" s="2">
        <f>K81+SUMIFS(data!$H$1:$H$1750, data!$A$1:$A$1750, Heron!$A81,  data!$E$1:$E$1750, Heron!L$5)</f>
        <v>588.43999999999994</v>
      </c>
      <c r="M81" s="2">
        <f>L81+SUMIFS(data!$H$1:$H$1750, data!$A$1:$A$1750, Heron!$A81,  data!$E$1:$E$1750, Heron!M$5)</f>
        <v>588.43999999999994</v>
      </c>
      <c r="N81" s="2">
        <f>M81+SUMIFS(data!$H$1:$H$1750, data!$A$1:$A$1750, Heron!$A81,  data!$E$1:$E$1750, Heron!N$5)</f>
        <v>588.43999999999994</v>
      </c>
      <c r="O81" s="2">
        <f>N81+SUMIFS(data!$H$1:$H$1750, data!$A$1:$A$1750, Heron!$A81,  data!$E$1:$E$1750, Heron!O$5)</f>
        <v>770.1099999999999</v>
      </c>
      <c r="P81" s="2">
        <f>O81+SUMIFS(data!$H$1:$H$1750, data!$A$1:$A$1750, Heron!$A81,  data!$E$1:$E$1750, Heron!P$5)</f>
        <v>951.77999999999986</v>
      </c>
      <c r="Q81" s="2">
        <f>P81+SUMIFS(data!$H$1:$H$1750, data!$A$1:$A$1750, Heron!$A81,  data!$E$1:$E$1750, Heron!Q$5)</f>
        <v>236.30999999999983</v>
      </c>
      <c r="R81" s="2">
        <f>Q81+SUMIFS(data!$H$1:$H$1750, data!$A$1:$A$1750, Heron!$A81,  data!$E$1:$E$1750, Heron!R$5)</f>
        <v>236.30999999999983</v>
      </c>
      <c r="S81" s="2">
        <f>R81+SUMIFS(data!$H$1:$H$1750, data!$A$1:$A$1750, Heron!$A81,  data!$E$1:$E$1750, Heron!S$5)</f>
        <v>236.30999999999983</v>
      </c>
      <c r="T81" s="2">
        <f>S81+SUMIFS(data!$H$1:$H$1750, data!$A$1:$A$1750, Heron!$A81,  data!$E$1:$E$1750, Heron!T$5)</f>
        <v>236.30999999999983</v>
      </c>
      <c r="U81" s="2">
        <f>T81+SUMIFS(data!$H$1:$H$1750, data!$A$1:$A$1750, Heron!$A81,  data!$E$1:$E$1750, Heron!U$5)</f>
        <v>236.30999999999983</v>
      </c>
      <c r="V81" s="2">
        <f>U81+SUMIFS(data!$H$1:$H$1750, data!$A$1:$A$1750, Heron!$A81,  data!$E$1:$E$1750, Heron!V$5)</f>
        <v>236.30999999999983</v>
      </c>
      <c r="W81" s="2">
        <f>V81+SUMIFS(data!$H$1:$H$1750, data!$A$1:$A$1750, Heron!$A81,  data!$E$1:$E$1750, Heron!W$5)</f>
        <v>236.30999999999983</v>
      </c>
      <c r="X81" s="2">
        <f>W81+SUMIFS(data!$H$1:$H$1750, data!$A$1:$A$1750, Heron!$A81,  data!$E$1:$E$1750, Heron!X$5)</f>
        <v>236.30999999999983</v>
      </c>
      <c r="Y81" s="2">
        <f>X81+SUMIFS(data!$H$1:$H$1750, data!$A$1:$A$1750, Heron!$A81,  data!$E$1:$E$1750, Heron!Y$5)</f>
        <v>236.30999999999983</v>
      </c>
      <c r="Z81" s="2">
        <f>Y81+SUMIFS(data!$H$1:$H$1750, data!$A$1:$A$1750, Heron!$A81,  data!$E$1:$E$1750, Heron!Z$5)</f>
        <v>236.30999999999983</v>
      </c>
      <c r="AA81" s="2">
        <f>Z81+SUMIFS(data!$H$1:$H$1750, data!$A$1:$A$1750, Heron!$A81,  data!$E$1:$E$1750, Heron!AA$5)</f>
        <v>417.97999999999979</v>
      </c>
      <c r="AB81" s="2">
        <f>AA81+SUMIFS(data!$H$1:$H$1750, data!$A$1:$A$1750, Heron!$A81,  data!$E$1:$E$1750, Heron!AB$5)</f>
        <v>-297.49000000000024</v>
      </c>
      <c r="AC81" s="2">
        <f>AB81+SUMIFS(data!$H$1:$H$1750, data!$A$1:$A$1750, Heron!$A81,  data!$E$1:$E$1750, Heron!AC$5)</f>
        <v>-297.49000000000024</v>
      </c>
      <c r="AD81" s="2">
        <f>AC81+SUMIFS(data!$H$1:$H$1750, data!$A$1:$A$1750, Heron!$A81,  data!$E$1:$E$1750, Heron!AD$5)</f>
        <v>-297.49000000000024</v>
      </c>
      <c r="AE81" s="2">
        <f>AD81+SUMIFS(data!$H$1:$H$1750, data!$A$1:$A$1750, Heron!$A81,  data!$E$1:$E$1750, Heron!AE$5)</f>
        <v>-297.49000000000024</v>
      </c>
      <c r="AF81" s="2">
        <f>AE81+SUMIFS(data!$H$1:$H$1750, data!$A$1:$A$1750, Heron!$A81,  data!$E$1:$E$1750, Heron!AF$5)</f>
        <v>-297.49000000000024</v>
      </c>
      <c r="AG81" s="2">
        <f>AF81+SUMIFS(data!$H$1:$H$1750, data!$A$1:$A$1750, Heron!$A81,  data!$E$1:$E$1750, Heron!AG$5)+SUMIFS('NSST Print'!$C$43,'NSST Print'!$F$43,Heron!$A81)-SUMIFS('NSST Print'!$C$44:$C$50,'NSST Print'!$F$44:$F$50,Heron!$A81)</f>
        <v>-297.49000000000024</v>
      </c>
    </row>
    <row r="82" spans="1:33" x14ac:dyDescent="0.2">
      <c r="A82" t="s">
        <v>102</v>
      </c>
      <c r="C82" s="2">
        <f>SUMIFS(data!$H$1:$H$1750, data!$A$1:$A$1750, Heron!$A82, data!$E$1:$E$1750, Heron!C$5)</f>
        <v>0</v>
      </c>
      <c r="D82" s="2">
        <f>C82+SUMIFS(data!$H$1:$H$1750, data!$A$1:$A$1750, Heron!$A82,  data!$E$1:$E$1750, Heron!D$5)</f>
        <v>0</v>
      </c>
      <c r="E82" s="2">
        <f>D82+SUMIFS(data!$H$1:$H$1750, data!$A$1:$A$1750, Heron!$A82,  data!$E$1:$E$1750, Heron!E$5)</f>
        <v>0</v>
      </c>
      <c r="F82" s="2">
        <f>E82+SUMIFS(data!$H$1:$H$1750, data!$A$1:$A$1750, Heron!$A82,  data!$E$1:$E$1750, Heron!F$5)</f>
        <v>0</v>
      </c>
      <c r="G82" s="2">
        <f>F82+SUMIFS(data!$H$1:$H$1750, data!$A$1:$A$1750, Heron!$A82,  data!$E$1:$E$1750, Heron!G$5)</f>
        <v>0</v>
      </c>
      <c r="H82" s="2">
        <f>G82+SUMIFS(data!$H$1:$H$1750, data!$A$1:$A$1750, Heron!$A82,  data!$E$1:$E$1750, Heron!H$5)</f>
        <v>0</v>
      </c>
      <c r="I82" s="2">
        <f>H82+SUMIFS(data!$H$1:$H$1750, data!$A$1:$A$1750, Heron!$A82,  data!$E$1:$E$1750, Heron!I$5)</f>
        <v>0</v>
      </c>
      <c r="J82" s="2">
        <f>I82+SUMIFS(data!$H$1:$H$1750, data!$A$1:$A$1750, Heron!$A82,  data!$E$1:$E$1750, Heron!J$5)</f>
        <v>0</v>
      </c>
      <c r="K82" s="2">
        <f>J82+SUMIFS(data!$H$1:$H$1750, data!$A$1:$A$1750, Heron!$A82,  data!$E$1:$E$1750, Heron!K$5)</f>
        <v>0</v>
      </c>
      <c r="L82" s="2">
        <f>K82+SUMIFS(data!$H$1:$H$1750, data!$A$1:$A$1750, Heron!$A82,  data!$E$1:$E$1750, Heron!L$5)</f>
        <v>0</v>
      </c>
      <c r="M82" s="2">
        <f>L82+SUMIFS(data!$H$1:$H$1750, data!$A$1:$A$1750, Heron!$A82,  data!$E$1:$E$1750, Heron!M$5)</f>
        <v>0</v>
      </c>
      <c r="N82" s="2">
        <f>M82+SUMIFS(data!$H$1:$H$1750, data!$A$1:$A$1750, Heron!$A82,  data!$E$1:$E$1750, Heron!N$5)</f>
        <v>0</v>
      </c>
      <c r="O82" s="2">
        <f>N82+SUMIFS(data!$H$1:$H$1750, data!$A$1:$A$1750, Heron!$A82,  data!$E$1:$E$1750, Heron!O$5)</f>
        <v>0</v>
      </c>
      <c r="P82" s="2">
        <f>O82+SUMIFS(data!$H$1:$H$1750, data!$A$1:$A$1750, Heron!$A82,  data!$E$1:$E$1750, Heron!P$5)</f>
        <v>0</v>
      </c>
      <c r="Q82" s="2">
        <f>P82+SUMIFS(data!$H$1:$H$1750, data!$A$1:$A$1750, Heron!$A82,  data!$E$1:$E$1750, Heron!Q$5)</f>
        <v>0</v>
      </c>
      <c r="R82" s="2">
        <f>Q82+SUMIFS(data!$H$1:$H$1750, data!$A$1:$A$1750, Heron!$A82,  data!$E$1:$E$1750, Heron!R$5)</f>
        <v>0</v>
      </c>
      <c r="S82" s="2">
        <f>R82+SUMIFS(data!$H$1:$H$1750, data!$A$1:$A$1750, Heron!$A82,  data!$E$1:$E$1750, Heron!S$5)</f>
        <v>0</v>
      </c>
      <c r="T82" s="2">
        <f>S82+SUMIFS(data!$H$1:$H$1750, data!$A$1:$A$1750, Heron!$A82,  data!$E$1:$E$1750, Heron!T$5)</f>
        <v>1342.47</v>
      </c>
      <c r="U82" s="2">
        <f>T82+SUMIFS(data!$H$1:$H$1750, data!$A$1:$A$1750, Heron!$A82,  data!$E$1:$E$1750, Heron!U$5)</f>
        <v>2684.94</v>
      </c>
      <c r="V82" s="2">
        <f>U82+SUMIFS(data!$H$1:$H$1750, data!$A$1:$A$1750, Heron!$A82,  data!$E$1:$E$1750, Heron!V$5)</f>
        <v>7052.0599999999995</v>
      </c>
      <c r="W82" s="2">
        <f>V82+SUMIFS(data!$H$1:$H$1750, data!$A$1:$A$1750, Heron!$A82,  data!$E$1:$E$1750, Heron!W$5)</f>
        <v>7052.0599999999995</v>
      </c>
      <c r="X82" s="2">
        <f>W82+SUMIFS(data!$H$1:$H$1750, data!$A$1:$A$1750, Heron!$A82,  data!$E$1:$E$1750, Heron!X$5)</f>
        <v>7052.0599999999995</v>
      </c>
      <c r="Y82" s="2">
        <f>X82+SUMIFS(data!$H$1:$H$1750, data!$A$1:$A$1750, Heron!$A82,  data!$E$1:$E$1750, Heron!Y$5)</f>
        <v>7052.0599999999995</v>
      </c>
      <c r="Z82" s="2">
        <f>Y82+SUMIFS(data!$H$1:$H$1750, data!$A$1:$A$1750, Heron!$A82,  data!$E$1:$E$1750, Heron!Z$5)</f>
        <v>7052.0599999999995</v>
      </c>
      <c r="AA82" s="2">
        <f>Z82+SUMIFS(data!$H$1:$H$1750, data!$A$1:$A$1750, Heron!$A82,  data!$E$1:$E$1750, Heron!AA$5)</f>
        <v>7052.0599999999995</v>
      </c>
      <c r="AB82" s="2">
        <f>AA82+SUMIFS(data!$H$1:$H$1750, data!$A$1:$A$1750, Heron!$A82,  data!$E$1:$E$1750, Heron!AB$5)</f>
        <v>7052.0599999999995</v>
      </c>
      <c r="AC82" s="2">
        <f>AB82+SUMIFS(data!$H$1:$H$1750, data!$A$1:$A$1750, Heron!$A82,  data!$E$1:$E$1750, Heron!AC$5)</f>
        <v>7052.0599999999995</v>
      </c>
      <c r="AD82" s="2">
        <f>AC82+SUMIFS(data!$H$1:$H$1750, data!$A$1:$A$1750, Heron!$A82,  data!$E$1:$E$1750, Heron!AD$5)</f>
        <v>7052.0599999999995</v>
      </c>
      <c r="AE82" s="2">
        <f>AD82+SUMIFS(data!$H$1:$H$1750, data!$A$1:$A$1750, Heron!$A82,  data!$E$1:$E$1750, Heron!AE$5)</f>
        <v>7052.0599999999995</v>
      </c>
      <c r="AF82" s="2">
        <f>AE82+SUMIFS(data!$H$1:$H$1750, data!$A$1:$A$1750, Heron!$A82,  data!$E$1:$E$1750, Heron!AF$5)</f>
        <v>7052.0599999999995</v>
      </c>
      <c r="AG82" s="2">
        <f>AF82+SUMIFS(data!$H$1:$H$1750, data!$A$1:$A$1750, Heron!$A82,  data!$E$1:$E$1750, Heron!AG$5)+SUMIFS('NSST Print'!$C$43,'NSST Print'!$F$43,Heron!$A82)-SUMIFS('NSST Print'!$C$44:$C$50,'NSST Print'!$F$44:$F$50,Heron!$A82)</f>
        <v>7052.0599999999995</v>
      </c>
    </row>
    <row r="83" spans="1:33" x14ac:dyDescent="0.2">
      <c r="A83" t="s">
        <v>103</v>
      </c>
      <c r="C83" s="2">
        <f>SUMIFS(data!$H$1:$H$1750, data!$A$1:$A$1750, Heron!$A83, data!$E$1:$E$1750, Heron!C$5)</f>
        <v>0</v>
      </c>
      <c r="D83" s="2">
        <f>C83+SUMIFS(data!$H$1:$H$1750, data!$A$1:$A$1750, Heron!$A83,  data!$E$1:$E$1750, Heron!D$5)</f>
        <v>0</v>
      </c>
      <c r="E83" s="2">
        <f>D83+SUMIFS(data!$H$1:$H$1750, data!$A$1:$A$1750, Heron!$A83,  data!$E$1:$E$1750, Heron!E$5)</f>
        <v>0</v>
      </c>
      <c r="F83" s="2">
        <f>E83+SUMIFS(data!$H$1:$H$1750, data!$A$1:$A$1750, Heron!$A83,  data!$E$1:$E$1750, Heron!F$5)</f>
        <v>0</v>
      </c>
      <c r="G83" s="2">
        <f>F83+SUMIFS(data!$H$1:$H$1750, data!$A$1:$A$1750, Heron!$A83,  data!$E$1:$E$1750, Heron!G$5)</f>
        <v>0</v>
      </c>
      <c r="H83" s="2">
        <f>G83+SUMIFS(data!$H$1:$H$1750, data!$A$1:$A$1750, Heron!$A83,  data!$E$1:$E$1750, Heron!H$5)</f>
        <v>0</v>
      </c>
      <c r="I83" s="2">
        <f>H83+SUMIFS(data!$H$1:$H$1750, data!$A$1:$A$1750, Heron!$A83,  data!$E$1:$E$1750, Heron!I$5)</f>
        <v>0</v>
      </c>
      <c r="J83" s="2">
        <f>I83+SUMIFS(data!$H$1:$H$1750, data!$A$1:$A$1750, Heron!$A83,  data!$E$1:$E$1750, Heron!J$5)</f>
        <v>0</v>
      </c>
      <c r="K83" s="2">
        <f>J83+SUMIFS(data!$H$1:$H$1750, data!$A$1:$A$1750, Heron!$A83,  data!$E$1:$E$1750, Heron!K$5)</f>
        <v>0</v>
      </c>
      <c r="L83" s="2">
        <f>K83+SUMIFS(data!$H$1:$H$1750, data!$A$1:$A$1750, Heron!$A83,  data!$E$1:$E$1750, Heron!L$5)</f>
        <v>0</v>
      </c>
      <c r="M83" s="2">
        <f>L83+SUMIFS(data!$H$1:$H$1750, data!$A$1:$A$1750, Heron!$A83,  data!$E$1:$E$1750, Heron!M$5)</f>
        <v>0</v>
      </c>
      <c r="N83" s="2">
        <f>M83+SUMIFS(data!$H$1:$H$1750, data!$A$1:$A$1750, Heron!$A83,  data!$E$1:$E$1750, Heron!N$5)</f>
        <v>0</v>
      </c>
      <c r="O83" s="2">
        <f>N83+SUMIFS(data!$H$1:$H$1750, data!$A$1:$A$1750, Heron!$A83,  data!$E$1:$E$1750, Heron!O$5)</f>
        <v>0</v>
      </c>
      <c r="P83" s="2">
        <f>O83+SUMIFS(data!$H$1:$H$1750, data!$A$1:$A$1750, Heron!$A83,  data!$E$1:$E$1750, Heron!P$5)</f>
        <v>0</v>
      </c>
      <c r="Q83" s="2">
        <f>P83+SUMIFS(data!$H$1:$H$1750, data!$A$1:$A$1750, Heron!$A83,  data!$E$1:$E$1750, Heron!Q$5)</f>
        <v>0</v>
      </c>
      <c r="R83" s="2">
        <f>Q83+SUMIFS(data!$H$1:$H$1750, data!$A$1:$A$1750, Heron!$A83,  data!$E$1:$E$1750, Heron!R$5)</f>
        <v>0</v>
      </c>
      <c r="S83" s="2">
        <f>R83+SUMIFS(data!$H$1:$H$1750, data!$A$1:$A$1750, Heron!$A83,  data!$E$1:$E$1750, Heron!S$5)</f>
        <v>0</v>
      </c>
      <c r="T83" s="2">
        <f>S83+SUMIFS(data!$H$1:$H$1750, data!$A$1:$A$1750, Heron!$A83,  data!$E$1:$E$1750, Heron!T$5)</f>
        <v>1610.96</v>
      </c>
      <c r="U83" s="2">
        <f>T83+SUMIFS(data!$H$1:$H$1750, data!$A$1:$A$1750, Heron!$A83,  data!$E$1:$E$1750, Heron!U$5)</f>
        <v>3221.92</v>
      </c>
      <c r="V83" s="2">
        <f>U83+SUMIFS(data!$H$1:$H$1750, data!$A$1:$A$1750, Heron!$A83,  data!$E$1:$E$1750, Heron!V$5)</f>
        <v>20945.339999999997</v>
      </c>
      <c r="W83" s="2">
        <f>V83+SUMIFS(data!$H$1:$H$1750, data!$A$1:$A$1750, Heron!$A83,  data!$E$1:$E$1750, Heron!W$5)</f>
        <v>20945.339999999997</v>
      </c>
      <c r="X83" s="2">
        <f>W83+SUMIFS(data!$H$1:$H$1750, data!$A$1:$A$1750, Heron!$A83,  data!$E$1:$E$1750, Heron!X$5)</f>
        <v>20945.339999999997</v>
      </c>
      <c r="Y83" s="2">
        <f>X83+SUMIFS(data!$H$1:$H$1750, data!$A$1:$A$1750, Heron!$A83,  data!$E$1:$E$1750, Heron!Y$5)</f>
        <v>20945.339999999997</v>
      </c>
      <c r="Z83" s="2">
        <f>Y83+SUMIFS(data!$H$1:$H$1750, data!$A$1:$A$1750, Heron!$A83,  data!$E$1:$E$1750, Heron!Z$5)</f>
        <v>20945.339999999997</v>
      </c>
      <c r="AA83" s="2">
        <f>Z83+SUMIFS(data!$H$1:$H$1750, data!$A$1:$A$1750, Heron!$A83,  data!$E$1:$E$1750, Heron!AA$5)</f>
        <v>20945.339999999997</v>
      </c>
      <c r="AB83" s="2">
        <f>AA83+SUMIFS(data!$H$1:$H$1750, data!$A$1:$A$1750, Heron!$A83,  data!$E$1:$E$1750, Heron!AB$5)</f>
        <v>20945.339999999997</v>
      </c>
      <c r="AC83" s="2">
        <f>AB83+SUMIFS(data!$H$1:$H$1750, data!$A$1:$A$1750, Heron!$A83,  data!$E$1:$E$1750, Heron!AC$5)</f>
        <v>20945.339999999997</v>
      </c>
      <c r="AD83" s="2">
        <f>AC83+SUMIFS(data!$H$1:$H$1750, data!$A$1:$A$1750, Heron!$A83,  data!$E$1:$E$1750, Heron!AD$5)</f>
        <v>20945.339999999997</v>
      </c>
      <c r="AE83" s="2">
        <f>AD83+SUMIFS(data!$H$1:$H$1750, data!$A$1:$A$1750, Heron!$A83,  data!$E$1:$E$1750, Heron!AE$5)</f>
        <v>20945.339999999997</v>
      </c>
      <c r="AF83" s="2">
        <f>AE83+SUMIFS(data!$H$1:$H$1750, data!$A$1:$A$1750, Heron!$A83,  data!$E$1:$E$1750, Heron!AF$5)</f>
        <v>20945.339999999997</v>
      </c>
      <c r="AG83" s="2">
        <f>AF83+SUMIFS(data!$H$1:$H$1750, data!$A$1:$A$1750, Heron!$A83,  data!$E$1:$E$1750, Heron!AG$5)+SUMIFS('NSST Print'!$C$43,'NSST Print'!$F$43,Heron!$A83)-SUMIFS('NSST Print'!$C$44:$C$50,'NSST Print'!$F$44:$F$50,Heron!$A83)</f>
        <v>20945.339999999997</v>
      </c>
    </row>
    <row r="84" spans="1:33" x14ac:dyDescent="0.2">
      <c r="A84" t="s">
        <v>104</v>
      </c>
      <c r="C84" s="2">
        <f>SUMIFS(data!$H$1:$H$1750, data!$A$1:$A$1750, Heron!$A84, data!$E$1:$E$1750, Heron!C$5)</f>
        <v>0</v>
      </c>
      <c r="D84" s="2">
        <f>C84+SUMIFS(data!$H$1:$H$1750, data!$A$1:$A$1750, Heron!$A84,  data!$E$1:$E$1750, Heron!D$5)</f>
        <v>0</v>
      </c>
      <c r="E84" s="2">
        <f>D84+SUMIFS(data!$H$1:$H$1750, data!$A$1:$A$1750, Heron!$A84,  data!$E$1:$E$1750, Heron!E$5)</f>
        <v>0</v>
      </c>
      <c r="F84" s="2">
        <f>E84+SUMIFS(data!$H$1:$H$1750, data!$A$1:$A$1750, Heron!$A84,  data!$E$1:$E$1750, Heron!F$5)</f>
        <v>0</v>
      </c>
      <c r="G84" s="2">
        <f>F84+SUMIFS(data!$H$1:$H$1750, data!$A$1:$A$1750, Heron!$A84,  data!$E$1:$E$1750, Heron!G$5)</f>
        <v>0</v>
      </c>
      <c r="H84" s="2">
        <f>G84+SUMIFS(data!$H$1:$H$1750, data!$A$1:$A$1750, Heron!$A84,  data!$E$1:$E$1750, Heron!H$5)</f>
        <v>0</v>
      </c>
      <c r="I84" s="2">
        <f>H84+SUMIFS(data!$H$1:$H$1750, data!$A$1:$A$1750, Heron!$A84,  data!$E$1:$E$1750, Heron!I$5)</f>
        <v>0</v>
      </c>
      <c r="J84" s="2">
        <f>I84+SUMIFS(data!$H$1:$H$1750, data!$A$1:$A$1750, Heron!$A84,  data!$E$1:$E$1750, Heron!J$5)</f>
        <v>0</v>
      </c>
      <c r="K84" s="2">
        <f>J84+SUMIFS(data!$H$1:$H$1750, data!$A$1:$A$1750, Heron!$A84,  data!$E$1:$E$1750, Heron!K$5)</f>
        <v>0</v>
      </c>
      <c r="L84" s="2">
        <f>K84+SUMIFS(data!$H$1:$H$1750, data!$A$1:$A$1750, Heron!$A84,  data!$E$1:$E$1750, Heron!L$5)</f>
        <v>0</v>
      </c>
      <c r="M84" s="2">
        <f>L84+SUMIFS(data!$H$1:$H$1750, data!$A$1:$A$1750, Heron!$A84,  data!$E$1:$E$1750, Heron!M$5)</f>
        <v>0</v>
      </c>
      <c r="N84" s="2">
        <f>M84+SUMIFS(data!$H$1:$H$1750, data!$A$1:$A$1750, Heron!$A84,  data!$E$1:$E$1750, Heron!N$5)</f>
        <v>0</v>
      </c>
      <c r="O84" s="2">
        <f>N84+SUMIFS(data!$H$1:$H$1750, data!$A$1:$A$1750, Heron!$A84,  data!$E$1:$E$1750, Heron!O$5)</f>
        <v>0</v>
      </c>
      <c r="P84" s="2">
        <f>O84+SUMIFS(data!$H$1:$H$1750, data!$A$1:$A$1750, Heron!$A84,  data!$E$1:$E$1750, Heron!P$5)</f>
        <v>0</v>
      </c>
      <c r="Q84" s="2">
        <f>P84+SUMIFS(data!$H$1:$H$1750, data!$A$1:$A$1750, Heron!$A84,  data!$E$1:$E$1750, Heron!Q$5)</f>
        <v>0</v>
      </c>
      <c r="R84" s="2">
        <f>Q84+SUMIFS(data!$H$1:$H$1750, data!$A$1:$A$1750, Heron!$A84,  data!$E$1:$E$1750, Heron!R$5)</f>
        <v>0</v>
      </c>
      <c r="S84" s="2">
        <f>R84+SUMIFS(data!$H$1:$H$1750, data!$A$1:$A$1750, Heron!$A84,  data!$E$1:$E$1750, Heron!S$5)</f>
        <v>0</v>
      </c>
      <c r="T84" s="2">
        <f>S84+SUMIFS(data!$H$1:$H$1750, data!$A$1:$A$1750, Heron!$A84,  data!$E$1:$E$1750, Heron!T$5)</f>
        <v>0</v>
      </c>
      <c r="U84" s="2">
        <f>T84+SUMIFS(data!$H$1:$H$1750, data!$A$1:$A$1750, Heron!$A84,  data!$E$1:$E$1750, Heron!U$5)</f>
        <v>9131.51</v>
      </c>
      <c r="V84" s="2">
        <f>U84+SUMIFS(data!$H$1:$H$1750, data!$A$1:$A$1750, Heron!$A84,  data!$E$1:$E$1750, Heron!V$5)</f>
        <v>18263.02</v>
      </c>
      <c r="W84" s="2">
        <f>V84+SUMIFS(data!$H$1:$H$1750, data!$A$1:$A$1750, Heron!$A84,  data!$E$1:$E$1750, Heron!W$5)</f>
        <v>18263.02</v>
      </c>
      <c r="X84" s="2">
        <f>W84+SUMIFS(data!$H$1:$H$1750, data!$A$1:$A$1750, Heron!$A84,  data!$E$1:$E$1750, Heron!X$5)</f>
        <v>18263.02</v>
      </c>
      <c r="Y84" s="2">
        <f>X84+SUMIFS(data!$H$1:$H$1750, data!$A$1:$A$1750, Heron!$A84,  data!$E$1:$E$1750, Heron!Y$5)</f>
        <v>18263.02</v>
      </c>
      <c r="Z84" s="2">
        <f>Y84+SUMIFS(data!$H$1:$H$1750, data!$A$1:$A$1750, Heron!$A84,  data!$E$1:$E$1750, Heron!Z$5)</f>
        <v>18263.02</v>
      </c>
      <c r="AA84" s="2">
        <f>Z84+SUMIFS(data!$H$1:$H$1750, data!$A$1:$A$1750, Heron!$A84,  data!$E$1:$E$1750, Heron!AA$5)</f>
        <v>18263.02</v>
      </c>
      <c r="AB84" s="2">
        <f>AA84+SUMIFS(data!$H$1:$H$1750, data!$A$1:$A$1750, Heron!$A84,  data!$E$1:$E$1750, Heron!AB$5)</f>
        <v>18263.02</v>
      </c>
      <c r="AC84" s="2">
        <f>AB84+SUMIFS(data!$H$1:$H$1750, data!$A$1:$A$1750, Heron!$A84,  data!$E$1:$E$1750, Heron!AC$5)</f>
        <v>18263.02</v>
      </c>
      <c r="AD84" s="2">
        <f>AC84+SUMIFS(data!$H$1:$H$1750, data!$A$1:$A$1750, Heron!$A84,  data!$E$1:$E$1750, Heron!AD$5)</f>
        <v>18263.02</v>
      </c>
      <c r="AE84" s="2">
        <f>AD84+SUMIFS(data!$H$1:$H$1750, data!$A$1:$A$1750, Heron!$A84,  data!$E$1:$E$1750, Heron!AE$5)</f>
        <v>18263.02</v>
      </c>
      <c r="AF84" s="2">
        <f>AE84+SUMIFS(data!$H$1:$H$1750, data!$A$1:$A$1750, Heron!$A84,  data!$E$1:$E$1750, Heron!AF$5)</f>
        <v>18263.02</v>
      </c>
      <c r="AG84" s="2">
        <f>AF84+SUMIFS(data!$H$1:$H$1750, data!$A$1:$A$1750, Heron!$A84,  data!$E$1:$E$1750, Heron!AG$5)+SUMIFS('NSST Print'!$C$43,'NSST Print'!$F$43,Heron!$A84)-SUMIFS('NSST Print'!$C$44:$C$50,'NSST Print'!$F$44:$F$50,Heron!$A84)</f>
        <v>18263.02</v>
      </c>
    </row>
    <row r="85" spans="1:33" x14ac:dyDescent="0.2">
      <c r="A85" t="s">
        <v>41</v>
      </c>
      <c r="C85" s="2">
        <f>SUMIFS(data!$H$1:$H$1750, data!$A$1:$A$1750, Heron!$A85, data!$E$1:$E$1750, Heron!C$5)</f>
        <v>0</v>
      </c>
      <c r="D85" s="2">
        <f>C85+SUMIFS(data!$H$1:$H$1750, data!$A$1:$A$1750, Heron!$A85,  data!$E$1:$E$1750, Heron!D$5)</f>
        <v>0</v>
      </c>
      <c r="E85" s="2">
        <f>D85+SUMIFS(data!$H$1:$H$1750, data!$A$1:$A$1750, Heron!$A85,  data!$E$1:$E$1750, Heron!E$5)</f>
        <v>0</v>
      </c>
      <c r="F85" s="2">
        <f>E85+SUMIFS(data!$H$1:$H$1750, data!$A$1:$A$1750, Heron!$A85,  data!$E$1:$E$1750, Heron!F$5)</f>
        <v>0</v>
      </c>
      <c r="G85" s="2">
        <f>F85+SUMIFS(data!$H$1:$H$1750, data!$A$1:$A$1750, Heron!$A85,  data!$E$1:$E$1750, Heron!G$5)</f>
        <v>0</v>
      </c>
      <c r="H85" s="2">
        <f>G85+SUMIFS(data!$H$1:$H$1750, data!$A$1:$A$1750, Heron!$A85,  data!$E$1:$E$1750, Heron!H$5)</f>
        <v>0</v>
      </c>
      <c r="I85" s="2">
        <f>H85+SUMIFS(data!$H$1:$H$1750, data!$A$1:$A$1750, Heron!$A85,  data!$E$1:$E$1750, Heron!I$5)</f>
        <v>0</v>
      </c>
      <c r="J85" s="2">
        <f>I85+SUMIFS(data!$H$1:$H$1750, data!$A$1:$A$1750, Heron!$A85,  data!$E$1:$E$1750, Heron!J$5)</f>
        <v>0</v>
      </c>
      <c r="K85" s="2">
        <f>J85+SUMIFS(data!$H$1:$H$1750, data!$A$1:$A$1750, Heron!$A85,  data!$E$1:$E$1750, Heron!K$5)</f>
        <v>10317.81</v>
      </c>
      <c r="L85" s="2">
        <f>K85+SUMIFS(data!$H$1:$H$1750, data!$A$1:$A$1750, Heron!$A85,  data!$E$1:$E$1750, Heron!L$5)</f>
        <v>63632.89</v>
      </c>
      <c r="M85" s="2">
        <f>L85+SUMIFS(data!$H$1:$H$1750, data!$A$1:$A$1750, Heron!$A85,  data!$E$1:$E$1750, Heron!M$5)</f>
        <v>142876.75</v>
      </c>
      <c r="N85" s="2">
        <f>M85+SUMIFS(data!$H$1:$H$1750, data!$A$1:$A$1750, Heron!$A85,  data!$E$1:$E$1750, Heron!N$5)</f>
        <v>142876.75</v>
      </c>
      <c r="O85" s="2">
        <f>N85+SUMIFS(data!$H$1:$H$1750, data!$A$1:$A$1750, Heron!$A85,  data!$E$1:$E$1750, Heron!O$5)</f>
        <v>183253.46</v>
      </c>
      <c r="P85" s="2">
        <f>O85+SUMIFS(data!$H$1:$H$1750, data!$A$1:$A$1750, Heron!$A85,  data!$E$1:$E$1750, Heron!P$5)</f>
        <v>223630.16999999998</v>
      </c>
      <c r="Q85" s="2">
        <f>P85+SUMIFS(data!$H$1:$H$1750, data!$A$1:$A$1750, Heron!$A85,  data!$E$1:$E$1750, Heron!Q$5)</f>
        <v>453518</v>
      </c>
      <c r="R85" s="2">
        <f>Q85+SUMIFS(data!$H$1:$H$1750, data!$A$1:$A$1750, Heron!$A85,  data!$E$1:$E$1750, Heron!R$5)</f>
        <v>683405.83</v>
      </c>
      <c r="S85" s="2">
        <f>R85+SUMIFS(data!$H$1:$H$1750, data!$A$1:$A$1750, Heron!$A85,  data!$E$1:$E$1750, Heron!S$5)</f>
        <v>813508.49</v>
      </c>
      <c r="T85" s="2">
        <f>S85+SUMIFS(data!$H$1:$H$1750, data!$A$1:$A$1750, Heron!$A85,  data!$E$1:$E$1750, Heron!T$5)</f>
        <v>1128502.71</v>
      </c>
      <c r="U85" s="2">
        <f>T85+SUMIFS(data!$H$1:$H$1750, data!$A$1:$A$1750, Heron!$A85,  data!$E$1:$E$1750, Heron!U$5)</f>
        <v>1403252.64</v>
      </c>
      <c r="V85" s="2">
        <f>U85+SUMIFS(data!$H$1:$H$1750, data!$A$1:$A$1750, Heron!$A85,  data!$E$1:$E$1750, Heron!V$5)</f>
        <v>1781410.4899999998</v>
      </c>
      <c r="W85" s="2">
        <f>V85+SUMIFS(data!$H$1:$H$1750, data!$A$1:$A$1750, Heron!$A85,  data!$E$1:$E$1750, Heron!W$5)</f>
        <v>1550084.1099999999</v>
      </c>
      <c r="X85" s="2">
        <f>W85+SUMIFS(data!$H$1:$H$1750, data!$A$1:$A$1750, Heron!$A85,  data!$E$1:$E$1750, Heron!X$5)</f>
        <v>1928241.96</v>
      </c>
      <c r="Y85" s="2">
        <f>X85+SUMIFS(data!$H$1:$H$1750, data!$A$1:$A$1750, Heron!$A85,  data!$E$1:$E$1750, Heron!Y$5)</f>
        <v>4556399.8100000005</v>
      </c>
      <c r="Z85" s="2">
        <f>Y85+SUMIFS(data!$H$1:$H$1750, data!$A$1:$A$1750, Heron!$A85,  data!$E$1:$E$1750, Heron!Z$5)</f>
        <v>7184557.6600000001</v>
      </c>
      <c r="AA85" s="2">
        <f>Z85+SUMIFS(data!$H$1:$H$1750, data!$A$1:$A$1750, Heron!$A85,  data!$E$1:$E$1750, Heron!AA$5)</f>
        <v>7543468.9299999997</v>
      </c>
      <c r="AB85" s="2">
        <f>AA85+SUMIFS(data!$H$1:$H$1750, data!$A$1:$A$1750, Heron!$A85,  data!$E$1:$E$1750, Heron!AB$5)</f>
        <v>10071626.779999999</v>
      </c>
      <c r="AC85" s="2">
        <f>AB85+SUMIFS(data!$H$1:$H$1750, data!$A$1:$A$1750, Heron!$A85,  data!$E$1:$E$1750, Heron!AC$5)</f>
        <v>12730885.969999999</v>
      </c>
      <c r="AD85" s="2">
        <f>AC85+SUMIFS(data!$H$1:$H$1750, data!$A$1:$A$1750, Heron!$A85,  data!$E$1:$E$1750, Heron!AD$5)</f>
        <v>15519249.139999999</v>
      </c>
      <c r="AE85" s="2">
        <f>AD85+SUMIFS(data!$H$1:$H$1750, data!$A$1:$A$1750, Heron!$A85,  data!$E$1:$E$1750, Heron!AE$5)</f>
        <v>18394201.52</v>
      </c>
      <c r="AF85" s="2">
        <f>AE85+SUMIFS(data!$H$1:$H$1750, data!$A$1:$A$1750, Heron!$A85,  data!$E$1:$E$1750, Heron!AF$5)</f>
        <v>21269154.27</v>
      </c>
      <c r="AG85" s="2">
        <f>AF85+SUMIFS(data!$H$1:$H$1750, data!$A$1:$A$1750, Heron!$A85,  data!$E$1:$E$1750, Heron!AG$5)+SUMIFS('NSST Print'!$C$43,'NSST Print'!$F$43,Heron!$A85)-SUMIFS('NSST Print'!$C$44:$C$50,'NSST Print'!$F$44:$F$50,Heron!$A85)</f>
        <v>21269154.27</v>
      </c>
    </row>
    <row r="86" spans="1:33" x14ac:dyDescent="0.2">
      <c r="A86" t="s">
        <v>42</v>
      </c>
      <c r="C86" s="2">
        <f>SUMIFS(data!$H$1:$H$1750, data!$A$1:$A$1750, Heron!$A86, data!$E$1:$E$1750, Heron!C$5)</f>
        <v>0</v>
      </c>
      <c r="D86" s="2">
        <f>C86+SUMIFS(data!$H$1:$H$1750, data!$A$1:$A$1750, Heron!$A86,  data!$E$1:$E$1750, Heron!D$5)</f>
        <v>0</v>
      </c>
      <c r="E86" s="2">
        <f>D86+SUMIFS(data!$H$1:$H$1750, data!$A$1:$A$1750, Heron!$A86,  data!$E$1:$E$1750, Heron!E$5)</f>
        <v>0</v>
      </c>
      <c r="F86" s="2">
        <f>E86+SUMIFS(data!$H$1:$H$1750, data!$A$1:$A$1750, Heron!$A86,  data!$E$1:$E$1750, Heron!F$5)</f>
        <v>0</v>
      </c>
      <c r="G86" s="2">
        <f>F86+SUMIFS(data!$H$1:$H$1750, data!$A$1:$A$1750, Heron!$A86,  data!$E$1:$E$1750, Heron!G$5)</f>
        <v>0</v>
      </c>
      <c r="H86" s="2">
        <f>G86+SUMIFS(data!$H$1:$H$1750, data!$A$1:$A$1750, Heron!$A86,  data!$E$1:$E$1750, Heron!H$5)</f>
        <v>0</v>
      </c>
      <c r="I86" s="2">
        <f>H86+SUMIFS(data!$H$1:$H$1750, data!$A$1:$A$1750, Heron!$A86,  data!$E$1:$E$1750, Heron!I$5)</f>
        <v>0</v>
      </c>
      <c r="J86" s="2">
        <f>I86+SUMIFS(data!$H$1:$H$1750, data!$A$1:$A$1750, Heron!$A86,  data!$E$1:$E$1750, Heron!J$5)</f>
        <v>0</v>
      </c>
      <c r="K86" s="2">
        <f>J86+SUMIFS(data!$H$1:$H$1750, data!$A$1:$A$1750, Heron!$A86,  data!$E$1:$E$1750, Heron!K$5)</f>
        <v>376726.01</v>
      </c>
      <c r="L86" s="2">
        <f>K86+SUMIFS(data!$H$1:$H$1750, data!$A$1:$A$1750, Heron!$A86,  data!$E$1:$E$1750, Heron!L$5)</f>
        <v>701712.29</v>
      </c>
      <c r="M86" s="2">
        <f>L86+SUMIFS(data!$H$1:$H$1750, data!$A$1:$A$1750, Heron!$A86,  data!$E$1:$E$1750, Heron!M$5)</f>
        <v>1035616.4</v>
      </c>
      <c r="N86" s="2">
        <f>M86+SUMIFS(data!$H$1:$H$1750, data!$A$1:$A$1750, Heron!$A86,  data!$E$1:$E$1750, Heron!N$5)</f>
        <v>1087561.6100000001</v>
      </c>
      <c r="O86" s="2">
        <f>N86+SUMIFS(data!$H$1:$H$1750, data!$A$1:$A$1750, Heron!$A86,  data!$E$1:$E$1750, Heron!O$5)</f>
        <v>1220897.2200000002</v>
      </c>
      <c r="P86" s="2">
        <f>O86+SUMIFS(data!$H$1:$H$1750, data!$A$1:$A$1750, Heron!$A86,  data!$E$1:$E$1750, Heron!P$5)</f>
        <v>1354232.83</v>
      </c>
      <c r="Q86" s="2">
        <f>P86+SUMIFS(data!$H$1:$H$1750, data!$A$1:$A$1750, Heron!$A86,  data!$E$1:$E$1750, Heron!Q$5)</f>
        <v>1409712.28</v>
      </c>
      <c r="R86" s="2">
        <f>Q86+SUMIFS(data!$H$1:$H$1750, data!$A$1:$A$1750, Heron!$A86,  data!$E$1:$E$1750, Heron!R$5)</f>
        <v>1527616.4</v>
      </c>
      <c r="S86" s="2">
        <f>R86+SUMIFS(data!$H$1:$H$1750, data!$A$1:$A$1750, Heron!$A86,  data!$E$1:$E$1750, Heron!S$5)</f>
        <v>1554246.5299999998</v>
      </c>
      <c r="T86" s="2">
        <f>S86+SUMIFS(data!$H$1:$H$1750, data!$A$1:$A$1750, Heron!$A86,  data!$E$1:$E$1750, Heron!T$5)</f>
        <v>1580876.6599999997</v>
      </c>
      <c r="U86" s="2">
        <f>T86+SUMIFS(data!$H$1:$H$1750, data!$A$1:$A$1750, Heron!$A86,  data!$E$1:$E$1750, Heron!U$5)</f>
        <v>1580876.6599999997</v>
      </c>
      <c r="V86" s="2">
        <f>U86+SUMIFS(data!$H$1:$H$1750, data!$A$1:$A$1750, Heron!$A86,  data!$E$1:$E$1750, Heron!V$5)</f>
        <v>1707506.7899999996</v>
      </c>
      <c r="W86" s="2">
        <f>V86+SUMIFS(data!$H$1:$H$1750, data!$A$1:$A$1750, Heron!$A86,  data!$E$1:$E$1750, Heron!W$5)</f>
        <v>1834136.9199999995</v>
      </c>
      <c r="X86" s="2">
        <f>W86+SUMIFS(data!$H$1:$H$1750, data!$A$1:$A$1750, Heron!$A86,  data!$E$1:$E$1750, Heron!X$5)</f>
        <v>1960767.0499999993</v>
      </c>
      <c r="Y86" s="2">
        <f>X86+SUMIFS(data!$H$1:$H$1750, data!$A$1:$A$1750, Heron!$A86,  data!$E$1:$E$1750, Heron!Y$5)</f>
        <v>2087397.1799999992</v>
      </c>
      <c r="Z86" s="2">
        <f>Y86+SUMIFS(data!$H$1:$H$1750, data!$A$1:$A$1750, Heron!$A86,  data!$E$1:$E$1750, Heron!Z$5)</f>
        <v>2214027.3099999991</v>
      </c>
      <c r="AA86" s="2">
        <f>Z86+SUMIFS(data!$H$1:$H$1750, data!$A$1:$A$1750, Heron!$A86,  data!$E$1:$E$1750, Heron!AA$5)</f>
        <v>2427520.4499999993</v>
      </c>
      <c r="AB86" s="2">
        <f>AA86+SUMIFS(data!$H$1:$H$1750, data!$A$1:$A$1750, Heron!$A86,  data!$E$1:$E$1750, Heron!AB$5)</f>
        <v>2538479.3499999992</v>
      </c>
      <c r="AC86" s="2">
        <f>AB86+SUMIFS(data!$H$1:$H$1750, data!$A$1:$A$1750, Heron!$A86,  data!$E$1:$E$1750, Heron!AC$5)</f>
        <v>2774287.5899999989</v>
      </c>
      <c r="AD86" s="2">
        <f>AC86+SUMIFS(data!$H$1:$H$1750, data!$A$1:$A$1750, Heron!$A86,  data!$E$1:$E$1750, Heron!AD$5)</f>
        <v>2874287.5899999989</v>
      </c>
      <c r="AE86" s="2">
        <f>AD86+SUMIFS(data!$H$1:$H$1750, data!$A$1:$A$1750, Heron!$A86,  data!$E$1:$E$1750, Heron!AE$5)</f>
        <v>2974287.5899999989</v>
      </c>
      <c r="AF86" s="2">
        <f>AE86+SUMIFS(data!$H$1:$H$1750, data!$A$1:$A$1750, Heron!$A86,  data!$E$1:$E$1750, Heron!AF$5)</f>
        <v>3074287.5899999989</v>
      </c>
      <c r="AG86" s="2">
        <f>AF86+SUMIFS(data!$H$1:$H$1750, data!$A$1:$A$1750, Heron!$A86,  data!$E$1:$E$1750, Heron!AG$5)+SUMIFS('NSST Print'!$C$43,'NSST Print'!$F$43,Heron!$A86)-SUMIFS('NSST Print'!$C$44:$C$50,'NSST Print'!$F$44:$F$50,Heron!$A86)</f>
        <v>3074287.5899999989</v>
      </c>
    </row>
    <row r="87" spans="1:33" x14ac:dyDescent="0.2">
      <c r="A87" t="s">
        <v>43</v>
      </c>
      <c r="C87" s="2">
        <f>SUMIFS(data!$H$1:$H$1750, data!$A$1:$A$1750, Heron!$A87, data!$E$1:$E$1750, Heron!C$5)</f>
        <v>0</v>
      </c>
      <c r="D87" s="2">
        <f>C87+SUMIFS(data!$H$1:$H$1750, data!$A$1:$A$1750, Heron!$A87,  data!$E$1:$E$1750, Heron!D$5)</f>
        <v>0</v>
      </c>
      <c r="E87" s="2">
        <f>D87+SUMIFS(data!$H$1:$H$1750, data!$A$1:$A$1750, Heron!$A87,  data!$E$1:$E$1750, Heron!E$5)</f>
        <v>0</v>
      </c>
      <c r="F87" s="2">
        <f>E87+SUMIFS(data!$H$1:$H$1750, data!$A$1:$A$1750, Heron!$A87,  data!$E$1:$E$1750, Heron!F$5)</f>
        <v>0</v>
      </c>
      <c r="G87" s="2">
        <f>F87+SUMIFS(data!$H$1:$H$1750, data!$A$1:$A$1750, Heron!$A87,  data!$E$1:$E$1750, Heron!G$5)</f>
        <v>0</v>
      </c>
      <c r="H87" s="2">
        <f>G87+SUMIFS(data!$H$1:$H$1750, data!$A$1:$A$1750, Heron!$A87,  data!$E$1:$E$1750, Heron!H$5)</f>
        <v>0</v>
      </c>
      <c r="I87" s="2">
        <f>H87+SUMIFS(data!$H$1:$H$1750, data!$A$1:$A$1750, Heron!$A87,  data!$E$1:$E$1750, Heron!I$5)</f>
        <v>0</v>
      </c>
      <c r="J87" s="2">
        <f>I87+SUMIFS(data!$H$1:$H$1750, data!$A$1:$A$1750, Heron!$A87,  data!$E$1:$E$1750, Heron!J$5)</f>
        <v>0</v>
      </c>
      <c r="K87" s="2">
        <f>J87+SUMIFS(data!$H$1:$H$1750, data!$A$1:$A$1750, Heron!$A87,  data!$E$1:$E$1750, Heron!K$5)</f>
        <v>0</v>
      </c>
      <c r="L87" s="2">
        <f>K87+SUMIFS(data!$H$1:$H$1750, data!$A$1:$A$1750, Heron!$A87,  data!$E$1:$E$1750, Heron!L$5)</f>
        <v>0</v>
      </c>
      <c r="M87" s="2">
        <f>L87+SUMIFS(data!$H$1:$H$1750, data!$A$1:$A$1750, Heron!$A87,  data!$E$1:$E$1750, Heron!M$5)</f>
        <v>138082.19</v>
      </c>
      <c r="N87" s="2">
        <f>M87+SUMIFS(data!$H$1:$H$1750, data!$A$1:$A$1750, Heron!$A87,  data!$E$1:$E$1750, Heron!N$5)</f>
        <v>138082.19</v>
      </c>
      <c r="O87" s="2">
        <f>N87+SUMIFS(data!$H$1:$H$1750, data!$A$1:$A$1750, Heron!$A87,  data!$E$1:$E$1750, Heron!O$5)</f>
        <v>138082.19</v>
      </c>
      <c r="P87" s="2">
        <f>O87+SUMIFS(data!$H$1:$H$1750, data!$A$1:$A$1750, Heron!$A87,  data!$E$1:$E$1750, Heron!P$5)</f>
        <v>152534.11000000002</v>
      </c>
      <c r="Q87" s="2">
        <f>P87+SUMIFS(data!$H$1:$H$1750, data!$A$1:$A$1750, Heron!$A87,  data!$E$1:$E$1750, Heron!Q$5)</f>
        <v>166986.03000000003</v>
      </c>
      <c r="R87" s="2">
        <f>Q87+SUMIFS(data!$H$1:$H$1750, data!$A$1:$A$1750, Heron!$A87,  data!$E$1:$E$1750, Heron!R$5)</f>
        <v>200038.09000000003</v>
      </c>
      <c r="S87" s="2">
        <f>R87+SUMIFS(data!$H$1:$H$1750, data!$A$1:$A$1750, Heron!$A87,  data!$E$1:$E$1750, Heron!S$5)</f>
        <v>200008.09000000003</v>
      </c>
      <c r="T87" s="2">
        <f>S87+SUMIFS(data!$H$1:$H$1750, data!$A$1:$A$1750, Heron!$A87,  data!$E$1:$E$1750, Heron!T$5)</f>
        <v>236707.27000000002</v>
      </c>
      <c r="U87" s="2">
        <f>T87+SUMIFS(data!$H$1:$H$1750, data!$A$1:$A$1750, Heron!$A87,  data!$E$1:$E$1750, Heron!U$5)</f>
        <v>273406.45</v>
      </c>
      <c r="V87" s="2">
        <f>U87+SUMIFS(data!$H$1:$H$1750, data!$A$1:$A$1750, Heron!$A87,  data!$E$1:$E$1750, Heron!V$5)</f>
        <v>365022.89</v>
      </c>
      <c r="W87" s="2">
        <f>V87+SUMIFS(data!$H$1:$H$1750, data!$A$1:$A$1750, Heron!$A87,  data!$E$1:$E$1750, Heron!W$5)</f>
        <v>465022.89</v>
      </c>
      <c r="X87" s="2">
        <f>W87+SUMIFS(data!$H$1:$H$1750, data!$A$1:$A$1750, Heron!$A87,  data!$E$1:$E$1750, Heron!X$5)</f>
        <v>565022.89</v>
      </c>
      <c r="Y87" s="2">
        <f>X87+SUMIFS(data!$H$1:$H$1750, data!$A$1:$A$1750, Heron!$A87,  data!$E$1:$E$1750, Heron!Y$5)</f>
        <v>665022.89</v>
      </c>
      <c r="Z87" s="2">
        <f>Y87+SUMIFS(data!$H$1:$H$1750, data!$A$1:$A$1750, Heron!$A87,  data!$E$1:$E$1750, Heron!Z$5)</f>
        <v>765022.89</v>
      </c>
      <c r="AA87" s="2">
        <f>Z87+SUMIFS(data!$H$1:$H$1750, data!$A$1:$A$1750, Heron!$A87,  data!$E$1:$E$1750, Heron!AA$5)</f>
        <v>865022.89</v>
      </c>
      <c r="AB87" s="2">
        <f>AA87+SUMIFS(data!$H$1:$H$1750, data!$A$1:$A$1750, Heron!$A87,  data!$E$1:$E$1750, Heron!AB$5)</f>
        <v>893926.73</v>
      </c>
      <c r="AC87" s="2">
        <f>AB87+SUMIFS(data!$H$1:$H$1750, data!$A$1:$A$1750, Heron!$A87,  data!$E$1:$E$1750, Heron!AC$5)</f>
        <v>960030.85</v>
      </c>
      <c r="AD87" s="2">
        <f>AC87+SUMIFS(data!$H$1:$H$1750, data!$A$1:$A$1750, Heron!$A87,  data!$E$1:$E$1750, Heron!AD$5)</f>
        <v>1060030.8500000001</v>
      </c>
      <c r="AE87" s="2">
        <f>AD87+SUMIFS(data!$H$1:$H$1750, data!$A$1:$A$1750, Heron!$A87,  data!$E$1:$E$1750, Heron!AE$5)</f>
        <v>1160030.8500000001</v>
      </c>
      <c r="AF87" s="2">
        <f>AE87+SUMIFS(data!$H$1:$H$1750, data!$A$1:$A$1750, Heron!$A87,  data!$E$1:$E$1750, Heron!AF$5)</f>
        <v>1260030.8500000001</v>
      </c>
      <c r="AG87" s="2">
        <f>AF87+SUMIFS(data!$H$1:$H$1750, data!$A$1:$A$1750, Heron!$A87,  data!$E$1:$E$1750, Heron!AG$5)+SUMIFS('NSST Print'!$C$43,'NSST Print'!$F$43,Heron!$A87)-SUMIFS('NSST Print'!$C$44:$C$50,'NSST Print'!$F$44:$F$50,Heron!$A87)</f>
        <v>1260030.8500000001</v>
      </c>
    </row>
    <row r="88" spans="1:33" x14ac:dyDescent="0.2">
      <c r="A88" t="s">
        <v>44</v>
      </c>
      <c r="C88" s="2">
        <f>SUMIFS(data!$H$1:$H$1750, data!$A$1:$A$1750, Heron!$A88, data!$E$1:$E$1750, Heron!C$5)</f>
        <v>0</v>
      </c>
      <c r="D88" s="2">
        <f>C88+SUMIFS(data!$H$1:$H$1750, data!$A$1:$A$1750, Heron!$A88,  data!$E$1:$E$1750, Heron!D$5)</f>
        <v>0</v>
      </c>
      <c r="E88" s="2">
        <f>D88+SUMIFS(data!$H$1:$H$1750, data!$A$1:$A$1750, Heron!$A88,  data!$E$1:$E$1750, Heron!E$5)</f>
        <v>0</v>
      </c>
      <c r="F88" s="2">
        <f>E88+SUMIFS(data!$H$1:$H$1750, data!$A$1:$A$1750, Heron!$A88,  data!$E$1:$E$1750, Heron!F$5)</f>
        <v>0</v>
      </c>
      <c r="G88" s="2">
        <f>F88+SUMIFS(data!$H$1:$H$1750, data!$A$1:$A$1750, Heron!$A88,  data!$E$1:$E$1750, Heron!G$5)</f>
        <v>0</v>
      </c>
      <c r="H88" s="2">
        <f>G88+SUMIFS(data!$H$1:$H$1750, data!$A$1:$A$1750, Heron!$A88,  data!$E$1:$E$1750, Heron!H$5)</f>
        <v>0</v>
      </c>
      <c r="I88" s="2">
        <f>H88+SUMIFS(data!$H$1:$H$1750, data!$A$1:$A$1750, Heron!$A88,  data!$E$1:$E$1750, Heron!I$5)</f>
        <v>0</v>
      </c>
      <c r="J88" s="2">
        <f>I88+SUMIFS(data!$H$1:$H$1750, data!$A$1:$A$1750, Heron!$A88,  data!$E$1:$E$1750, Heron!J$5)</f>
        <v>0</v>
      </c>
      <c r="K88" s="2">
        <f>J88+SUMIFS(data!$H$1:$H$1750, data!$A$1:$A$1750, Heron!$A88,  data!$E$1:$E$1750, Heron!K$5)</f>
        <v>2035109.56</v>
      </c>
      <c r="L88" s="2">
        <f>K88+SUMIFS(data!$H$1:$H$1750, data!$A$1:$A$1750, Heron!$A88,  data!$E$1:$E$1750, Heron!L$5)</f>
        <v>3234321.06</v>
      </c>
      <c r="M88" s="2">
        <f>L88+SUMIFS(data!$H$1:$H$1750, data!$A$1:$A$1750, Heron!$A88,  data!$E$1:$E$1750, Heron!M$5)</f>
        <v>4401726.9399999995</v>
      </c>
      <c r="N88" s="2">
        <f>M88+SUMIFS(data!$H$1:$H$1750, data!$A$1:$A$1750, Heron!$A88,  data!$E$1:$E$1750, Heron!N$5)</f>
        <v>4856672.01</v>
      </c>
      <c r="O88" s="2">
        <f>N88+SUMIFS(data!$H$1:$H$1750, data!$A$1:$A$1750, Heron!$A88,  data!$E$1:$E$1750, Heron!O$5)</f>
        <v>5972275.3099999996</v>
      </c>
      <c r="P88" s="2">
        <f>O88+SUMIFS(data!$H$1:$H$1750, data!$A$1:$A$1750, Heron!$A88,  data!$E$1:$E$1750, Heron!P$5)</f>
        <v>7087878.6099999994</v>
      </c>
      <c r="Q88" s="2">
        <f>P88+SUMIFS(data!$H$1:$H$1750, data!$A$1:$A$1750, Heron!$A88,  data!$E$1:$E$1750, Heron!Q$5)</f>
        <v>8542697.7799999993</v>
      </c>
      <c r="R88" s="2">
        <f>Q88+SUMIFS(data!$H$1:$H$1750, data!$A$1:$A$1750, Heron!$A88,  data!$E$1:$E$1750, Heron!R$5)</f>
        <v>8757662.1600000001</v>
      </c>
      <c r="S88" s="2">
        <f>R88+SUMIFS(data!$H$1:$H$1750, data!$A$1:$A$1750, Heron!$A88,  data!$E$1:$E$1750, Heron!S$5)</f>
        <v>9169442.9900000002</v>
      </c>
      <c r="T88" s="2">
        <f>S88+SUMIFS(data!$H$1:$H$1750, data!$A$1:$A$1750, Heron!$A88,  data!$E$1:$E$1750, Heron!T$5)</f>
        <v>9984571.7699999996</v>
      </c>
      <c r="U88" s="2">
        <f>T88+SUMIFS(data!$H$1:$H$1750, data!$A$1:$A$1750, Heron!$A88,  data!$E$1:$E$1750, Heron!U$5)</f>
        <v>11009625.51</v>
      </c>
      <c r="V88" s="2">
        <f>U88+SUMIFS(data!$H$1:$H$1750, data!$A$1:$A$1750, Heron!$A88,  data!$E$1:$E$1750, Heron!V$5)</f>
        <v>9710531.6500000004</v>
      </c>
      <c r="W88" s="2">
        <f>V88+SUMIFS(data!$H$1:$H$1750, data!$A$1:$A$1750, Heron!$A88,  data!$E$1:$E$1750, Heron!W$5)</f>
        <v>10326476.870000001</v>
      </c>
      <c r="X88" s="2">
        <f>W88+SUMIFS(data!$H$1:$H$1750, data!$A$1:$A$1750, Heron!$A88,  data!$E$1:$E$1750, Heron!X$5)</f>
        <v>10838257.700000001</v>
      </c>
      <c r="Y88" s="2">
        <f>X88+SUMIFS(data!$H$1:$H$1750, data!$A$1:$A$1750, Heron!$A88,  data!$E$1:$E$1750, Heron!Y$5)</f>
        <v>11350038.530000001</v>
      </c>
      <c r="Z88" s="2">
        <f>Y88+SUMIFS(data!$H$1:$H$1750, data!$A$1:$A$1750, Heron!$A88,  data!$E$1:$E$1750, Heron!Z$5)</f>
        <v>11861819.360000001</v>
      </c>
      <c r="AA88" s="2">
        <f>Z88+SUMIFS(data!$H$1:$H$1750, data!$A$1:$A$1750, Heron!$A88,  data!$E$1:$E$1750, Heron!AA$5)</f>
        <v>13147857.720000001</v>
      </c>
      <c r="AB88" s="2">
        <f>AA88+SUMIFS(data!$H$1:$H$1750, data!$A$1:$A$1750, Heron!$A88,  data!$E$1:$E$1750, Heron!AB$5)</f>
        <v>15317112.450000001</v>
      </c>
      <c r="AC88" s="2">
        <f>AB88+SUMIFS(data!$H$1:$H$1750, data!$A$1:$A$1750, Heron!$A88,  data!$E$1:$E$1750, Heron!AC$5)</f>
        <v>15747041.210000001</v>
      </c>
      <c r="AD88" s="2">
        <f>AC88+SUMIFS(data!$H$1:$H$1750, data!$A$1:$A$1750, Heron!$A88,  data!$E$1:$E$1750, Heron!AD$5)</f>
        <v>15847041.210000001</v>
      </c>
      <c r="AE88" s="2">
        <f>AD88+SUMIFS(data!$H$1:$H$1750, data!$A$1:$A$1750, Heron!$A88,  data!$E$1:$E$1750, Heron!AE$5)</f>
        <v>15947041.210000001</v>
      </c>
      <c r="AF88" s="2">
        <f>AE88+SUMIFS(data!$H$1:$H$1750, data!$A$1:$A$1750, Heron!$A88,  data!$E$1:$E$1750, Heron!AF$5)</f>
        <v>16047041.210000001</v>
      </c>
      <c r="AG88" s="2">
        <f>AF88+SUMIFS(data!$H$1:$H$1750, data!$A$1:$A$1750, Heron!$A88,  data!$E$1:$E$1750, Heron!AG$5)+SUMIFS('NSST Print'!$C$43,'NSST Print'!$F$43,Heron!$A88)-SUMIFS('NSST Print'!$C$44:$C$50,'NSST Print'!$F$44:$F$50,Heron!$A88)</f>
        <v>16047041.210000001</v>
      </c>
    </row>
    <row r="89" spans="1:33" x14ac:dyDescent="0.2">
      <c r="A89" t="s">
        <v>45</v>
      </c>
      <c r="C89" s="2">
        <f>SUMIFS(data!$H$1:$H$1750, data!$A$1:$A$1750, Heron!$A89, data!$E$1:$E$1750, Heron!C$5)</f>
        <v>0</v>
      </c>
      <c r="D89" s="2">
        <f>C89+SUMIFS(data!$H$1:$H$1750, data!$A$1:$A$1750, Heron!$A89,  data!$E$1:$E$1750, Heron!D$5)</f>
        <v>0</v>
      </c>
      <c r="E89" s="2">
        <f>D89+SUMIFS(data!$H$1:$H$1750, data!$A$1:$A$1750, Heron!$A89,  data!$E$1:$E$1750, Heron!E$5)</f>
        <v>0</v>
      </c>
      <c r="F89" s="2">
        <f>E89+SUMIFS(data!$H$1:$H$1750, data!$A$1:$A$1750, Heron!$A89,  data!$E$1:$E$1750, Heron!F$5)</f>
        <v>0</v>
      </c>
      <c r="G89" s="2">
        <f>F89+SUMIFS(data!$H$1:$H$1750, data!$A$1:$A$1750, Heron!$A89,  data!$E$1:$E$1750, Heron!G$5)</f>
        <v>0</v>
      </c>
      <c r="H89" s="2">
        <f>G89+SUMIFS(data!$H$1:$H$1750, data!$A$1:$A$1750, Heron!$A89,  data!$E$1:$E$1750, Heron!H$5)</f>
        <v>0</v>
      </c>
      <c r="I89" s="2">
        <f>H89+SUMIFS(data!$H$1:$H$1750, data!$A$1:$A$1750, Heron!$A89,  data!$E$1:$E$1750, Heron!I$5)</f>
        <v>0</v>
      </c>
      <c r="J89" s="2">
        <f>I89+SUMIFS(data!$H$1:$H$1750, data!$A$1:$A$1750, Heron!$A89,  data!$E$1:$E$1750, Heron!J$5)</f>
        <v>0</v>
      </c>
      <c r="K89" s="2">
        <f>J89+SUMIFS(data!$H$1:$H$1750, data!$A$1:$A$1750, Heron!$A89,  data!$E$1:$E$1750, Heron!K$5)</f>
        <v>218305.31</v>
      </c>
      <c r="L89" s="2">
        <f>K89+SUMIFS(data!$H$1:$H$1750, data!$A$1:$A$1750, Heron!$A89,  data!$E$1:$E$1750, Heron!L$5)</f>
        <v>364402.86</v>
      </c>
      <c r="M89" s="2">
        <f>L89+SUMIFS(data!$H$1:$H$1750, data!$A$1:$A$1750, Heron!$A89,  data!$E$1:$E$1750, Heron!M$5)</f>
        <v>478804.41</v>
      </c>
      <c r="N89" s="2">
        <f>M89+SUMIFS(data!$H$1:$H$1750, data!$A$1:$A$1750, Heron!$A89,  data!$E$1:$E$1750, Heron!N$5)</f>
        <v>506456.8</v>
      </c>
      <c r="O89" s="2">
        <f>N89+SUMIFS(data!$H$1:$H$1750, data!$A$1:$A$1750, Heron!$A89,  data!$E$1:$E$1750, Heron!O$5)</f>
        <v>569660.26</v>
      </c>
      <c r="P89" s="2">
        <f>O89+SUMIFS(data!$H$1:$H$1750, data!$A$1:$A$1750, Heron!$A89,  data!$E$1:$E$1750, Heron!P$5)</f>
        <v>632863.72</v>
      </c>
      <c r="Q89" s="2">
        <f>P89+SUMIFS(data!$H$1:$H$1750, data!$A$1:$A$1750, Heron!$A89,  data!$E$1:$E$1750, Heron!Q$5)</f>
        <v>695082.89</v>
      </c>
      <c r="R89" s="2">
        <f>Q89+SUMIFS(data!$H$1:$H$1750, data!$A$1:$A$1750, Heron!$A89,  data!$E$1:$E$1750, Heron!R$5)</f>
        <v>717454.47</v>
      </c>
      <c r="S89" s="2">
        <f>R89+SUMIFS(data!$H$1:$H$1750, data!$A$1:$A$1750, Heron!$A89,  data!$E$1:$E$1750, Heron!S$5)</f>
        <v>721495.57</v>
      </c>
      <c r="T89" s="2">
        <f>S89+SUMIFS(data!$H$1:$H$1750, data!$A$1:$A$1750, Heron!$A89,  data!$E$1:$E$1750, Heron!T$5)</f>
        <v>736906.5199999999</v>
      </c>
      <c r="U89" s="2">
        <f>T89+SUMIFS(data!$H$1:$H$1750, data!$A$1:$A$1750, Heron!$A89,  data!$E$1:$E$1750, Heron!U$5)</f>
        <v>736906.42999999993</v>
      </c>
      <c r="V89" s="2">
        <f>U89+SUMIFS(data!$H$1:$H$1750, data!$A$1:$A$1750, Heron!$A89,  data!$E$1:$E$1750, Heron!V$5)</f>
        <v>852317.37999999989</v>
      </c>
      <c r="W89" s="2">
        <f>V89+SUMIFS(data!$H$1:$H$1750, data!$A$1:$A$1750, Heron!$A89,  data!$E$1:$E$1750, Heron!W$5)</f>
        <v>967728.32999999984</v>
      </c>
      <c r="X89" s="2">
        <f>W89+SUMIFS(data!$H$1:$H$1750, data!$A$1:$A$1750, Heron!$A89,  data!$E$1:$E$1750, Heron!X$5)</f>
        <v>1083139.2799999998</v>
      </c>
      <c r="Y89" s="2">
        <f>X89+SUMIFS(data!$H$1:$H$1750, data!$A$1:$A$1750, Heron!$A89,  data!$E$1:$E$1750, Heron!Y$5)</f>
        <v>1198550.2299999997</v>
      </c>
      <c r="Z89" s="2">
        <f>Y89+SUMIFS(data!$H$1:$H$1750, data!$A$1:$A$1750, Heron!$A89,  data!$E$1:$E$1750, Heron!Z$5)</f>
        <v>1313961.1799999997</v>
      </c>
      <c r="AA89" s="2">
        <f>Z89+SUMIFS(data!$H$1:$H$1750, data!$A$1:$A$1750, Heron!$A89,  data!$E$1:$E$1750, Heron!AA$5)</f>
        <v>1380947.4799999997</v>
      </c>
      <c r="AB89" s="2">
        <f>AA89+SUMIFS(data!$H$1:$H$1750, data!$A$1:$A$1750, Heron!$A89,  data!$E$1:$E$1750, Heron!AB$5)</f>
        <v>1505385.8199999998</v>
      </c>
      <c r="AC89" s="2">
        <f>AB89+SUMIFS(data!$H$1:$H$1750, data!$A$1:$A$1750, Heron!$A89,  data!$E$1:$E$1750, Heron!AC$5)</f>
        <v>1550128.9799999997</v>
      </c>
      <c r="AD89" s="2">
        <f>AC89+SUMIFS(data!$H$1:$H$1750, data!$A$1:$A$1750, Heron!$A89,  data!$E$1:$E$1750, Heron!AD$5)</f>
        <v>1558211.1799999997</v>
      </c>
      <c r="AE89" s="2">
        <f>AD89+SUMIFS(data!$H$1:$H$1750, data!$A$1:$A$1750, Heron!$A89,  data!$E$1:$E$1750, Heron!AE$5)</f>
        <v>1658211.1799999997</v>
      </c>
      <c r="AF89" s="2">
        <f>AE89+SUMIFS(data!$H$1:$H$1750, data!$A$1:$A$1750, Heron!$A89,  data!$E$1:$E$1750, Heron!AF$5)</f>
        <v>1758211.1799999997</v>
      </c>
      <c r="AG89" s="2">
        <f>AF89+SUMIFS(data!$H$1:$H$1750, data!$A$1:$A$1750, Heron!$A89,  data!$E$1:$E$1750, Heron!AG$5)+SUMIFS('NSST Print'!$C$43,'NSST Print'!$F$43,Heron!$A89)-SUMIFS('NSST Print'!$C$44:$C$50,'NSST Print'!$F$44:$F$50,Heron!$A89)</f>
        <v>1758211.1799999997</v>
      </c>
    </row>
    <row r="90" spans="1:33" x14ac:dyDescent="0.2">
      <c r="A90" t="s">
        <v>46</v>
      </c>
      <c r="C90" s="2">
        <f>SUMIFS(data!$H$1:$H$1750, data!$A$1:$A$1750, Heron!$A90, data!$E$1:$E$1750, Heron!C$5)</f>
        <v>0</v>
      </c>
      <c r="D90" s="2">
        <f>C90+SUMIFS(data!$H$1:$H$1750, data!$A$1:$A$1750, Heron!$A90,  data!$E$1:$E$1750, Heron!D$5)</f>
        <v>0</v>
      </c>
      <c r="E90" s="2">
        <f>D90+SUMIFS(data!$H$1:$H$1750, data!$A$1:$A$1750, Heron!$A90,  data!$E$1:$E$1750, Heron!E$5)</f>
        <v>0</v>
      </c>
      <c r="F90" s="2">
        <f>E90+SUMIFS(data!$H$1:$H$1750, data!$A$1:$A$1750, Heron!$A90,  data!$E$1:$E$1750, Heron!F$5)</f>
        <v>0</v>
      </c>
      <c r="G90" s="2">
        <f>F90+SUMIFS(data!$H$1:$H$1750, data!$A$1:$A$1750, Heron!$A90,  data!$E$1:$E$1750, Heron!G$5)</f>
        <v>0</v>
      </c>
      <c r="H90" s="2">
        <f>G90+SUMIFS(data!$H$1:$H$1750, data!$A$1:$A$1750, Heron!$A90,  data!$E$1:$E$1750, Heron!H$5)</f>
        <v>0</v>
      </c>
      <c r="I90" s="2">
        <f>H90+SUMIFS(data!$H$1:$H$1750, data!$A$1:$A$1750, Heron!$A90,  data!$E$1:$E$1750, Heron!I$5)</f>
        <v>0</v>
      </c>
      <c r="J90" s="2">
        <f>I90+SUMIFS(data!$H$1:$H$1750, data!$A$1:$A$1750, Heron!$A90,  data!$E$1:$E$1750, Heron!J$5)</f>
        <v>0</v>
      </c>
      <c r="K90" s="2">
        <f>J90+SUMIFS(data!$H$1:$H$1750, data!$A$1:$A$1750, Heron!$A90,  data!$E$1:$E$1750, Heron!K$5)</f>
        <v>29312.34</v>
      </c>
      <c r="L90" s="2">
        <f>K90+SUMIFS(data!$H$1:$H$1750, data!$A$1:$A$1750, Heron!$A90,  data!$E$1:$E$1750, Heron!L$5)</f>
        <v>32232.89</v>
      </c>
      <c r="M90" s="2">
        <f>L90+SUMIFS(data!$H$1:$H$1750, data!$A$1:$A$1750, Heron!$A90,  data!$E$1:$E$1750, Heron!M$5)</f>
        <v>50664.39</v>
      </c>
      <c r="N90" s="2">
        <f>M90+SUMIFS(data!$H$1:$H$1750, data!$A$1:$A$1750, Heron!$A90,  data!$E$1:$E$1750, Heron!N$5)</f>
        <v>50842.47</v>
      </c>
      <c r="O90" s="2">
        <f>N90+SUMIFS(data!$H$1:$H$1750, data!$A$1:$A$1750, Heron!$A90,  data!$E$1:$E$1750, Heron!O$5)</f>
        <v>54404.11</v>
      </c>
      <c r="P90" s="2">
        <f>O90+SUMIFS(data!$H$1:$H$1750, data!$A$1:$A$1750, Heron!$A90,  data!$E$1:$E$1750, Heron!P$5)</f>
        <v>57965.75</v>
      </c>
      <c r="Q90" s="2">
        <f>P90+SUMIFS(data!$H$1:$H$1750, data!$A$1:$A$1750, Heron!$A90,  data!$E$1:$E$1750, Heron!Q$5)</f>
        <v>95327.4</v>
      </c>
      <c r="R90" s="2">
        <f>Q90+SUMIFS(data!$H$1:$H$1750, data!$A$1:$A$1750, Heron!$A90,  data!$E$1:$E$1750, Heron!R$5)</f>
        <v>110784.94</v>
      </c>
      <c r="S90" s="2">
        <f>R90+SUMIFS(data!$H$1:$H$1750, data!$A$1:$A$1750, Heron!$A90,  data!$E$1:$E$1750, Heron!S$5)</f>
        <v>116305.49</v>
      </c>
      <c r="T90" s="2">
        <f>S90+SUMIFS(data!$H$1:$H$1750, data!$A$1:$A$1750, Heron!$A90,  data!$E$1:$E$1750, Heron!T$5)</f>
        <v>127346.59000000001</v>
      </c>
      <c r="U90" s="2">
        <f>T90+SUMIFS(data!$H$1:$H$1750, data!$A$1:$A$1750, Heron!$A90,  data!$E$1:$E$1750, Heron!U$5)</f>
        <v>127346.59000000001</v>
      </c>
      <c r="V90" s="2">
        <f>U90+SUMIFS(data!$H$1:$H$1750, data!$A$1:$A$1750, Heron!$A90,  data!$E$1:$E$1750, Heron!V$5)</f>
        <v>238387.69</v>
      </c>
      <c r="W90" s="2">
        <f>V90+SUMIFS(data!$H$1:$H$1750, data!$A$1:$A$1750, Heron!$A90,  data!$E$1:$E$1750, Heron!W$5)</f>
        <v>349428.79000000004</v>
      </c>
      <c r="X90" s="2">
        <f>W90+SUMIFS(data!$H$1:$H$1750, data!$A$1:$A$1750, Heron!$A90,  data!$E$1:$E$1750, Heron!X$5)</f>
        <v>460469.89</v>
      </c>
      <c r="Y90" s="2">
        <f>X90+SUMIFS(data!$H$1:$H$1750, data!$A$1:$A$1750, Heron!$A90,  data!$E$1:$E$1750, Heron!Y$5)</f>
        <v>571510.99</v>
      </c>
      <c r="Z90" s="2">
        <f>Y90+SUMIFS(data!$H$1:$H$1750, data!$A$1:$A$1750, Heron!$A90,  data!$E$1:$E$1750, Heron!Z$5)</f>
        <v>682552.09</v>
      </c>
      <c r="AA90" s="2">
        <f>Z90+SUMIFS(data!$H$1:$H$1750, data!$A$1:$A$1750, Heron!$A90,  data!$E$1:$E$1750, Heron!AA$5)</f>
        <v>689675.37</v>
      </c>
      <c r="AB90" s="2">
        <f>AA90+SUMIFS(data!$H$1:$H$1750, data!$A$1:$A$1750, Heron!$A90,  data!$E$1:$E$1750, Heron!AB$5)</f>
        <v>764398.67</v>
      </c>
      <c r="AC90" s="2">
        <f>AB90+SUMIFS(data!$H$1:$H$1750, data!$A$1:$A$1750, Heron!$A90,  data!$E$1:$E$1750, Heron!AC$5)</f>
        <v>795313.75</v>
      </c>
      <c r="AD90" s="2">
        <f>AC90+SUMIFS(data!$H$1:$H$1750, data!$A$1:$A$1750, Heron!$A90,  data!$E$1:$E$1750, Heron!AD$5)</f>
        <v>806354.85</v>
      </c>
      <c r="AE90" s="2">
        <f>AD90+SUMIFS(data!$H$1:$H$1750, data!$A$1:$A$1750, Heron!$A90,  data!$E$1:$E$1750, Heron!AE$5)</f>
        <v>906354.85</v>
      </c>
      <c r="AF90" s="2">
        <f>AE90+SUMIFS(data!$H$1:$H$1750, data!$A$1:$A$1750, Heron!$A90,  data!$E$1:$E$1750, Heron!AF$5)</f>
        <v>1006354.85</v>
      </c>
      <c r="AG90" s="2">
        <f>AF90+SUMIFS(data!$H$1:$H$1750, data!$A$1:$A$1750, Heron!$A90,  data!$E$1:$E$1750, Heron!AG$5)+SUMIFS('NSST Print'!$C$43,'NSST Print'!$F$43,Heron!$A90)-SUMIFS('NSST Print'!$C$44:$C$50,'NSST Print'!$F$44:$F$50,Heron!$A90)</f>
        <v>1006354.85</v>
      </c>
    </row>
    <row r="91" spans="1:33" x14ac:dyDescent="0.2">
      <c r="A91" t="s">
        <v>47</v>
      </c>
      <c r="C91" s="2">
        <f>SUMIFS(data!$H$1:$H$1750, data!$A$1:$A$1750, Heron!$A91, data!$E$1:$E$1750, Heron!C$5)</f>
        <v>0</v>
      </c>
      <c r="D91" s="2">
        <f>C91+SUMIFS(data!$H$1:$H$1750, data!$A$1:$A$1750, Heron!$A91,  data!$E$1:$E$1750, Heron!D$5)</f>
        <v>0</v>
      </c>
      <c r="E91" s="2">
        <f>D91+SUMIFS(data!$H$1:$H$1750, data!$A$1:$A$1750, Heron!$A91,  data!$E$1:$E$1750, Heron!E$5)</f>
        <v>0</v>
      </c>
      <c r="F91" s="2">
        <f>E91+SUMIFS(data!$H$1:$H$1750, data!$A$1:$A$1750, Heron!$A91,  data!$E$1:$E$1750, Heron!F$5)</f>
        <v>0</v>
      </c>
      <c r="G91" s="2">
        <f>F91+SUMIFS(data!$H$1:$H$1750, data!$A$1:$A$1750, Heron!$A91,  data!$E$1:$E$1750, Heron!G$5)</f>
        <v>0</v>
      </c>
      <c r="H91" s="2">
        <f>G91+SUMIFS(data!$H$1:$H$1750, data!$A$1:$A$1750, Heron!$A91,  data!$E$1:$E$1750, Heron!H$5)</f>
        <v>0</v>
      </c>
      <c r="I91" s="2">
        <f>H91+SUMIFS(data!$H$1:$H$1750, data!$A$1:$A$1750, Heron!$A91,  data!$E$1:$E$1750, Heron!I$5)</f>
        <v>0</v>
      </c>
      <c r="J91" s="2">
        <f>I91+SUMIFS(data!$H$1:$H$1750, data!$A$1:$A$1750, Heron!$A91,  data!$E$1:$E$1750, Heron!J$5)</f>
        <v>0</v>
      </c>
      <c r="K91" s="2">
        <f>J91+SUMIFS(data!$H$1:$H$1750, data!$A$1:$A$1750, Heron!$A91,  data!$E$1:$E$1750, Heron!K$5)</f>
        <v>560.97</v>
      </c>
      <c r="L91" s="2">
        <f>K91+SUMIFS(data!$H$1:$H$1750, data!$A$1:$A$1750, Heron!$A91,  data!$E$1:$E$1750, Heron!L$5)</f>
        <v>1652.07</v>
      </c>
      <c r="M91" s="2">
        <f>L91+SUMIFS(data!$H$1:$H$1750, data!$A$1:$A$1750, Heron!$A91,  data!$E$1:$E$1750, Heron!M$5)</f>
        <v>14865.42</v>
      </c>
      <c r="N91" s="2">
        <f>M91+SUMIFS(data!$H$1:$H$1750, data!$A$1:$A$1750, Heron!$A91,  data!$E$1:$E$1750, Heron!N$5)</f>
        <v>14865.42</v>
      </c>
      <c r="O91" s="2">
        <f>N91+SUMIFS(data!$H$1:$H$1750, data!$A$1:$A$1750, Heron!$A91,  data!$E$1:$E$1750, Heron!O$5)</f>
        <v>14865.42</v>
      </c>
      <c r="P91" s="2">
        <f>O91+SUMIFS(data!$H$1:$H$1750, data!$A$1:$A$1750, Heron!$A91,  data!$E$1:$E$1750, Heron!P$5)</f>
        <v>37778.44</v>
      </c>
      <c r="Q91" s="2">
        <f>P91+SUMIFS(data!$H$1:$H$1750, data!$A$1:$A$1750, Heron!$A91,  data!$E$1:$E$1750, Heron!Q$5)</f>
        <v>60691.460000000006</v>
      </c>
      <c r="R91" s="2">
        <f>Q91+SUMIFS(data!$H$1:$H$1750, data!$A$1:$A$1750, Heron!$A91,  data!$E$1:$E$1750, Heron!R$5)</f>
        <v>74080.5</v>
      </c>
      <c r="S91" s="2">
        <f>R91+SUMIFS(data!$H$1:$H$1750, data!$A$1:$A$1750, Heron!$A91,  data!$E$1:$E$1750, Heron!S$5)</f>
        <v>77094.89</v>
      </c>
      <c r="T91" s="2">
        <f>S91+SUMIFS(data!$H$1:$H$1750, data!$A$1:$A$1750, Heron!$A91,  data!$E$1:$E$1750, Heron!T$5)</f>
        <v>81903.11</v>
      </c>
      <c r="U91" s="2">
        <f>T91+SUMIFS(data!$H$1:$H$1750, data!$A$1:$A$1750, Heron!$A91,  data!$E$1:$E$1750, Heron!U$5)</f>
        <v>81903.11</v>
      </c>
      <c r="V91" s="2">
        <f>U91+SUMIFS(data!$H$1:$H$1750, data!$A$1:$A$1750, Heron!$A91,  data!$E$1:$E$1750, Heron!V$5)</f>
        <v>186711.33000000002</v>
      </c>
      <c r="W91" s="2">
        <f>V91+SUMIFS(data!$H$1:$H$1750, data!$A$1:$A$1750, Heron!$A91,  data!$E$1:$E$1750, Heron!W$5)</f>
        <v>291519.55000000005</v>
      </c>
      <c r="X91" s="2">
        <f>W91+SUMIFS(data!$H$1:$H$1750, data!$A$1:$A$1750, Heron!$A91,  data!$E$1:$E$1750, Heron!X$5)</f>
        <v>396327.77</v>
      </c>
      <c r="Y91" s="2">
        <f>X91+SUMIFS(data!$H$1:$H$1750, data!$A$1:$A$1750, Heron!$A91,  data!$E$1:$E$1750, Heron!Y$5)</f>
        <v>501135.99</v>
      </c>
      <c r="Z91" s="2">
        <f>Y91+SUMIFS(data!$H$1:$H$1750, data!$A$1:$A$1750, Heron!$A91,  data!$E$1:$E$1750, Heron!Z$5)</f>
        <v>605944.21</v>
      </c>
      <c r="AA91" s="2">
        <f>Z91+SUMIFS(data!$H$1:$H$1750, data!$A$1:$A$1750, Heron!$A91,  data!$E$1:$E$1750, Heron!AA$5)</f>
        <v>705944.21</v>
      </c>
      <c r="AB91" s="2">
        <f>AA91+SUMIFS(data!$H$1:$H$1750, data!$A$1:$A$1750, Heron!$A91,  data!$E$1:$E$1750, Heron!AB$5)</f>
        <v>751770.25</v>
      </c>
      <c r="AC91" s="2">
        <f>AB91+SUMIFS(data!$H$1:$H$1750, data!$A$1:$A$1750, Heron!$A91,  data!$E$1:$E$1750, Heron!AC$5)</f>
        <v>778548.33</v>
      </c>
      <c r="AD91" s="2">
        <f>AC91+SUMIFS(data!$H$1:$H$1750, data!$A$1:$A$1750, Heron!$A91,  data!$E$1:$E$1750, Heron!AD$5)</f>
        <v>784577.11</v>
      </c>
      <c r="AE91" s="2">
        <f>AD91+SUMIFS(data!$H$1:$H$1750, data!$A$1:$A$1750, Heron!$A91,  data!$E$1:$E$1750, Heron!AE$5)</f>
        <v>884577.11</v>
      </c>
      <c r="AF91" s="2">
        <f>AE91+SUMIFS(data!$H$1:$H$1750, data!$A$1:$A$1750, Heron!$A91,  data!$E$1:$E$1750, Heron!AF$5)</f>
        <v>984577.11</v>
      </c>
      <c r="AG91" s="2">
        <f>AF91+SUMIFS(data!$H$1:$H$1750, data!$A$1:$A$1750, Heron!$A91,  data!$E$1:$E$1750, Heron!AG$5)+SUMIFS('NSST Print'!$C$43,'NSST Print'!$F$43,Heron!$A91)-SUMIFS('NSST Print'!$C$44:$C$50,'NSST Print'!$F$44:$F$50,Heron!$A91)</f>
        <v>984577.11</v>
      </c>
    </row>
    <row r="92" spans="1:33" x14ac:dyDescent="0.2">
      <c r="A92" t="s">
        <v>48</v>
      </c>
      <c r="C92" s="2">
        <f>SUMIFS(data!$H$1:$H$1750, data!$A$1:$A$1750, Heron!$A92, data!$E$1:$E$1750, Heron!C$5)</f>
        <v>0</v>
      </c>
      <c r="D92" s="2">
        <f>C92+SUMIFS(data!$H$1:$H$1750, data!$A$1:$A$1750, Heron!$A92,  data!$E$1:$E$1750, Heron!D$5)</f>
        <v>0</v>
      </c>
      <c r="E92" s="2">
        <f>D92+SUMIFS(data!$H$1:$H$1750, data!$A$1:$A$1750, Heron!$A92,  data!$E$1:$E$1750, Heron!E$5)</f>
        <v>0</v>
      </c>
      <c r="F92" s="2">
        <f>E92+SUMIFS(data!$H$1:$H$1750, data!$A$1:$A$1750, Heron!$A92,  data!$E$1:$E$1750, Heron!F$5)</f>
        <v>0</v>
      </c>
      <c r="G92" s="2">
        <f>F92+SUMIFS(data!$H$1:$H$1750, data!$A$1:$A$1750, Heron!$A92,  data!$E$1:$E$1750, Heron!G$5)</f>
        <v>0</v>
      </c>
      <c r="H92" s="2">
        <f>G92+SUMIFS(data!$H$1:$H$1750, data!$A$1:$A$1750, Heron!$A92,  data!$E$1:$E$1750, Heron!H$5)</f>
        <v>0</v>
      </c>
      <c r="I92" s="2">
        <f>H92+SUMIFS(data!$H$1:$H$1750, data!$A$1:$A$1750, Heron!$A92,  data!$E$1:$E$1750, Heron!I$5)</f>
        <v>0</v>
      </c>
      <c r="J92" s="2">
        <f>I92+SUMIFS(data!$H$1:$H$1750, data!$A$1:$A$1750, Heron!$A92,  data!$E$1:$E$1750, Heron!J$5)</f>
        <v>0</v>
      </c>
      <c r="K92" s="2">
        <f>J92+SUMIFS(data!$H$1:$H$1750, data!$A$1:$A$1750, Heron!$A92,  data!$E$1:$E$1750, Heron!K$5)</f>
        <v>0</v>
      </c>
      <c r="L92" s="2">
        <f>K92+SUMIFS(data!$H$1:$H$1750, data!$A$1:$A$1750, Heron!$A92,  data!$E$1:$E$1750, Heron!L$5)</f>
        <v>249.32</v>
      </c>
      <c r="M92" s="2">
        <f>L92+SUMIFS(data!$H$1:$H$1750, data!$A$1:$A$1750, Heron!$A92,  data!$E$1:$E$1750, Heron!M$5)</f>
        <v>2742.46</v>
      </c>
      <c r="N92" s="2">
        <f>M92+SUMIFS(data!$H$1:$H$1750, data!$A$1:$A$1750, Heron!$A92,  data!$E$1:$E$1750, Heron!N$5)</f>
        <v>2742.46</v>
      </c>
      <c r="O92" s="2">
        <f>N92+SUMIFS(data!$H$1:$H$1750, data!$A$1:$A$1750, Heron!$A92,  data!$E$1:$E$1750, Heron!O$5)</f>
        <v>2742.46</v>
      </c>
      <c r="P92" s="2">
        <f>O92+SUMIFS(data!$H$1:$H$1750, data!$A$1:$A$1750, Heron!$A92,  data!$E$1:$E$1750, Heron!P$5)</f>
        <v>13769.849999999999</v>
      </c>
      <c r="Q92" s="2">
        <f>P92+SUMIFS(data!$H$1:$H$1750, data!$A$1:$A$1750, Heron!$A92,  data!$E$1:$E$1750, Heron!Q$5)</f>
        <v>24797.239999999998</v>
      </c>
      <c r="R92" s="2">
        <f>Q92+SUMIFS(data!$H$1:$H$1750, data!$A$1:$A$1750, Heron!$A92,  data!$E$1:$E$1750, Heron!R$5)</f>
        <v>25448.179999999997</v>
      </c>
      <c r="S92" s="2">
        <f>R92+SUMIFS(data!$H$1:$H$1750, data!$A$1:$A$1750, Heron!$A92,  data!$E$1:$E$1750, Heron!S$5)</f>
        <v>26099.119999999995</v>
      </c>
      <c r="T92" s="2">
        <f>S92+SUMIFS(data!$H$1:$H$1750, data!$A$1:$A$1750, Heron!$A92,  data!$E$1:$E$1750, Heron!T$5)</f>
        <v>26774.499999999996</v>
      </c>
      <c r="U92" s="2">
        <f>T92+SUMIFS(data!$H$1:$H$1750, data!$A$1:$A$1750, Heron!$A92,  data!$E$1:$E$1750, Heron!U$5)</f>
        <v>27449.879999999997</v>
      </c>
      <c r="V92" s="2">
        <f>U92+SUMIFS(data!$H$1:$H$1750, data!$A$1:$A$1750, Heron!$A92,  data!$E$1:$E$1750, Heron!V$5)</f>
        <v>28382.28</v>
      </c>
      <c r="W92" s="2">
        <f>V92+SUMIFS(data!$H$1:$H$1750, data!$A$1:$A$1750, Heron!$A92,  data!$E$1:$E$1750, Heron!W$5)</f>
        <v>128382.28</v>
      </c>
      <c r="X92" s="2">
        <f>W92+SUMIFS(data!$H$1:$H$1750, data!$A$1:$A$1750, Heron!$A92,  data!$E$1:$E$1750, Heron!X$5)</f>
        <v>228382.28</v>
      </c>
      <c r="Y92" s="2">
        <f>X92+SUMIFS(data!$H$1:$H$1750, data!$A$1:$A$1750, Heron!$A92,  data!$E$1:$E$1750, Heron!Y$5)</f>
        <v>328382.28000000003</v>
      </c>
      <c r="Z92" s="2">
        <f>Y92+SUMIFS(data!$H$1:$H$1750, data!$A$1:$A$1750, Heron!$A92,  data!$E$1:$E$1750, Heron!Z$5)</f>
        <v>428382.28</v>
      </c>
      <c r="AA92" s="2">
        <f>Z92+SUMIFS(data!$H$1:$H$1750, data!$A$1:$A$1750, Heron!$A92,  data!$E$1:$E$1750, Heron!AA$5)</f>
        <v>528382.28</v>
      </c>
      <c r="AB92" s="2">
        <f>AA92+SUMIFS(data!$H$1:$H$1750, data!$A$1:$A$1750, Heron!$A92,  data!$E$1:$E$1750, Heron!AB$5)</f>
        <v>550437.06000000006</v>
      </c>
      <c r="AC92" s="2">
        <f>AB92+SUMIFS(data!$H$1:$H$1750, data!$A$1:$A$1750, Heron!$A92,  data!$E$1:$E$1750, Heron!AC$5)</f>
        <v>650437.06000000006</v>
      </c>
      <c r="AD92" s="2">
        <f>AC92+SUMIFS(data!$H$1:$H$1750, data!$A$1:$A$1750, Heron!$A92,  data!$E$1:$E$1750, Heron!AD$5)</f>
        <v>651738.94000000006</v>
      </c>
      <c r="AE92" s="2">
        <f>AD92+SUMIFS(data!$H$1:$H$1750, data!$A$1:$A$1750, Heron!$A92,  data!$E$1:$E$1750, Heron!AE$5)</f>
        <v>751738.94000000006</v>
      </c>
      <c r="AF92" s="2">
        <f>AE92+SUMIFS(data!$H$1:$H$1750, data!$A$1:$A$1750, Heron!$A92,  data!$E$1:$E$1750, Heron!AF$5)</f>
        <v>851738.94000000006</v>
      </c>
      <c r="AG92" s="2">
        <f>AF92+SUMIFS(data!$H$1:$H$1750, data!$A$1:$A$1750, Heron!$A92,  data!$E$1:$E$1750, Heron!AG$5)+SUMIFS('NSST Print'!$C$43,'NSST Print'!$F$43,Heron!$A92)-SUMIFS('NSST Print'!$C$44:$C$50,'NSST Print'!$F$44:$F$50,Heron!$A92)</f>
        <v>851738.94000000006</v>
      </c>
    </row>
    <row r="93" spans="1:33" x14ac:dyDescent="0.2">
      <c r="A93" t="s">
        <v>49</v>
      </c>
      <c r="C93" s="2">
        <f>SUMIFS(data!$H$1:$H$1750, data!$A$1:$A$1750, Heron!$A93, data!$E$1:$E$1750, Heron!C$5)</f>
        <v>0</v>
      </c>
      <c r="D93" s="2">
        <f>C93+SUMIFS(data!$H$1:$H$1750, data!$A$1:$A$1750, Heron!$A93,  data!$E$1:$E$1750, Heron!D$5)</f>
        <v>0</v>
      </c>
      <c r="E93" s="2">
        <f>D93+SUMIFS(data!$H$1:$H$1750, data!$A$1:$A$1750, Heron!$A93,  data!$E$1:$E$1750, Heron!E$5)</f>
        <v>0</v>
      </c>
      <c r="F93" s="2">
        <f>E93+SUMIFS(data!$H$1:$H$1750, data!$A$1:$A$1750, Heron!$A93,  data!$E$1:$E$1750, Heron!F$5)</f>
        <v>0</v>
      </c>
      <c r="G93" s="2">
        <f>F93+SUMIFS(data!$H$1:$H$1750, data!$A$1:$A$1750, Heron!$A93,  data!$E$1:$E$1750, Heron!G$5)</f>
        <v>0</v>
      </c>
      <c r="H93" s="2">
        <f>G93+SUMIFS(data!$H$1:$H$1750, data!$A$1:$A$1750, Heron!$A93,  data!$E$1:$E$1750, Heron!H$5)</f>
        <v>0</v>
      </c>
      <c r="I93" s="2">
        <f>H93+SUMIFS(data!$H$1:$H$1750, data!$A$1:$A$1750, Heron!$A93,  data!$E$1:$E$1750, Heron!I$5)</f>
        <v>0</v>
      </c>
      <c r="J93" s="2">
        <f>I93+SUMIFS(data!$H$1:$H$1750, data!$A$1:$A$1750, Heron!$A93,  data!$E$1:$E$1750, Heron!J$5)</f>
        <v>0</v>
      </c>
      <c r="K93" s="2">
        <f>J93+SUMIFS(data!$H$1:$H$1750, data!$A$1:$A$1750, Heron!$A93,  data!$E$1:$E$1750, Heron!K$5)</f>
        <v>0</v>
      </c>
      <c r="L93" s="2">
        <f>K93+SUMIFS(data!$H$1:$H$1750, data!$A$1:$A$1750, Heron!$A93,  data!$E$1:$E$1750, Heron!L$5)</f>
        <v>0</v>
      </c>
      <c r="M93" s="2">
        <f>L93+SUMIFS(data!$H$1:$H$1750, data!$A$1:$A$1750, Heron!$A93,  data!$E$1:$E$1750, Heron!M$5)</f>
        <v>48.99</v>
      </c>
      <c r="N93" s="2">
        <f>M93+SUMIFS(data!$H$1:$H$1750, data!$A$1:$A$1750, Heron!$A93,  data!$E$1:$E$1750, Heron!N$5)</f>
        <v>48.99</v>
      </c>
      <c r="O93" s="2">
        <f>N93+SUMIFS(data!$H$1:$H$1750, data!$A$1:$A$1750, Heron!$A93,  data!$E$1:$E$1750, Heron!O$5)</f>
        <v>48.99</v>
      </c>
      <c r="P93" s="2">
        <f>O93+SUMIFS(data!$H$1:$H$1750, data!$A$1:$A$1750, Heron!$A93,  data!$E$1:$E$1750, Heron!P$5)</f>
        <v>48.99</v>
      </c>
      <c r="Q93" s="2">
        <f>P93+SUMIFS(data!$H$1:$H$1750, data!$A$1:$A$1750, Heron!$A93,  data!$E$1:$E$1750, Heron!Q$5)</f>
        <v>48.99</v>
      </c>
      <c r="R93" s="2">
        <f>Q93+SUMIFS(data!$H$1:$H$1750, data!$A$1:$A$1750, Heron!$A93,  data!$E$1:$E$1750, Heron!R$5)</f>
        <v>479.31</v>
      </c>
      <c r="S93" s="2">
        <f>R93+SUMIFS(data!$H$1:$H$1750, data!$A$1:$A$1750, Heron!$A93,  data!$E$1:$E$1750, Heron!S$5)</f>
        <v>909.63</v>
      </c>
      <c r="T93" s="2">
        <f>S93+SUMIFS(data!$H$1:$H$1750, data!$A$1:$A$1750, Heron!$A93,  data!$E$1:$E$1750, Heron!T$5)</f>
        <v>3156.52</v>
      </c>
      <c r="U93" s="2">
        <f>T93+SUMIFS(data!$H$1:$H$1750, data!$A$1:$A$1750, Heron!$A93,  data!$E$1:$E$1750, Heron!U$5)</f>
        <v>4581.49</v>
      </c>
      <c r="V93" s="2">
        <f>U93+SUMIFS(data!$H$1:$H$1750, data!$A$1:$A$1750, Heron!$A93,  data!$E$1:$E$1750, Heron!V$5)</f>
        <v>5485.5999999999995</v>
      </c>
      <c r="W93" s="2">
        <f>V93+SUMIFS(data!$H$1:$H$1750, data!$A$1:$A$1750, Heron!$A93,  data!$E$1:$E$1750, Heron!W$5)</f>
        <v>106307.52</v>
      </c>
      <c r="X93" s="2">
        <f>W93+SUMIFS(data!$H$1:$H$1750, data!$A$1:$A$1750, Heron!$A93,  data!$E$1:$E$1750, Heron!X$5)</f>
        <v>207129.44</v>
      </c>
      <c r="Y93" s="2">
        <f>X93+SUMIFS(data!$H$1:$H$1750, data!$A$1:$A$1750, Heron!$A93,  data!$E$1:$E$1750, Heron!Y$5)</f>
        <v>307951.35999999999</v>
      </c>
      <c r="Z93" s="2">
        <f>Y93+SUMIFS(data!$H$1:$H$1750, data!$A$1:$A$1750, Heron!$A93,  data!$E$1:$E$1750, Heron!Z$5)</f>
        <v>408773.27999999997</v>
      </c>
      <c r="AA93" s="2">
        <f>Z93+SUMIFS(data!$H$1:$H$1750, data!$A$1:$A$1750, Heron!$A93,  data!$E$1:$E$1750, Heron!AA$5)</f>
        <v>508773.27999999997</v>
      </c>
      <c r="AB93" s="2">
        <f>AA93+SUMIFS(data!$H$1:$H$1750, data!$A$1:$A$1750, Heron!$A93,  data!$E$1:$E$1750, Heron!AB$5)</f>
        <v>608773.28</v>
      </c>
      <c r="AC93" s="2">
        <f>AB93+SUMIFS(data!$H$1:$H$1750, data!$A$1:$A$1750, Heron!$A93,  data!$E$1:$E$1750, Heron!AC$5)</f>
        <v>708773.28</v>
      </c>
      <c r="AD93" s="2">
        <f>AC93+SUMIFS(data!$H$1:$H$1750, data!$A$1:$A$1750, Heron!$A93,  data!$E$1:$E$1750, Heron!AD$5)</f>
        <v>709633.92</v>
      </c>
      <c r="AE93" s="2">
        <f>AD93+SUMIFS(data!$H$1:$H$1750, data!$A$1:$A$1750, Heron!$A93,  data!$E$1:$E$1750, Heron!AE$5)</f>
        <v>809633.92</v>
      </c>
      <c r="AF93" s="2">
        <f>AE93+SUMIFS(data!$H$1:$H$1750, data!$A$1:$A$1750, Heron!$A93,  data!$E$1:$E$1750, Heron!AF$5)</f>
        <v>909633.92</v>
      </c>
      <c r="AG93" s="2">
        <f>AF93+SUMIFS(data!$H$1:$H$1750, data!$A$1:$A$1750, Heron!$A93,  data!$E$1:$E$1750, Heron!AG$5)+SUMIFS('NSST Print'!$C$43,'NSST Print'!$F$43,Heron!$A93)-SUMIFS('NSST Print'!$C$44:$C$50,'NSST Print'!$F$44:$F$50,Heron!$A93)</f>
        <v>909633.92</v>
      </c>
    </row>
    <row r="94" spans="1:33" x14ac:dyDescent="0.2">
      <c r="A94" t="s">
        <v>93</v>
      </c>
      <c r="C94" s="2">
        <f>SUMIFS(data!$H$1:$H$1750, data!$A$1:$A$1750, Heron!$A94, data!$E$1:$E$1750, Heron!C$5)</f>
        <v>0</v>
      </c>
      <c r="D94" s="2">
        <f>C94+SUMIFS(data!$H$1:$H$1750, data!$A$1:$A$1750, Heron!$A94,  data!$E$1:$E$1750, Heron!D$5)</f>
        <v>0</v>
      </c>
      <c r="E94" s="2">
        <f>D94+SUMIFS(data!$H$1:$H$1750, data!$A$1:$A$1750, Heron!$A94,  data!$E$1:$E$1750, Heron!E$5)</f>
        <v>0</v>
      </c>
      <c r="F94" s="2">
        <f>E94+SUMIFS(data!$H$1:$H$1750, data!$A$1:$A$1750, Heron!$A94,  data!$E$1:$E$1750, Heron!F$5)</f>
        <v>0</v>
      </c>
      <c r="G94" s="2">
        <f>F94+SUMIFS(data!$H$1:$H$1750, data!$A$1:$A$1750, Heron!$A94,  data!$E$1:$E$1750, Heron!G$5)</f>
        <v>0</v>
      </c>
      <c r="H94" s="2">
        <f>G94+SUMIFS(data!$H$1:$H$1750, data!$A$1:$A$1750, Heron!$A94,  data!$E$1:$E$1750, Heron!H$5)</f>
        <v>0</v>
      </c>
      <c r="I94" s="2">
        <f>H94+SUMIFS(data!$H$1:$H$1750, data!$A$1:$A$1750, Heron!$A94,  data!$E$1:$E$1750, Heron!I$5)</f>
        <v>0</v>
      </c>
      <c r="J94" s="2">
        <f>I94+SUMIFS(data!$H$1:$H$1750, data!$A$1:$A$1750, Heron!$A94,  data!$E$1:$E$1750, Heron!J$5)</f>
        <v>0</v>
      </c>
      <c r="K94" s="2">
        <f>J94+SUMIFS(data!$H$1:$H$1750, data!$A$1:$A$1750, Heron!$A94,  data!$E$1:$E$1750, Heron!K$5)</f>
        <v>0</v>
      </c>
      <c r="L94" s="2">
        <f>K94+SUMIFS(data!$H$1:$H$1750, data!$A$1:$A$1750, Heron!$A94,  data!$E$1:$E$1750, Heron!L$5)</f>
        <v>0</v>
      </c>
      <c r="M94" s="2">
        <f>L94+SUMIFS(data!$H$1:$H$1750, data!$A$1:$A$1750, Heron!$A94,  data!$E$1:$E$1750, Heron!M$5)</f>
        <v>0</v>
      </c>
      <c r="N94" s="2">
        <f>M94+SUMIFS(data!$H$1:$H$1750, data!$A$1:$A$1750, Heron!$A94,  data!$E$1:$E$1750, Heron!N$5)</f>
        <v>0</v>
      </c>
      <c r="O94" s="2">
        <f>N94+SUMIFS(data!$H$1:$H$1750, data!$A$1:$A$1750, Heron!$A94,  data!$E$1:$E$1750, Heron!O$5)</f>
        <v>0</v>
      </c>
      <c r="P94" s="2">
        <f>O94+SUMIFS(data!$H$1:$H$1750, data!$A$1:$A$1750, Heron!$A94,  data!$E$1:$E$1750, Heron!P$5)</f>
        <v>0</v>
      </c>
      <c r="Q94" s="2">
        <f>P94+SUMIFS(data!$H$1:$H$1750, data!$A$1:$A$1750, Heron!$A94,  data!$E$1:$E$1750, Heron!Q$5)</f>
        <v>0</v>
      </c>
      <c r="R94" s="2">
        <f>Q94+SUMIFS(data!$H$1:$H$1750, data!$A$1:$A$1750, Heron!$A94,  data!$E$1:$E$1750, Heron!R$5)</f>
        <v>0</v>
      </c>
      <c r="S94" s="2">
        <f>R94+SUMIFS(data!$H$1:$H$1750, data!$A$1:$A$1750, Heron!$A94,  data!$E$1:$E$1750, Heron!S$5)</f>
        <v>5515.07</v>
      </c>
      <c r="T94" s="2">
        <f>S94+SUMIFS(data!$H$1:$H$1750, data!$A$1:$A$1750, Heron!$A94,  data!$E$1:$E$1750, Heron!T$5)</f>
        <v>11030.14</v>
      </c>
      <c r="U94" s="2">
        <f>T94+SUMIFS(data!$H$1:$H$1750, data!$A$1:$A$1750, Heron!$A94,  data!$E$1:$E$1750, Heron!U$5)</f>
        <v>37136.33</v>
      </c>
      <c r="V94" s="2">
        <f>U94+SUMIFS(data!$H$1:$H$1750, data!$A$1:$A$1750, Heron!$A94,  data!$E$1:$E$1750, Heron!V$5)</f>
        <v>42651.4</v>
      </c>
      <c r="W94" s="2">
        <f>V94+SUMIFS(data!$H$1:$H$1750, data!$A$1:$A$1750, Heron!$A94,  data!$E$1:$E$1750, Heron!W$5)</f>
        <v>53139.07</v>
      </c>
      <c r="X94" s="2">
        <f>W94+SUMIFS(data!$H$1:$H$1750, data!$A$1:$A$1750, Heron!$A94,  data!$E$1:$E$1750, Heron!X$5)</f>
        <v>58654.14</v>
      </c>
      <c r="Y94" s="2">
        <f>X94+SUMIFS(data!$H$1:$H$1750, data!$A$1:$A$1750, Heron!$A94,  data!$E$1:$E$1750, Heron!Y$5)</f>
        <v>64169.21</v>
      </c>
      <c r="Z94" s="2">
        <f>Y94+SUMIFS(data!$H$1:$H$1750, data!$A$1:$A$1750, Heron!$A94,  data!$E$1:$E$1750, Heron!Z$5)</f>
        <v>69684.28</v>
      </c>
      <c r="AA94" s="2">
        <f>Z94+SUMIFS(data!$H$1:$H$1750, data!$A$1:$A$1750, Heron!$A94,  data!$E$1:$E$1750, Heron!AA$5)</f>
        <v>69684.28</v>
      </c>
      <c r="AB94" s="2">
        <f>AA94+SUMIFS(data!$H$1:$H$1750, data!$A$1:$A$1750, Heron!$A94,  data!$E$1:$E$1750, Heron!AB$5)</f>
        <v>69684.28</v>
      </c>
      <c r="AC94" s="2">
        <f>AB94+SUMIFS(data!$H$1:$H$1750, data!$A$1:$A$1750, Heron!$A94,  data!$E$1:$E$1750, Heron!AC$5)</f>
        <v>69684.28</v>
      </c>
      <c r="AD94" s="2">
        <f>AC94+SUMIFS(data!$H$1:$H$1750, data!$A$1:$A$1750, Heron!$A94,  data!$E$1:$E$1750, Heron!AD$5)</f>
        <v>69684.28</v>
      </c>
      <c r="AE94" s="2">
        <f>AD94+SUMIFS(data!$H$1:$H$1750, data!$A$1:$A$1750, Heron!$A94,  data!$E$1:$E$1750, Heron!AE$5)</f>
        <v>69684.28</v>
      </c>
      <c r="AF94" s="2">
        <f>AE94+SUMIFS(data!$H$1:$H$1750, data!$A$1:$A$1750, Heron!$A94,  data!$E$1:$E$1750, Heron!AF$5)</f>
        <v>69684.28</v>
      </c>
      <c r="AG94" s="2">
        <f>AF94+SUMIFS(data!$H$1:$H$1750, data!$A$1:$A$1750, Heron!$A94,  data!$E$1:$E$1750, Heron!AG$5)+SUMIFS('NSST Print'!$C$43,'NSST Print'!$F$43,Heron!$A94)-SUMIFS('NSST Print'!$C$44:$C$50,'NSST Print'!$F$44:$F$50,Heron!$A94)</f>
        <v>69684.28</v>
      </c>
    </row>
    <row r="95" spans="1:33" x14ac:dyDescent="0.2">
      <c r="A95" t="s">
        <v>94</v>
      </c>
      <c r="C95" s="2">
        <f>SUMIFS(data!$H$1:$H$1750, data!$A$1:$A$1750, Heron!$A95, data!$E$1:$E$1750, Heron!C$5)</f>
        <v>0</v>
      </c>
      <c r="D95" s="2">
        <f>C95+SUMIFS(data!$H$1:$H$1750, data!$A$1:$A$1750, Heron!$A95,  data!$E$1:$E$1750, Heron!D$5)</f>
        <v>0</v>
      </c>
      <c r="E95" s="2">
        <f>D95+SUMIFS(data!$H$1:$H$1750, data!$A$1:$A$1750, Heron!$A95,  data!$E$1:$E$1750, Heron!E$5)</f>
        <v>0</v>
      </c>
      <c r="F95" s="2">
        <f>E95+SUMIFS(data!$H$1:$H$1750, data!$A$1:$A$1750, Heron!$A95,  data!$E$1:$E$1750, Heron!F$5)</f>
        <v>0</v>
      </c>
      <c r="G95" s="2">
        <f>F95+SUMIFS(data!$H$1:$H$1750, data!$A$1:$A$1750, Heron!$A95,  data!$E$1:$E$1750, Heron!G$5)</f>
        <v>0</v>
      </c>
      <c r="H95" s="2">
        <f>G95+SUMIFS(data!$H$1:$H$1750, data!$A$1:$A$1750, Heron!$A95,  data!$E$1:$E$1750, Heron!H$5)</f>
        <v>0</v>
      </c>
      <c r="I95" s="2">
        <f>H95+SUMIFS(data!$H$1:$H$1750, data!$A$1:$A$1750, Heron!$A95,  data!$E$1:$E$1750, Heron!I$5)</f>
        <v>0</v>
      </c>
      <c r="J95" s="2">
        <f>I95+SUMIFS(data!$H$1:$H$1750, data!$A$1:$A$1750, Heron!$A95,  data!$E$1:$E$1750, Heron!J$5)</f>
        <v>0</v>
      </c>
      <c r="K95" s="2">
        <f>J95+SUMIFS(data!$H$1:$H$1750, data!$A$1:$A$1750, Heron!$A95,  data!$E$1:$E$1750, Heron!K$5)</f>
        <v>0</v>
      </c>
      <c r="L95" s="2">
        <f>K95+SUMIFS(data!$H$1:$H$1750, data!$A$1:$A$1750, Heron!$A95,  data!$E$1:$E$1750, Heron!L$5)</f>
        <v>0</v>
      </c>
      <c r="M95" s="2">
        <f>L95+SUMIFS(data!$H$1:$H$1750, data!$A$1:$A$1750, Heron!$A95,  data!$E$1:$E$1750, Heron!M$5)</f>
        <v>0</v>
      </c>
      <c r="N95" s="2">
        <f>M95+SUMIFS(data!$H$1:$H$1750, data!$A$1:$A$1750, Heron!$A95,  data!$E$1:$E$1750, Heron!N$5)</f>
        <v>0</v>
      </c>
      <c r="O95" s="2">
        <f>N95+SUMIFS(data!$H$1:$H$1750, data!$A$1:$A$1750, Heron!$A95,  data!$E$1:$E$1750, Heron!O$5)</f>
        <v>0</v>
      </c>
      <c r="P95" s="2">
        <f>O95+SUMIFS(data!$H$1:$H$1750, data!$A$1:$A$1750, Heron!$A95,  data!$E$1:$E$1750, Heron!P$5)</f>
        <v>0</v>
      </c>
      <c r="Q95" s="2">
        <f>P95+SUMIFS(data!$H$1:$H$1750, data!$A$1:$A$1750, Heron!$A95,  data!$E$1:$E$1750, Heron!Q$5)</f>
        <v>0</v>
      </c>
      <c r="R95" s="2">
        <f>Q95+SUMIFS(data!$H$1:$H$1750, data!$A$1:$A$1750, Heron!$A95,  data!$E$1:$E$1750, Heron!R$5)</f>
        <v>0</v>
      </c>
      <c r="S95" s="2">
        <f>R95+SUMIFS(data!$H$1:$H$1750, data!$A$1:$A$1750, Heron!$A95,  data!$E$1:$E$1750, Heron!S$5)</f>
        <v>591.78</v>
      </c>
      <c r="T95" s="2">
        <f>S95+SUMIFS(data!$H$1:$H$1750, data!$A$1:$A$1750, Heron!$A95,  data!$E$1:$E$1750, Heron!T$5)</f>
        <v>29364.26</v>
      </c>
      <c r="U95" s="2">
        <f>T95+SUMIFS(data!$H$1:$H$1750, data!$A$1:$A$1750, Heron!$A95,  data!$E$1:$E$1750, Heron!U$5)</f>
        <v>63421.929999999993</v>
      </c>
      <c r="V95" s="2">
        <f>U95+SUMIFS(data!$H$1:$H$1750, data!$A$1:$A$1750, Heron!$A95,  data!$E$1:$E$1750, Heron!V$5)</f>
        <v>64013.709999999992</v>
      </c>
      <c r="W95" s="2">
        <f>V95+SUMIFS(data!$H$1:$H$1750, data!$A$1:$A$1750, Heron!$A95,  data!$E$1:$E$1750, Heron!W$5)</f>
        <v>65182.69999999999</v>
      </c>
      <c r="X95" s="2">
        <f>W95+SUMIFS(data!$H$1:$H$1750, data!$A$1:$A$1750, Heron!$A95,  data!$E$1:$E$1750, Heron!X$5)</f>
        <v>65774.48</v>
      </c>
      <c r="Y95" s="2">
        <f>X95+SUMIFS(data!$H$1:$H$1750, data!$A$1:$A$1750, Heron!$A95,  data!$E$1:$E$1750, Heron!Y$5)</f>
        <v>66366.259999999995</v>
      </c>
      <c r="Z95" s="2">
        <f>Y95+SUMIFS(data!$H$1:$H$1750, data!$A$1:$A$1750, Heron!$A95,  data!$E$1:$E$1750, Heron!Z$5)</f>
        <v>66958.039999999994</v>
      </c>
      <c r="AA95" s="2">
        <f>Z95+SUMIFS(data!$H$1:$H$1750, data!$A$1:$A$1750, Heron!$A95,  data!$E$1:$E$1750, Heron!AA$5)</f>
        <v>66958.039999999994</v>
      </c>
      <c r="AB95" s="2">
        <f>AA95+SUMIFS(data!$H$1:$H$1750, data!$A$1:$A$1750, Heron!$A95,  data!$E$1:$E$1750, Heron!AB$5)</f>
        <v>66958.039999999994</v>
      </c>
      <c r="AC95" s="2">
        <f>AB95+SUMIFS(data!$H$1:$H$1750, data!$A$1:$A$1750, Heron!$A95,  data!$E$1:$E$1750, Heron!AC$5)</f>
        <v>66958.039999999994</v>
      </c>
      <c r="AD95" s="2">
        <f>AC95+SUMIFS(data!$H$1:$H$1750, data!$A$1:$A$1750, Heron!$A95,  data!$E$1:$E$1750, Heron!AD$5)</f>
        <v>66958.039999999994</v>
      </c>
      <c r="AE95" s="2">
        <f>AD95+SUMIFS(data!$H$1:$H$1750, data!$A$1:$A$1750, Heron!$A95,  data!$E$1:$E$1750, Heron!AE$5)</f>
        <v>66958.039999999994</v>
      </c>
      <c r="AF95" s="2">
        <f>AE95+SUMIFS(data!$H$1:$H$1750, data!$A$1:$A$1750, Heron!$A95,  data!$E$1:$E$1750, Heron!AF$5)</f>
        <v>66958.039999999994</v>
      </c>
      <c r="AG95" s="2">
        <f>AF95+SUMIFS(data!$H$1:$H$1750, data!$A$1:$A$1750, Heron!$A95,  data!$E$1:$E$1750, Heron!AG$5)+SUMIFS('NSST Print'!$C$43,'NSST Print'!$F$43,Heron!$A95)-SUMIFS('NSST Print'!$C$44:$C$50,'NSST Print'!$F$44:$F$50,Heron!$A95)</f>
        <v>66958.039999999994</v>
      </c>
    </row>
    <row r="96" spans="1:33" x14ac:dyDescent="0.2">
      <c r="A96" t="s">
        <v>50</v>
      </c>
      <c r="C96" s="2">
        <f>SUMIFS(data!$H$1:$H$1750, data!$A$1:$A$1750, Heron!$A96, data!$E$1:$E$1750, Heron!C$5)</f>
        <v>0</v>
      </c>
      <c r="D96" s="2">
        <f>C96+SUMIFS(data!$H$1:$H$1750, data!$A$1:$A$1750, Heron!$A96,  data!$E$1:$E$1750, Heron!D$5)</f>
        <v>0</v>
      </c>
      <c r="E96" s="2">
        <f>D96+SUMIFS(data!$H$1:$H$1750, data!$A$1:$A$1750, Heron!$A96,  data!$E$1:$E$1750, Heron!E$5)</f>
        <v>0</v>
      </c>
      <c r="F96" s="2">
        <f>E96+SUMIFS(data!$H$1:$H$1750, data!$A$1:$A$1750, Heron!$A96,  data!$E$1:$E$1750, Heron!F$5)</f>
        <v>0</v>
      </c>
      <c r="G96" s="2">
        <f>F96+SUMIFS(data!$H$1:$H$1750, data!$A$1:$A$1750, Heron!$A96,  data!$E$1:$E$1750, Heron!G$5)</f>
        <v>0</v>
      </c>
      <c r="H96" s="2">
        <f>G96+SUMIFS(data!$H$1:$H$1750, data!$A$1:$A$1750, Heron!$A96,  data!$E$1:$E$1750, Heron!H$5)</f>
        <v>0</v>
      </c>
      <c r="I96" s="2">
        <f>H96+SUMIFS(data!$H$1:$H$1750, data!$A$1:$A$1750, Heron!$A96,  data!$E$1:$E$1750, Heron!I$5)</f>
        <v>0</v>
      </c>
      <c r="J96" s="2">
        <f>I96+SUMIFS(data!$H$1:$H$1750, data!$A$1:$A$1750, Heron!$A96,  data!$E$1:$E$1750, Heron!J$5)</f>
        <v>0</v>
      </c>
      <c r="K96" s="2">
        <f>J96+SUMIFS(data!$H$1:$H$1750, data!$A$1:$A$1750, Heron!$A96,  data!$E$1:$E$1750, Heron!K$5)</f>
        <v>0</v>
      </c>
      <c r="L96" s="2">
        <f>K96+SUMIFS(data!$H$1:$H$1750, data!$A$1:$A$1750, Heron!$A96,  data!$E$1:$E$1750, Heron!L$5)</f>
        <v>0</v>
      </c>
      <c r="M96" s="2">
        <f>L96+SUMIFS(data!$H$1:$H$1750, data!$A$1:$A$1750, Heron!$A96,  data!$E$1:$E$1750, Heron!M$5)</f>
        <v>0</v>
      </c>
      <c r="N96" s="2">
        <f>M96+SUMIFS(data!$H$1:$H$1750, data!$A$1:$A$1750, Heron!$A96,  data!$E$1:$E$1750, Heron!N$5)</f>
        <v>512.87</v>
      </c>
      <c r="O96" s="2">
        <f>N96+SUMIFS(data!$H$1:$H$1750, data!$A$1:$A$1750, Heron!$A96,  data!$E$1:$E$1750, Heron!O$5)</f>
        <v>512.87</v>
      </c>
      <c r="P96" s="2">
        <f>O96+SUMIFS(data!$H$1:$H$1750, data!$A$1:$A$1750, Heron!$A96,  data!$E$1:$E$1750, Heron!P$5)</f>
        <v>512.87</v>
      </c>
      <c r="Q96" s="2">
        <f>P96+SUMIFS(data!$H$1:$H$1750, data!$A$1:$A$1750, Heron!$A96,  data!$E$1:$E$1750, Heron!Q$5)</f>
        <v>512.87</v>
      </c>
      <c r="R96" s="2">
        <f>Q96+SUMIFS(data!$H$1:$H$1750, data!$A$1:$A$1750, Heron!$A96,  data!$E$1:$E$1750, Heron!R$5)</f>
        <v>512.87</v>
      </c>
      <c r="S96" s="2">
        <f>R96+SUMIFS(data!$H$1:$H$1750, data!$A$1:$A$1750, Heron!$A96,  data!$E$1:$E$1750, Heron!S$5)</f>
        <v>512.87</v>
      </c>
      <c r="T96" s="2">
        <f>S96+SUMIFS(data!$H$1:$H$1750, data!$A$1:$A$1750, Heron!$A96,  data!$E$1:$E$1750, Heron!T$5)</f>
        <v>512.87</v>
      </c>
      <c r="U96" s="2">
        <f>T96+SUMIFS(data!$H$1:$H$1750, data!$A$1:$A$1750, Heron!$A96,  data!$E$1:$E$1750, Heron!U$5)</f>
        <v>3050.77</v>
      </c>
      <c r="V96" s="2">
        <f>U96+SUMIFS(data!$H$1:$H$1750, data!$A$1:$A$1750, Heron!$A96,  data!$E$1:$E$1750, Heron!V$5)</f>
        <v>5588.67</v>
      </c>
      <c r="W96" s="2">
        <f>V96+SUMIFS(data!$H$1:$H$1750, data!$A$1:$A$1750, Heron!$A96,  data!$E$1:$E$1750, Heron!W$5)</f>
        <v>5588.67</v>
      </c>
      <c r="X96" s="2">
        <f>W96+SUMIFS(data!$H$1:$H$1750, data!$A$1:$A$1750, Heron!$A96,  data!$E$1:$E$1750, Heron!X$5)</f>
        <v>5588.67</v>
      </c>
      <c r="Y96" s="2">
        <f>X96+SUMIFS(data!$H$1:$H$1750, data!$A$1:$A$1750, Heron!$A96,  data!$E$1:$E$1750, Heron!Y$5)</f>
        <v>5588.67</v>
      </c>
      <c r="Z96" s="2">
        <f>Y96+SUMIFS(data!$H$1:$H$1750, data!$A$1:$A$1750, Heron!$A96,  data!$E$1:$E$1750, Heron!Z$5)</f>
        <v>5588.67</v>
      </c>
      <c r="AA96" s="2">
        <f>Z96+SUMIFS(data!$H$1:$H$1750, data!$A$1:$A$1750, Heron!$A96,  data!$E$1:$E$1750, Heron!AA$5)</f>
        <v>5588.67</v>
      </c>
      <c r="AB96" s="2">
        <f>AA96+SUMIFS(data!$H$1:$H$1750, data!$A$1:$A$1750, Heron!$A96,  data!$E$1:$E$1750, Heron!AB$5)</f>
        <v>5588.67</v>
      </c>
      <c r="AC96" s="2">
        <f>AB96+SUMIFS(data!$H$1:$H$1750, data!$A$1:$A$1750, Heron!$A96,  data!$E$1:$E$1750, Heron!AC$5)</f>
        <v>5588.67</v>
      </c>
      <c r="AD96" s="2">
        <f>AC96+SUMIFS(data!$H$1:$H$1750, data!$A$1:$A$1750, Heron!$A96,  data!$E$1:$E$1750, Heron!AD$5)</f>
        <v>5588.67</v>
      </c>
      <c r="AE96" s="2">
        <f>AD96+SUMIFS(data!$H$1:$H$1750, data!$A$1:$A$1750, Heron!$A96,  data!$E$1:$E$1750, Heron!AE$5)</f>
        <v>5588.67</v>
      </c>
      <c r="AF96" s="2">
        <f>AE96+SUMIFS(data!$H$1:$H$1750, data!$A$1:$A$1750, Heron!$A96,  data!$E$1:$E$1750, Heron!AF$5)</f>
        <v>5588.67</v>
      </c>
      <c r="AG96" s="2">
        <f>AF96+SUMIFS(data!$H$1:$H$1750, data!$A$1:$A$1750, Heron!$A96,  data!$E$1:$E$1750, Heron!AG$5)+SUMIFS('NSST Print'!$C$43,'NSST Print'!$F$43,Heron!$A96)-SUMIFS('NSST Print'!$C$44:$C$50,'NSST Print'!$F$44:$F$50,Heron!$A96)</f>
        <v>5588.67</v>
      </c>
    </row>
    <row r="97" spans="1:33" x14ac:dyDescent="0.2">
      <c r="A97" t="s">
        <v>105</v>
      </c>
      <c r="C97" s="2">
        <f>SUMIFS(data!$H$1:$H$1750, data!$A$1:$A$1750, Heron!$A97, data!$E$1:$E$1750, Heron!C$5)</f>
        <v>0</v>
      </c>
      <c r="D97" s="2">
        <f>C97+SUMIFS(data!$H$1:$H$1750, data!$A$1:$A$1750, Heron!$A97,  data!$E$1:$E$1750, Heron!D$5)</f>
        <v>0</v>
      </c>
      <c r="E97" s="2">
        <f>D97+SUMIFS(data!$H$1:$H$1750, data!$A$1:$A$1750, Heron!$A97,  data!$E$1:$E$1750, Heron!E$5)</f>
        <v>0</v>
      </c>
      <c r="F97" s="2">
        <f>E97+SUMIFS(data!$H$1:$H$1750, data!$A$1:$A$1750, Heron!$A97,  data!$E$1:$E$1750, Heron!F$5)</f>
        <v>0</v>
      </c>
      <c r="G97" s="2">
        <f>F97+SUMIFS(data!$H$1:$H$1750, data!$A$1:$A$1750, Heron!$A97,  data!$E$1:$E$1750, Heron!G$5)</f>
        <v>0</v>
      </c>
      <c r="H97" s="2">
        <f>G97+SUMIFS(data!$H$1:$H$1750, data!$A$1:$A$1750, Heron!$A97,  data!$E$1:$E$1750, Heron!H$5)</f>
        <v>0</v>
      </c>
      <c r="I97" s="2">
        <f>H97+SUMIFS(data!$H$1:$H$1750, data!$A$1:$A$1750, Heron!$A97,  data!$E$1:$E$1750, Heron!I$5)</f>
        <v>0</v>
      </c>
      <c r="J97" s="2">
        <f>I97+SUMIFS(data!$H$1:$H$1750, data!$A$1:$A$1750, Heron!$A97,  data!$E$1:$E$1750, Heron!J$5)</f>
        <v>0</v>
      </c>
      <c r="K97" s="2">
        <f>J97+SUMIFS(data!$H$1:$H$1750, data!$A$1:$A$1750, Heron!$A97,  data!$E$1:$E$1750, Heron!K$5)</f>
        <v>0</v>
      </c>
      <c r="L97" s="2">
        <f>K97+SUMIFS(data!$H$1:$H$1750, data!$A$1:$A$1750, Heron!$A97,  data!$E$1:$E$1750, Heron!L$5)</f>
        <v>0</v>
      </c>
      <c r="M97" s="2">
        <f>L97+SUMIFS(data!$H$1:$H$1750, data!$A$1:$A$1750, Heron!$A97,  data!$E$1:$E$1750, Heron!M$5)</f>
        <v>0</v>
      </c>
      <c r="N97" s="2">
        <f>M97+SUMIFS(data!$H$1:$H$1750, data!$A$1:$A$1750, Heron!$A97,  data!$E$1:$E$1750, Heron!N$5)</f>
        <v>0</v>
      </c>
      <c r="O97" s="2">
        <f>N97+SUMIFS(data!$H$1:$H$1750, data!$A$1:$A$1750, Heron!$A97,  data!$E$1:$E$1750, Heron!O$5)</f>
        <v>0</v>
      </c>
      <c r="P97" s="2">
        <f>O97+SUMIFS(data!$H$1:$H$1750, data!$A$1:$A$1750, Heron!$A97,  data!$E$1:$E$1750, Heron!P$5)</f>
        <v>0</v>
      </c>
      <c r="Q97" s="2">
        <f>P97+SUMIFS(data!$H$1:$H$1750, data!$A$1:$A$1750, Heron!$A97,  data!$E$1:$E$1750, Heron!Q$5)</f>
        <v>0</v>
      </c>
      <c r="R97" s="2">
        <f>Q97+SUMIFS(data!$H$1:$H$1750, data!$A$1:$A$1750, Heron!$A97,  data!$E$1:$E$1750, Heron!R$5)</f>
        <v>0</v>
      </c>
      <c r="S97" s="2">
        <f>R97+SUMIFS(data!$H$1:$H$1750, data!$A$1:$A$1750, Heron!$A97,  data!$E$1:$E$1750, Heron!S$5)</f>
        <v>0</v>
      </c>
      <c r="T97" s="2">
        <f>S97+SUMIFS(data!$H$1:$H$1750, data!$A$1:$A$1750, Heron!$A97,  data!$E$1:$E$1750, Heron!T$5)</f>
        <v>0</v>
      </c>
      <c r="U97" s="2">
        <f>T97+SUMIFS(data!$H$1:$H$1750, data!$A$1:$A$1750, Heron!$A97,  data!$E$1:$E$1750, Heron!U$5)</f>
        <v>95314.44</v>
      </c>
      <c r="V97" s="2">
        <f>U97+SUMIFS(data!$H$1:$H$1750, data!$A$1:$A$1750, Heron!$A97,  data!$E$1:$E$1750, Heron!V$5)</f>
        <v>190628.88</v>
      </c>
      <c r="W97" s="2">
        <f>V97+SUMIFS(data!$H$1:$H$1750, data!$A$1:$A$1750, Heron!$A97,  data!$E$1:$E$1750, Heron!W$5)</f>
        <v>190628.88</v>
      </c>
      <c r="X97" s="2">
        <f>W97+SUMIFS(data!$H$1:$H$1750, data!$A$1:$A$1750, Heron!$A97,  data!$E$1:$E$1750, Heron!X$5)</f>
        <v>190628.88</v>
      </c>
      <c r="Y97" s="2">
        <f>X97+SUMIFS(data!$H$1:$H$1750, data!$A$1:$A$1750, Heron!$A97,  data!$E$1:$E$1750, Heron!Y$5)</f>
        <v>190628.88</v>
      </c>
      <c r="Z97" s="2">
        <f>Y97+SUMIFS(data!$H$1:$H$1750, data!$A$1:$A$1750, Heron!$A97,  data!$E$1:$E$1750, Heron!Z$5)</f>
        <v>190628.88</v>
      </c>
      <c r="AA97" s="2">
        <f>Z97+SUMIFS(data!$H$1:$H$1750, data!$A$1:$A$1750, Heron!$A97,  data!$E$1:$E$1750, Heron!AA$5)</f>
        <v>190628.88</v>
      </c>
      <c r="AB97" s="2">
        <f>AA97+SUMIFS(data!$H$1:$H$1750, data!$A$1:$A$1750, Heron!$A97,  data!$E$1:$E$1750, Heron!AB$5)</f>
        <v>190628.88</v>
      </c>
      <c r="AC97" s="2">
        <f>AB97+SUMIFS(data!$H$1:$H$1750, data!$A$1:$A$1750, Heron!$A97,  data!$E$1:$E$1750, Heron!AC$5)</f>
        <v>190628.88</v>
      </c>
      <c r="AD97" s="2">
        <f>AC97+SUMIFS(data!$H$1:$H$1750, data!$A$1:$A$1750, Heron!$A97,  data!$E$1:$E$1750, Heron!AD$5)</f>
        <v>262212.03000000003</v>
      </c>
      <c r="AE97" s="2">
        <f>AD97+SUMIFS(data!$H$1:$H$1750, data!$A$1:$A$1750, Heron!$A97,  data!$E$1:$E$1750, Heron!AE$5)</f>
        <v>262212.03000000003</v>
      </c>
      <c r="AF97" s="2">
        <f>AE97+SUMIFS(data!$H$1:$H$1750, data!$A$1:$A$1750, Heron!$A97,  data!$E$1:$E$1750, Heron!AF$5)</f>
        <v>262212.03000000003</v>
      </c>
      <c r="AG97" s="2">
        <f>AF97+SUMIFS(data!$H$1:$H$1750, data!$A$1:$A$1750, Heron!$A97,  data!$E$1:$E$1750, Heron!AG$5)+SUMIFS('NSST Print'!$C$43,'NSST Print'!$F$43,Heron!$A97)-SUMIFS('NSST Print'!$C$44:$C$50,'NSST Print'!$F$44:$F$50,Heron!$A97)</f>
        <v>262212.03000000003</v>
      </c>
    </row>
    <row r="98" spans="1:33" x14ac:dyDescent="0.2">
      <c r="A98" t="s">
        <v>95</v>
      </c>
      <c r="C98" s="2">
        <f>SUMIFS(data!$H$1:$H$1750, data!$A$1:$A$1750, Heron!$A98, data!$E$1:$E$1750, Heron!C$5)</f>
        <v>0</v>
      </c>
      <c r="D98" s="2">
        <f>C98+SUMIFS(data!$H$1:$H$1750, data!$A$1:$A$1750, Heron!$A98,  data!$E$1:$E$1750, Heron!D$5)</f>
        <v>0</v>
      </c>
      <c r="E98" s="2">
        <f>D98+SUMIFS(data!$H$1:$H$1750, data!$A$1:$A$1750, Heron!$A98,  data!$E$1:$E$1750, Heron!E$5)</f>
        <v>0</v>
      </c>
      <c r="F98" s="2">
        <f>E98+SUMIFS(data!$H$1:$H$1750, data!$A$1:$A$1750, Heron!$A98,  data!$E$1:$E$1750, Heron!F$5)</f>
        <v>0</v>
      </c>
      <c r="G98" s="2">
        <f>F98+SUMIFS(data!$H$1:$H$1750, data!$A$1:$A$1750, Heron!$A98,  data!$E$1:$E$1750, Heron!G$5)</f>
        <v>0</v>
      </c>
      <c r="H98" s="2">
        <f>G98+SUMIFS(data!$H$1:$H$1750, data!$A$1:$A$1750, Heron!$A98,  data!$E$1:$E$1750, Heron!H$5)</f>
        <v>0</v>
      </c>
      <c r="I98" s="2">
        <f>H98+SUMIFS(data!$H$1:$H$1750, data!$A$1:$A$1750, Heron!$A98,  data!$E$1:$E$1750, Heron!I$5)</f>
        <v>0</v>
      </c>
      <c r="J98" s="2">
        <f>I98+SUMIFS(data!$H$1:$H$1750, data!$A$1:$A$1750, Heron!$A98,  data!$E$1:$E$1750, Heron!J$5)</f>
        <v>0</v>
      </c>
      <c r="K98" s="2">
        <f>J98+SUMIFS(data!$H$1:$H$1750, data!$A$1:$A$1750, Heron!$A98,  data!$E$1:$E$1750, Heron!K$5)</f>
        <v>0</v>
      </c>
      <c r="L98" s="2">
        <f>K98+SUMIFS(data!$H$1:$H$1750, data!$A$1:$A$1750, Heron!$A98,  data!$E$1:$E$1750, Heron!L$5)</f>
        <v>0</v>
      </c>
      <c r="M98" s="2">
        <f>L98+SUMIFS(data!$H$1:$H$1750, data!$A$1:$A$1750, Heron!$A98,  data!$E$1:$E$1750, Heron!M$5)</f>
        <v>0</v>
      </c>
      <c r="N98" s="2">
        <f>M98+SUMIFS(data!$H$1:$H$1750, data!$A$1:$A$1750, Heron!$A98,  data!$E$1:$E$1750, Heron!N$5)</f>
        <v>0</v>
      </c>
      <c r="O98" s="2">
        <f>N98+SUMIFS(data!$H$1:$H$1750, data!$A$1:$A$1750, Heron!$A98,  data!$E$1:$E$1750, Heron!O$5)</f>
        <v>0</v>
      </c>
      <c r="P98" s="2">
        <f>O98+SUMIFS(data!$H$1:$H$1750, data!$A$1:$A$1750, Heron!$A98,  data!$E$1:$E$1750, Heron!P$5)</f>
        <v>0</v>
      </c>
      <c r="Q98" s="2">
        <f>P98+SUMIFS(data!$H$1:$H$1750, data!$A$1:$A$1750, Heron!$A98,  data!$E$1:$E$1750, Heron!Q$5)</f>
        <v>0</v>
      </c>
      <c r="R98" s="2">
        <f>Q98+SUMIFS(data!$H$1:$H$1750, data!$A$1:$A$1750, Heron!$A98,  data!$E$1:$E$1750, Heron!R$5)</f>
        <v>0</v>
      </c>
      <c r="S98" s="2">
        <f>R98+SUMIFS(data!$H$1:$H$1750, data!$A$1:$A$1750, Heron!$A98,  data!$E$1:$E$1750, Heron!S$5)</f>
        <v>0</v>
      </c>
      <c r="T98" s="2">
        <f>S98+SUMIFS(data!$H$1:$H$1750, data!$A$1:$A$1750, Heron!$A98,  data!$E$1:$E$1750, Heron!T$5)</f>
        <v>0</v>
      </c>
      <c r="U98" s="2">
        <f>T98+SUMIFS(data!$H$1:$H$1750, data!$A$1:$A$1750, Heron!$A98,  data!$E$1:$E$1750, Heron!U$5)</f>
        <v>4142.54</v>
      </c>
      <c r="V98" s="2">
        <f>U98+SUMIFS(data!$H$1:$H$1750, data!$A$1:$A$1750, Heron!$A98,  data!$E$1:$E$1750, Heron!V$5)</f>
        <v>13813.470000000001</v>
      </c>
      <c r="W98" s="2">
        <f>V98+SUMIFS(data!$H$1:$H$1750, data!$A$1:$A$1750, Heron!$A98,  data!$E$1:$E$1750, Heron!W$5)</f>
        <v>19675.57</v>
      </c>
      <c r="X98" s="2">
        <f>W98+SUMIFS(data!$H$1:$H$1750, data!$A$1:$A$1750, Heron!$A98,  data!$E$1:$E$1750, Heron!X$5)</f>
        <v>19675.57</v>
      </c>
      <c r="Y98" s="2">
        <f>X98+SUMIFS(data!$H$1:$H$1750, data!$A$1:$A$1750, Heron!$A98,  data!$E$1:$E$1750, Heron!Y$5)</f>
        <v>19675.57</v>
      </c>
      <c r="Z98" s="2">
        <f>Y98+SUMIFS(data!$H$1:$H$1750, data!$A$1:$A$1750, Heron!$A98,  data!$E$1:$E$1750, Heron!Z$5)</f>
        <v>19675.57</v>
      </c>
      <c r="AA98" s="2">
        <f>Z98+SUMIFS(data!$H$1:$H$1750, data!$A$1:$A$1750, Heron!$A98,  data!$E$1:$E$1750, Heron!AA$5)</f>
        <v>19675.57</v>
      </c>
      <c r="AB98" s="2">
        <f>AA98+SUMIFS(data!$H$1:$H$1750, data!$A$1:$A$1750, Heron!$A98,  data!$E$1:$E$1750, Heron!AB$5)</f>
        <v>19675.57</v>
      </c>
      <c r="AC98" s="2">
        <f>AB98+SUMIFS(data!$H$1:$H$1750, data!$A$1:$A$1750, Heron!$A98,  data!$E$1:$E$1750, Heron!AC$5)</f>
        <v>19675.57</v>
      </c>
      <c r="AD98" s="2">
        <f>AC98+SUMIFS(data!$H$1:$H$1750, data!$A$1:$A$1750, Heron!$A98,  data!$E$1:$E$1750, Heron!AD$5)</f>
        <v>19675.57</v>
      </c>
      <c r="AE98" s="2">
        <f>AD98+SUMIFS(data!$H$1:$H$1750, data!$A$1:$A$1750, Heron!$A98,  data!$E$1:$E$1750, Heron!AE$5)</f>
        <v>19675.57</v>
      </c>
      <c r="AF98" s="2">
        <f>AE98+SUMIFS(data!$H$1:$H$1750, data!$A$1:$A$1750, Heron!$A98,  data!$E$1:$E$1750, Heron!AF$5)</f>
        <v>19675.57</v>
      </c>
      <c r="AG98" s="2">
        <f>AF98+SUMIFS(data!$H$1:$H$1750, data!$A$1:$A$1750, Heron!$A98,  data!$E$1:$E$1750, Heron!AG$5)+SUMIFS('NSST Print'!$C$43,'NSST Print'!$F$43,Heron!$A98)-SUMIFS('NSST Print'!$C$44:$C$50,'NSST Print'!$F$44:$F$50,Heron!$A98)</f>
        <v>19675.57</v>
      </c>
    </row>
    <row r="99" spans="1:33" x14ac:dyDescent="0.2">
      <c r="A99" t="s">
        <v>54</v>
      </c>
      <c r="C99" s="2">
        <f>SUMIFS(data!$H$1:$H$1750, data!$A$1:$A$1750, Heron!$A99, data!$E$1:$E$1750, Heron!C$5)</f>
        <v>1156.4100000000001</v>
      </c>
      <c r="D99" s="2">
        <f>C99+SUMIFS(data!$H$1:$H$1750, data!$A$1:$A$1750, Heron!$A99,  data!$E$1:$E$1750, Heron!D$5)</f>
        <v>21015.19</v>
      </c>
      <c r="E99" s="2">
        <f>D99+SUMIFS(data!$H$1:$H$1750, data!$A$1:$A$1750, Heron!$A99,  data!$E$1:$E$1750, Heron!E$5)</f>
        <v>70449.789999999994</v>
      </c>
      <c r="F99" s="2">
        <f>E99+SUMIFS(data!$H$1:$H$1750, data!$A$1:$A$1750, Heron!$A99,  data!$E$1:$E$1750, Heron!F$5)</f>
        <v>143664.26999999999</v>
      </c>
      <c r="G99" s="2">
        <f>F99+SUMIFS(data!$H$1:$H$1750, data!$A$1:$A$1750, Heron!$A99,  data!$E$1:$E$1750, Heron!G$5)</f>
        <v>195916.24</v>
      </c>
      <c r="H99" s="2">
        <f>G99+SUMIFS(data!$H$1:$H$1750, data!$A$1:$A$1750, Heron!$A99,  data!$E$1:$E$1750, Heron!H$5)</f>
        <v>226764.94999999998</v>
      </c>
      <c r="I99" s="2">
        <f>H99+SUMIFS(data!$H$1:$H$1750, data!$A$1:$A$1750, Heron!$A99,  data!$E$1:$E$1750, Heron!I$5)</f>
        <v>238743.56</v>
      </c>
      <c r="J99" s="2">
        <f>I99+SUMIFS(data!$H$1:$H$1750, data!$A$1:$A$1750, Heron!$A99,  data!$E$1:$E$1750, Heron!J$5)</f>
        <v>239928.9</v>
      </c>
      <c r="K99" s="2">
        <f>J99+SUMIFS(data!$H$1:$H$1750, data!$A$1:$A$1750, Heron!$A99,  data!$E$1:$E$1750, Heron!K$5)</f>
        <v>243102.25999999998</v>
      </c>
      <c r="L99" s="2">
        <f>K99+SUMIFS(data!$H$1:$H$1750, data!$A$1:$A$1750, Heron!$A99,  data!$E$1:$E$1750, Heron!L$5)</f>
        <v>245456.71</v>
      </c>
      <c r="M99" s="2">
        <f>L99+SUMIFS(data!$H$1:$H$1750, data!$A$1:$A$1750, Heron!$A99,  data!$E$1:$E$1750, Heron!M$5)</f>
        <v>246993.52</v>
      </c>
      <c r="N99" s="2">
        <f>M99+SUMIFS(data!$H$1:$H$1750, data!$A$1:$A$1750, Heron!$A99,  data!$E$1:$E$1750, Heron!N$5)</f>
        <v>-44150.59</v>
      </c>
      <c r="O99" s="2">
        <f>N99+SUMIFS(data!$H$1:$H$1750, data!$A$1:$A$1750, Heron!$A99,  data!$E$1:$E$1750, Heron!O$5)</f>
        <v>-38980.639999999999</v>
      </c>
      <c r="P99" s="2">
        <f>O99+SUMIFS(data!$H$1:$H$1750, data!$A$1:$A$1750, Heron!$A99,  data!$E$1:$E$1750, Heron!P$5)</f>
        <v>-30576.44</v>
      </c>
      <c r="Q99" s="2">
        <f>P99+SUMIFS(data!$H$1:$H$1750, data!$A$1:$A$1750, Heron!$A99,  data!$E$1:$E$1750, Heron!Q$5)</f>
        <v>-25311.62</v>
      </c>
      <c r="R99" s="2">
        <f>Q99+SUMIFS(data!$H$1:$H$1750, data!$A$1:$A$1750, Heron!$A99,  data!$E$1:$E$1750, Heron!R$5)</f>
        <v>-14787.8</v>
      </c>
      <c r="S99" s="2">
        <f>R99+SUMIFS(data!$H$1:$H$1750, data!$A$1:$A$1750, Heron!$A99,  data!$E$1:$E$1750, Heron!S$5)</f>
        <v>402.20000000000073</v>
      </c>
      <c r="T99" s="2">
        <f>S99+SUMIFS(data!$H$1:$H$1750, data!$A$1:$A$1750, Heron!$A99,  data!$E$1:$E$1750, Heron!T$5)</f>
        <v>13356.36</v>
      </c>
      <c r="U99" s="2">
        <f>T99+SUMIFS(data!$H$1:$H$1750, data!$A$1:$A$1750, Heron!$A99,  data!$E$1:$E$1750, Heron!U$5)</f>
        <v>28505.980000000003</v>
      </c>
      <c r="V99" s="2">
        <f>U99+SUMIFS(data!$H$1:$H$1750, data!$A$1:$A$1750, Heron!$A99,  data!$E$1:$E$1750, Heron!V$5)</f>
        <v>47539.78</v>
      </c>
      <c r="W99" s="2">
        <f>V99+SUMIFS(data!$H$1:$H$1750, data!$A$1:$A$1750, Heron!$A99,  data!$E$1:$E$1750, Heron!W$5)</f>
        <v>65519.53</v>
      </c>
      <c r="X99" s="2">
        <f>W99+SUMIFS(data!$H$1:$H$1750, data!$A$1:$A$1750, Heron!$A99,  data!$E$1:$E$1750, Heron!X$5)</f>
        <v>65519.53</v>
      </c>
      <c r="Y99" s="2">
        <f>X99+SUMIFS(data!$H$1:$H$1750, data!$A$1:$A$1750, Heron!$A99,  data!$E$1:$E$1750, Heron!Y$5)</f>
        <v>65519.53</v>
      </c>
      <c r="Z99" s="2">
        <f>Y99+SUMIFS(data!$H$1:$H$1750, data!$A$1:$A$1750, Heron!$A99,  data!$E$1:$E$1750, Heron!Z$5)</f>
        <v>65519.53</v>
      </c>
      <c r="AA99" s="2">
        <f>Z99+SUMIFS(data!$H$1:$H$1750, data!$A$1:$A$1750, Heron!$A99,  data!$E$1:$E$1750, Heron!AA$5)</f>
        <v>75858.81</v>
      </c>
      <c r="AB99" s="2">
        <f>AA99+SUMIFS(data!$H$1:$H$1750, data!$A$1:$A$1750, Heron!$A99,  data!$E$1:$E$1750, Heron!AB$5)</f>
        <v>92667.209999999992</v>
      </c>
      <c r="AC99" s="2">
        <f>AB99+SUMIFS(data!$H$1:$H$1750, data!$A$1:$A$1750, Heron!$A99,  data!$E$1:$E$1750, Heron!AC$5)</f>
        <v>103196.84999999999</v>
      </c>
      <c r="AD99" s="2">
        <f>AC99+SUMIFS(data!$H$1:$H$1750, data!$A$1:$A$1750, Heron!$A99,  data!$E$1:$E$1750, Heron!AD$5)</f>
        <v>124244.48999999999</v>
      </c>
      <c r="AE99" s="2">
        <f>AD99+SUMIFS(data!$H$1:$H$1750, data!$A$1:$A$1750, Heron!$A99,  data!$E$1:$E$1750, Heron!AE$5)</f>
        <v>124244.48999999999</v>
      </c>
      <c r="AF99" s="2">
        <f>AE99+SUMIFS(data!$H$1:$H$1750, data!$A$1:$A$1750, Heron!$A99,  data!$E$1:$E$1750, Heron!AF$5)</f>
        <v>124244.48999999999</v>
      </c>
      <c r="AG99" s="2">
        <f>AF99+SUMIFS(data!$H$1:$H$1750, data!$A$1:$A$1750, Heron!$A99,  data!$E$1:$E$1750, Heron!AG$5)+SUMIFS('NSST Print'!$C$43,'NSST Print'!$F$43,Heron!$A99)-SUMIFS('NSST Print'!$C$44:$C$50,'NSST Print'!$F$44:$F$50,Heron!$A99)</f>
        <v>124244.48999999999</v>
      </c>
    </row>
    <row r="100" spans="1:33" x14ac:dyDescent="0.2">
      <c r="A100" t="s">
        <v>96</v>
      </c>
      <c r="C100" s="2">
        <f>SUMIFS(data!$H$1:$H$1750, data!$A$1:$A$1750, Heron!$A100, data!$E$1:$E$1750, Heron!C$5)</f>
        <v>0</v>
      </c>
      <c r="D100" s="2">
        <f>C100+SUMIFS(data!$H$1:$H$1750, data!$A$1:$A$1750, Heron!$A100,  data!$E$1:$E$1750, Heron!D$5)</f>
        <v>0</v>
      </c>
      <c r="E100" s="2">
        <f>D100+SUMIFS(data!$H$1:$H$1750, data!$A$1:$A$1750, Heron!$A100,  data!$E$1:$E$1750, Heron!E$5)</f>
        <v>0</v>
      </c>
      <c r="F100" s="2">
        <f>E100+SUMIFS(data!$H$1:$H$1750, data!$A$1:$A$1750, Heron!$A100,  data!$E$1:$E$1750, Heron!F$5)</f>
        <v>0</v>
      </c>
      <c r="G100" s="2">
        <f>F100+SUMIFS(data!$H$1:$H$1750, data!$A$1:$A$1750, Heron!$A100,  data!$E$1:$E$1750, Heron!G$5)</f>
        <v>0</v>
      </c>
      <c r="H100" s="2">
        <f>G100+SUMIFS(data!$H$1:$H$1750, data!$A$1:$A$1750, Heron!$A100,  data!$E$1:$E$1750, Heron!H$5)</f>
        <v>0</v>
      </c>
      <c r="I100" s="2">
        <f>H100+SUMIFS(data!$H$1:$H$1750, data!$A$1:$A$1750, Heron!$A100,  data!$E$1:$E$1750, Heron!I$5)</f>
        <v>0</v>
      </c>
      <c r="J100" s="2">
        <f>I100+SUMIFS(data!$H$1:$H$1750, data!$A$1:$A$1750, Heron!$A100,  data!$E$1:$E$1750, Heron!J$5)</f>
        <v>0</v>
      </c>
      <c r="K100" s="2">
        <f>J100+SUMIFS(data!$H$1:$H$1750, data!$A$1:$A$1750, Heron!$A100,  data!$E$1:$E$1750, Heron!K$5)</f>
        <v>0</v>
      </c>
      <c r="L100" s="2">
        <f>K100+SUMIFS(data!$H$1:$H$1750, data!$A$1:$A$1750, Heron!$A100,  data!$E$1:$E$1750, Heron!L$5)</f>
        <v>0</v>
      </c>
      <c r="M100" s="2">
        <f>L100+SUMIFS(data!$H$1:$H$1750, data!$A$1:$A$1750, Heron!$A100,  data!$E$1:$E$1750, Heron!M$5)</f>
        <v>0</v>
      </c>
      <c r="N100" s="2">
        <f>M100+SUMIFS(data!$H$1:$H$1750, data!$A$1:$A$1750, Heron!$A100,  data!$E$1:$E$1750, Heron!N$5)</f>
        <v>0</v>
      </c>
      <c r="O100" s="2">
        <f>N100+SUMIFS(data!$H$1:$H$1750, data!$A$1:$A$1750, Heron!$A100,  data!$E$1:$E$1750, Heron!O$5)</f>
        <v>0</v>
      </c>
      <c r="P100" s="2">
        <f>O100+SUMIFS(data!$H$1:$H$1750, data!$A$1:$A$1750, Heron!$A100,  data!$E$1:$E$1750, Heron!P$5)</f>
        <v>0</v>
      </c>
      <c r="Q100" s="2">
        <f>P100+SUMIFS(data!$H$1:$H$1750, data!$A$1:$A$1750, Heron!$A100,  data!$E$1:$E$1750, Heron!Q$5)</f>
        <v>0</v>
      </c>
      <c r="R100" s="2">
        <f>Q100+SUMIFS(data!$H$1:$H$1750, data!$A$1:$A$1750, Heron!$A100,  data!$E$1:$E$1750, Heron!R$5)</f>
        <v>0</v>
      </c>
      <c r="S100" s="2">
        <f>R100+SUMIFS(data!$H$1:$H$1750, data!$A$1:$A$1750, Heron!$A100,  data!$E$1:$E$1750, Heron!S$5)</f>
        <v>20</v>
      </c>
      <c r="T100" s="2">
        <f>S100+SUMIFS(data!$H$1:$H$1750, data!$A$1:$A$1750, Heron!$A100,  data!$E$1:$E$1750, Heron!T$5)</f>
        <v>40</v>
      </c>
      <c r="U100" s="2">
        <f>T100+SUMIFS(data!$H$1:$H$1750, data!$A$1:$A$1750, Heron!$A100,  data!$E$1:$E$1750, Heron!U$5)</f>
        <v>40</v>
      </c>
      <c r="V100" s="2">
        <f>U100+SUMIFS(data!$H$1:$H$1750, data!$A$1:$A$1750, Heron!$A100,  data!$E$1:$E$1750, Heron!V$5)</f>
        <v>40</v>
      </c>
      <c r="W100" s="2">
        <f>V100+SUMIFS(data!$H$1:$H$1750, data!$A$1:$A$1750, Heron!$A100,  data!$E$1:$E$1750, Heron!W$5)</f>
        <v>40</v>
      </c>
      <c r="X100" s="2">
        <f>W100+SUMIFS(data!$H$1:$H$1750, data!$A$1:$A$1750, Heron!$A100,  data!$E$1:$E$1750, Heron!X$5)</f>
        <v>40</v>
      </c>
      <c r="Y100" s="2">
        <f>X100+SUMIFS(data!$H$1:$H$1750, data!$A$1:$A$1750, Heron!$A100,  data!$E$1:$E$1750, Heron!Y$5)</f>
        <v>40</v>
      </c>
      <c r="Z100" s="2">
        <f>Y100+SUMIFS(data!$H$1:$H$1750, data!$A$1:$A$1750, Heron!$A100,  data!$E$1:$E$1750, Heron!Z$5)</f>
        <v>40</v>
      </c>
      <c r="AA100" s="2">
        <f>Z100+SUMIFS(data!$H$1:$H$1750, data!$A$1:$A$1750, Heron!$A100,  data!$E$1:$E$1750, Heron!AA$5)</f>
        <v>40</v>
      </c>
      <c r="AB100" s="2">
        <f>AA100+SUMIFS(data!$H$1:$H$1750, data!$A$1:$A$1750, Heron!$A100,  data!$E$1:$E$1750, Heron!AB$5)</f>
        <v>40</v>
      </c>
      <c r="AC100" s="2">
        <f>AB100+SUMIFS(data!$H$1:$H$1750, data!$A$1:$A$1750, Heron!$A100,  data!$E$1:$E$1750, Heron!AC$5)</f>
        <v>40</v>
      </c>
      <c r="AD100" s="2">
        <f>AC100+SUMIFS(data!$H$1:$H$1750, data!$A$1:$A$1750, Heron!$A100,  data!$E$1:$E$1750, Heron!AD$5)</f>
        <v>40</v>
      </c>
      <c r="AE100" s="2">
        <f>AD100+SUMIFS(data!$H$1:$H$1750, data!$A$1:$A$1750, Heron!$A100,  data!$E$1:$E$1750, Heron!AE$5)</f>
        <v>40</v>
      </c>
      <c r="AF100" s="2">
        <f>AE100+SUMIFS(data!$H$1:$H$1750, data!$A$1:$A$1750, Heron!$A100,  data!$E$1:$E$1750, Heron!AF$5)</f>
        <v>40</v>
      </c>
      <c r="AG100" s="2">
        <f>AF100+SUMIFS(data!$H$1:$H$1750, data!$A$1:$A$1750, Heron!$A100,  data!$E$1:$E$1750, Heron!AG$5)+SUMIFS('NSST Print'!$C$43,'NSST Print'!$F$43,Heron!$A100)-SUMIFS('NSST Print'!$C$44:$C$50,'NSST Print'!$F$44:$F$50,Heron!$A100)</f>
        <v>40</v>
      </c>
    </row>
    <row r="101" spans="1:33" x14ac:dyDescent="0.2">
      <c r="A101" t="s">
        <v>74</v>
      </c>
      <c r="C101" s="2">
        <f>SUMIFS(data!$H$1:$H$1750, data!$A$1:$A$1750, Heron!$A101, data!$E$1:$E$1750, Heron!C$5)</f>
        <v>0</v>
      </c>
      <c r="D101" s="2">
        <f>C101+SUMIFS(data!$H$1:$H$1750, data!$A$1:$A$1750, Heron!$A101,  data!$E$1:$E$1750, Heron!D$5)</f>
        <v>0</v>
      </c>
      <c r="E101" s="2">
        <f>D101+SUMIFS(data!$H$1:$H$1750, data!$A$1:$A$1750, Heron!$A101,  data!$E$1:$E$1750, Heron!E$5)</f>
        <v>0</v>
      </c>
      <c r="F101" s="2">
        <f>E101+SUMIFS(data!$H$1:$H$1750, data!$A$1:$A$1750, Heron!$A101,  data!$E$1:$E$1750, Heron!F$5)</f>
        <v>0</v>
      </c>
      <c r="G101" s="2">
        <f>F101+SUMIFS(data!$H$1:$H$1750, data!$A$1:$A$1750, Heron!$A101,  data!$E$1:$E$1750, Heron!G$5)</f>
        <v>0</v>
      </c>
      <c r="H101" s="2">
        <f>G101+SUMIFS(data!$H$1:$H$1750, data!$A$1:$A$1750, Heron!$A101,  data!$E$1:$E$1750, Heron!H$5)</f>
        <v>0</v>
      </c>
      <c r="I101" s="2">
        <f>H101+SUMIFS(data!$H$1:$H$1750, data!$A$1:$A$1750, Heron!$A101,  data!$E$1:$E$1750, Heron!I$5)</f>
        <v>3404.62</v>
      </c>
      <c r="J101" s="2">
        <f>I101+SUMIFS(data!$H$1:$H$1750, data!$A$1:$A$1750, Heron!$A101,  data!$E$1:$E$1750, Heron!J$5)</f>
        <v>3404.62</v>
      </c>
      <c r="K101" s="2">
        <f>J101+SUMIFS(data!$H$1:$H$1750, data!$A$1:$A$1750, Heron!$A101,  data!$E$1:$E$1750, Heron!K$5)</f>
        <v>3404.62</v>
      </c>
      <c r="L101" s="2">
        <f>K101+SUMIFS(data!$H$1:$H$1750, data!$A$1:$A$1750, Heron!$A101,  data!$E$1:$E$1750, Heron!L$5)</f>
        <v>3404.62</v>
      </c>
      <c r="M101" s="2">
        <f>L101+SUMIFS(data!$H$1:$H$1750, data!$A$1:$A$1750, Heron!$A101,  data!$E$1:$E$1750, Heron!M$5)</f>
        <v>3404.62</v>
      </c>
      <c r="N101" s="2">
        <f>M101+SUMIFS(data!$H$1:$H$1750, data!$A$1:$A$1750, Heron!$A101,  data!$E$1:$E$1750, Heron!N$5)</f>
        <v>3404.62</v>
      </c>
      <c r="O101" s="2">
        <f>N101+SUMIFS(data!$H$1:$H$1750, data!$A$1:$A$1750, Heron!$A101,  data!$E$1:$E$1750, Heron!O$5)</f>
        <v>3404.62</v>
      </c>
      <c r="P101" s="2">
        <f>O101+SUMIFS(data!$H$1:$H$1750, data!$A$1:$A$1750, Heron!$A101,  data!$E$1:$E$1750, Heron!P$5)</f>
        <v>3404.62</v>
      </c>
      <c r="Q101" s="2">
        <f>P101+SUMIFS(data!$H$1:$H$1750, data!$A$1:$A$1750, Heron!$A101,  data!$E$1:$E$1750, Heron!Q$5)</f>
        <v>3404.62</v>
      </c>
      <c r="R101" s="2">
        <f>Q101+SUMIFS(data!$H$1:$H$1750, data!$A$1:$A$1750, Heron!$A101,  data!$E$1:$E$1750, Heron!R$5)</f>
        <v>3404.62</v>
      </c>
      <c r="S101" s="2">
        <f>R101+SUMIFS(data!$H$1:$H$1750, data!$A$1:$A$1750, Heron!$A101,  data!$E$1:$E$1750, Heron!S$5)</f>
        <v>3404.62</v>
      </c>
      <c r="T101" s="2">
        <f>S101+SUMIFS(data!$H$1:$H$1750, data!$A$1:$A$1750, Heron!$A101,  data!$E$1:$E$1750, Heron!T$5)</f>
        <v>3404.62</v>
      </c>
      <c r="U101" s="2">
        <f>T101+SUMIFS(data!$H$1:$H$1750, data!$A$1:$A$1750, Heron!$A101,  data!$E$1:$E$1750, Heron!U$5)</f>
        <v>3404.62</v>
      </c>
      <c r="V101" s="2">
        <f>U101+SUMIFS(data!$H$1:$H$1750, data!$A$1:$A$1750, Heron!$A101,  data!$E$1:$E$1750, Heron!V$5)</f>
        <v>3404.62</v>
      </c>
      <c r="W101" s="2">
        <f>V101+SUMIFS(data!$H$1:$H$1750, data!$A$1:$A$1750, Heron!$A101,  data!$E$1:$E$1750, Heron!W$5)</f>
        <v>3404.62</v>
      </c>
      <c r="X101" s="2">
        <f>W101+SUMIFS(data!$H$1:$H$1750, data!$A$1:$A$1750, Heron!$A101,  data!$E$1:$E$1750, Heron!X$5)</f>
        <v>3404.62</v>
      </c>
      <c r="Y101" s="2">
        <f>X101+SUMIFS(data!$H$1:$H$1750, data!$A$1:$A$1750, Heron!$A101,  data!$E$1:$E$1750, Heron!Y$5)</f>
        <v>3404.62</v>
      </c>
      <c r="Z101" s="2">
        <f>Y101+SUMIFS(data!$H$1:$H$1750, data!$A$1:$A$1750, Heron!$A101,  data!$E$1:$E$1750, Heron!Z$5)</f>
        <v>3404.62</v>
      </c>
      <c r="AA101" s="2">
        <f>Z101+SUMIFS(data!$H$1:$H$1750, data!$A$1:$A$1750, Heron!$A101,  data!$E$1:$E$1750, Heron!AA$5)</f>
        <v>3404.62</v>
      </c>
      <c r="AB101" s="2">
        <f>AA101+SUMIFS(data!$H$1:$H$1750, data!$A$1:$A$1750, Heron!$A101,  data!$E$1:$E$1750, Heron!AB$5)</f>
        <v>3404.62</v>
      </c>
      <c r="AC101" s="2">
        <f>AB101+SUMIFS(data!$H$1:$H$1750, data!$A$1:$A$1750, Heron!$A101,  data!$E$1:$E$1750, Heron!AC$5)</f>
        <v>3404.62</v>
      </c>
      <c r="AD101" s="2">
        <f>AC101+SUMIFS(data!$H$1:$H$1750, data!$A$1:$A$1750, Heron!$A101,  data!$E$1:$E$1750, Heron!AD$5)</f>
        <v>3404.62</v>
      </c>
      <c r="AE101" s="2">
        <f>AD101+SUMIFS(data!$H$1:$H$1750, data!$A$1:$A$1750, Heron!$A101,  data!$E$1:$E$1750, Heron!AE$5)</f>
        <v>3404.62</v>
      </c>
      <c r="AF101" s="2">
        <f>AE101+SUMIFS(data!$H$1:$H$1750, data!$A$1:$A$1750, Heron!$A101,  data!$E$1:$E$1750, Heron!AF$5)</f>
        <v>3404.62</v>
      </c>
      <c r="AG101" s="2">
        <f>AF101+SUMIFS(data!$H$1:$H$1750, data!$A$1:$A$1750, Heron!$A101,  data!$E$1:$E$1750,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SUMIFS(data!$H$1:$H$1750, data!$A$1:$A$1750, Heron!$A102, data!$E$1:$E$1750, Heron!C$5)</f>
        <v>3170.13</v>
      </c>
      <c r="D102" s="2">
        <f>C102+SUMIFS(data!$H$1:$H$1750, data!$A$1:$A$1750, Heron!$A102,  data!$E$1:$E$1750, Heron!D$5)</f>
        <v>3170.13</v>
      </c>
      <c r="E102" s="2">
        <f>D102+SUMIFS(data!$H$1:$H$1750, data!$A$1:$A$1750, Heron!$A102,  data!$E$1:$E$1750, Heron!E$5)</f>
        <v>9510.39</v>
      </c>
      <c r="F102" s="2">
        <f>E102+SUMIFS(data!$H$1:$H$1750, data!$A$1:$A$1750, Heron!$A102,  data!$E$1:$E$1750, Heron!F$5)</f>
        <v>12578.259999999998</v>
      </c>
      <c r="G102" s="2">
        <f>F102+SUMIFS(data!$H$1:$H$1750, data!$A$1:$A$1750, Heron!$A102,  data!$E$1:$E$1750, Heron!G$5)</f>
        <v>15692.96</v>
      </c>
      <c r="H102" s="2">
        <f>G102+SUMIFS(data!$H$1:$H$1750, data!$A$1:$A$1750, Heron!$A102,  data!$E$1:$E$1750, Heron!H$5)</f>
        <v>19135.759999999998</v>
      </c>
      <c r="I102" s="2">
        <f>H102+SUMIFS(data!$H$1:$H$1750, data!$A$1:$A$1750, Heron!$A102,  data!$E$1:$E$1750, Heron!I$5)</f>
        <v>22363.37</v>
      </c>
      <c r="J102" s="2">
        <f>I102+SUMIFS(data!$H$1:$H$1750, data!$A$1:$A$1750, Heron!$A102,  data!$E$1:$E$1750, Heron!J$5)</f>
        <v>25769.579999999998</v>
      </c>
      <c r="K102" s="2">
        <f>J102+SUMIFS(data!$H$1:$H$1750, data!$A$1:$A$1750, Heron!$A102,  data!$E$1:$E$1750, Heron!K$5)</f>
        <v>29104.789999999997</v>
      </c>
      <c r="L102" s="2">
        <f>K102+SUMIFS(data!$H$1:$H$1750, data!$A$1:$A$1750, Heron!$A102,  data!$E$1:$E$1750, Heron!L$5)</f>
        <v>29104.789999999997</v>
      </c>
      <c r="M102" s="2">
        <f>L102+SUMIFS(data!$H$1:$H$1750, data!$A$1:$A$1750, Heron!$A102,  data!$E$1:$E$1750, Heron!M$5)</f>
        <v>35882.799999999996</v>
      </c>
      <c r="N102" s="2">
        <f>M102+SUMIFS(data!$H$1:$H$1750, data!$A$1:$A$1750, Heron!$A102,  data!$E$1:$E$1750, Heron!N$5)</f>
        <v>35882.799999999996</v>
      </c>
      <c r="O102" s="2">
        <f>N102+SUMIFS(data!$H$1:$H$1750, data!$A$1:$A$1750, Heron!$A102,  data!$E$1:$E$1750, Heron!O$5)</f>
        <v>66702.049999999988</v>
      </c>
      <c r="P102" s="2">
        <f>O102+SUMIFS(data!$H$1:$H$1750, data!$A$1:$A$1750, Heron!$A102,  data!$E$1:$E$1750, Heron!P$5)</f>
        <v>24485.289999999986</v>
      </c>
      <c r="Q102" s="2">
        <f>P102+SUMIFS(data!$H$1:$H$1750, data!$A$1:$A$1750, Heron!$A102,  data!$E$1:$E$1750, Heron!Q$5)</f>
        <v>24486.369999999988</v>
      </c>
      <c r="R102" s="2">
        <f>Q102+SUMIFS(data!$H$1:$H$1750, data!$A$1:$A$1750, Heron!$A102,  data!$E$1:$E$1750, Heron!R$5)</f>
        <v>24486.369999999988</v>
      </c>
      <c r="S102" s="2">
        <f>R102+SUMIFS(data!$H$1:$H$1750, data!$A$1:$A$1750, Heron!$A102,  data!$E$1:$E$1750, Heron!S$5)</f>
        <v>24486.369999999988</v>
      </c>
      <c r="T102" s="2">
        <f>S102+SUMIFS(data!$H$1:$H$1750, data!$A$1:$A$1750, Heron!$A102,  data!$E$1:$E$1750, Heron!T$5)</f>
        <v>24486.369999999988</v>
      </c>
      <c r="U102" s="2">
        <f>T102+SUMIFS(data!$H$1:$H$1750, data!$A$1:$A$1750, Heron!$A102,  data!$E$1:$E$1750, Heron!U$5)</f>
        <v>33564.959999999992</v>
      </c>
      <c r="V102" s="2">
        <f>U102+SUMIFS(data!$H$1:$H$1750, data!$A$1:$A$1750, Heron!$A102,  data!$E$1:$E$1750, Heron!V$5)</f>
        <v>33564.959999999992</v>
      </c>
      <c r="W102" s="2">
        <f>V102+SUMIFS(data!$H$1:$H$1750, data!$A$1:$A$1750, Heron!$A102,  data!$E$1:$E$1750, Heron!W$5)</f>
        <v>279609.18</v>
      </c>
      <c r="X102" s="2">
        <f>W102+SUMIFS(data!$H$1:$H$1750, data!$A$1:$A$1750, Heron!$A102,  data!$E$1:$E$1750, Heron!X$5)</f>
        <v>279609.18</v>
      </c>
      <c r="Y102" s="2">
        <f>X102+SUMIFS(data!$H$1:$H$1750, data!$A$1:$A$1750, Heron!$A102,  data!$E$1:$E$1750, Heron!Y$5)</f>
        <v>279609.18</v>
      </c>
      <c r="Z102" s="2">
        <f>Y102+SUMIFS(data!$H$1:$H$1750, data!$A$1:$A$1750, Heron!$A102,  data!$E$1:$E$1750, Heron!Z$5)</f>
        <v>279609.18</v>
      </c>
      <c r="AA102" s="2">
        <f>Z102+SUMIFS(data!$H$1:$H$1750, data!$A$1:$A$1750, Heron!$A102,  data!$E$1:$E$1750, Heron!AA$5)</f>
        <v>310428.43</v>
      </c>
      <c r="AB102" s="2">
        <f>AA102+SUMIFS(data!$H$1:$H$1750, data!$A$1:$A$1750, Heron!$A102,  data!$E$1:$E$1750, Heron!AB$5)</f>
        <v>268211.67</v>
      </c>
      <c r="AC102" s="2">
        <f>AB102+SUMIFS(data!$H$1:$H$1750, data!$A$1:$A$1750, Heron!$A102,  data!$E$1:$E$1750, Heron!AC$5)</f>
        <v>268211.67</v>
      </c>
      <c r="AD102" s="2">
        <f>AC102+SUMIFS(data!$H$1:$H$1750, data!$A$1:$A$1750, Heron!$A102,  data!$E$1:$E$1750, Heron!AD$5)</f>
        <v>268211.67</v>
      </c>
      <c r="AE102" s="2">
        <f>AD102+SUMIFS(data!$H$1:$H$1750, data!$A$1:$A$1750, Heron!$A102,  data!$E$1:$E$1750, Heron!AE$5)</f>
        <v>268211.67</v>
      </c>
      <c r="AF102" s="2">
        <f>AE102+SUMIFS(data!$H$1:$H$1750, data!$A$1:$A$1750, Heron!$A102,  data!$E$1:$E$1750, Heron!AF$5)</f>
        <v>268211.67</v>
      </c>
      <c r="AG102" s="2">
        <f>AF102+SUMIFS(data!$H$1:$H$1750, data!$A$1:$A$1750, Heron!$A102,  data!$E$1:$E$1750, Heron!AG$5)+SUMIFS('NSST Print'!$C$43,'NSST Print'!$F$43,Heron!$A102)-SUMIFS('NSST Print'!$C$44:$C$50,'NSST Print'!$F$44:$F$50,Heron!$A102)</f>
        <v>268211.67</v>
      </c>
    </row>
    <row r="103" spans="1:33" x14ac:dyDescent="0.2">
      <c r="A103" t="s">
        <v>56</v>
      </c>
      <c r="C103" s="2">
        <f>SUMIFS(data!$H$1:$H$1750, data!$A$1:$A$1750, Heron!$A103, data!$E$1:$E$1750, Heron!C$5)</f>
        <v>0</v>
      </c>
      <c r="D103" s="2">
        <f>C103+SUMIFS(data!$H$1:$H$1750, data!$A$1:$A$1750, Heron!$A103,  data!$E$1:$E$1750, Heron!D$5)</f>
        <v>0</v>
      </c>
      <c r="E103" s="2">
        <f>D103+SUMIFS(data!$H$1:$H$1750, data!$A$1:$A$1750, Heron!$A103,  data!$E$1:$E$1750, Heron!E$5)</f>
        <v>0</v>
      </c>
      <c r="F103" s="2">
        <f>E103+SUMIFS(data!$H$1:$H$1750, data!$A$1:$A$1750, Heron!$A103,  data!$E$1:$E$1750, Heron!F$5)</f>
        <v>0</v>
      </c>
      <c r="G103" s="2">
        <f>F103+SUMIFS(data!$H$1:$H$1750, data!$A$1:$A$1750, Heron!$A103,  data!$E$1:$E$1750, Heron!G$5)</f>
        <v>0</v>
      </c>
      <c r="H103" s="2">
        <f>G103+SUMIFS(data!$H$1:$H$1750, data!$A$1:$A$1750, Heron!$A103,  data!$E$1:$E$1750, Heron!H$5)</f>
        <v>0</v>
      </c>
      <c r="I103" s="2">
        <f>H103+SUMIFS(data!$H$1:$H$1750, data!$A$1:$A$1750, Heron!$A103,  data!$E$1:$E$1750, Heron!I$5)</f>
        <v>4347.83</v>
      </c>
      <c r="J103" s="2">
        <f>I103+SUMIFS(data!$H$1:$H$1750, data!$A$1:$A$1750, Heron!$A103,  data!$E$1:$E$1750, Heron!J$5)</f>
        <v>22719.989999999998</v>
      </c>
      <c r="K103" s="2">
        <f>J103+SUMIFS(data!$H$1:$H$1750, data!$A$1:$A$1750, Heron!$A103,  data!$E$1:$E$1750, Heron!K$5)</f>
        <v>22719.989999999998</v>
      </c>
      <c r="L103" s="2">
        <f>K103+SUMIFS(data!$H$1:$H$1750, data!$A$1:$A$1750, Heron!$A103,  data!$E$1:$E$1750, Heron!L$5)</f>
        <v>22719.989999999998</v>
      </c>
      <c r="M103" s="2">
        <f>L103+SUMIFS(data!$H$1:$H$1750, data!$A$1:$A$1750, Heron!$A103,  data!$E$1:$E$1750, Heron!M$5)</f>
        <v>22719.989999999998</v>
      </c>
      <c r="N103" s="2">
        <f>M103+SUMIFS(data!$H$1:$H$1750, data!$A$1:$A$1750, Heron!$A103,  data!$E$1:$E$1750, Heron!N$5)</f>
        <v>22719.989999999998</v>
      </c>
      <c r="O103" s="2">
        <f>N103+SUMIFS(data!$H$1:$H$1750, data!$A$1:$A$1750, Heron!$A103,  data!$E$1:$E$1750, Heron!O$5)</f>
        <v>22719.989999999998</v>
      </c>
      <c r="P103" s="2">
        <f>O103+SUMIFS(data!$H$1:$H$1750, data!$A$1:$A$1750, Heron!$A103,  data!$E$1:$E$1750, Heron!P$5)</f>
        <v>22719.989999999998</v>
      </c>
      <c r="Q103" s="2">
        <f>P103+SUMIFS(data!$H$1:$H$1750, data!$A$1:$A$1750, Heron!$A103,  data!$E$1:$E$1750, Heron!Q$5)</f>
        <v>22719.989999999998</v>
      </c>
      <c r="R103" s="2">
        <f>Q103+SUMIFS(data!$H$1:$H$1750, data!$A$1:$A$1750, Heron!$A103,  data!$E$1:$E$1750, Heron!R$5)</f>
        <v>22719.989999999998</v>
      </c>
      <c r="S103" s="2">
        <f>R103+SUMIFS(data!$H$1:$H$1750, data!$A$1:$A$1750, Heron!$A103,  data!$E$1:$E$1750, Heron!S$5)</f>
        <v>56367.27</v>
      </c>
      <c r="T103" s="2">
        <f>S103+SUMIFS(data!$H$1:$H$1750, data!$A$1:$A$1750, Heron!$A103,  data!$E$1:$E$1750, Heron!T$5)</f>
        <v>90014.549999999988</v>
      </c>
      <c r="U103" s="2">
        <f>T103+SUMIFS(data!$H$1:$H$1750, data!$A$1:$A$1750, Heron!$A103,  data!$E$1:$E$1750, Heron!U$5)</f>
        <v>106581.10999999999</v>
      </c>
      <c r="V103" s="2">
        <f>U103+SUMIFS(data!$H$1:$H$1750, data!$A$1:$A$1750, Heron!$A103,  data!$E$1:$E$1750, Heron!V$5)</f>
        <v>123147.66999999998</v>
      </c>
      <c r="W103" s="2">
        <f>V103+SUMIFS(data!$H$1:$H$1750, data!$A$1:$A$1750, Heron!$A103,  data!$E$1:$E$1750, Heron!W$5)</f>
        <v>123044.59999999998</v>
      </c>
      <c r="X103" s="2">
        <f>W103+SUMIFS(data!$H$1:$H$1750, data!$A$1:$A$1750, Heron!$A103,  data!$E$1:$E$1750, Heron!X$5)</f>
        <v>123044.59999999998</v>
      </c>
      <c r="Y103" s="2">
        <f>X103+SUMIFS(data!$H$1:$H$1750, data!$A$1:$A$1750, Heron!$A103,  data!$E$1:$E$1750, Heron!Y$5)</f>
        <v>123044.59999999998</v>
      </c>
      <c r="Z103" s="2">
        <f>Y103+SUMIFS(data!$H$1:$H$1750, data!$A$1:$A$1750, Heron!$A103,  data!$E$1:$E$1750, Heron!Z$5)</f>
        <v>123044.59999999998</v>
      </c>
      <c r="AA103" s="2">
        <f>Z103+SUMIFS(data!$H$1:$H$1750, data!$A$1:$A$1750, Heron!$A103,  data!$E$1:$E$1750, Heron!AA$5)</f>
        <v>123044.59999999998</v>
      </c>
      <c r="AB103" s="2">
        <f>AA103+SUMIFS(data!$H$1:$H$1750, data!$A$1:$A$1750, Heron!$A103,  data!$E$1:$E$1750, Heron!AB$5)</f>
        <v>123044.59999999998</v>
      </c>
      <c r="AC103" s="2">
        <f>AB103+SUMIFS(data!$H$1:$H$1750, data!$A$1:$A$1750, Heron!$A103,  data!$E$1:$E$1750, Heron!AC$5)</f>
        <v>123044.59999999998</v>
      </c>
      <c r="AD103" s="2">
        <f>AC103+SUMIFS(data!$H$1:$H$1750, data!$A$1:$A$1750, Heron!$A103,  data!$E$1:$E$1750, Heron!AD$5)</f>
        <v>123044.59999999998</v>
      </c>
      <c r="AE103" s="2">
        <f>AD103+SUMIFS(data!$H$1:$H$1750, data!$A$1:$A$1750, Heron!$A103,  data!$E$1:$E$1750, Heron!AE$5)</f>
        <v>123044.59999999998</v>
      </c>
      <c r="AF103" s="2">
        <f>AE103+SUMIFS(data!$H$1:$H$1750, data!$A$1:$A$1750, Heron!$A103,  data!$E$1:$E$1750, Heron!AF$5)</f>
        <v>123044.59999999998</v>
      </c>
      <c r="AG103" s="2">
        <f>AF103+SUMIFS(data!$H$1:$H$1750, data!$A$1:$A$1750, Heron!$A103,  data!$E$1:$E$1750, Heron!AG$5)+SUMIFS('NSST Print'!$C$43,'NSST Print'!$F$43,Heron!$A103)-SUMIFS('NSST Print'!$C$44:$C$50,'NSST Print'!$F$44:$F$50,Heron!$A103)</f>
        <v>123044.59999999998</v>
      </c>
    </row>
    <row r="104" spans="1:33" x14ac:dyDescent="0.2">
      <c r="A104" t="s">
        <v>59</v>
      </c>
      <c r="C104" s="2">
        <f>SUMIFS(data!$H$1:$H$1750, data!$A$1:$A$1750, Heron!$A104, data!$E$1:$E$1750, Heron!C$5)</f>
        <v>285.26</v>
      </c>
      <c r="D104" s="2">
        <f>C104+SUMIFS(data!$H$1:$H$1750, data!$A$1:$A$1750, Heron!$A104,  data!$E$1:$E$1750, Heron!D$5)</f>
        <v>587.91</v>
      </c>
      <c r="E104" s="2">
        <f>D104+SUMIFS(data!$H$1:$H$1750, data!$A$1:$A$1750, Heron!$A104,  data!$E$1:$E$1750, Heron!E$5)</f>
        <v>890.56</v>
      </c>
      <c r="F104" s="2">
        <f>E104+SUMIFS(data!$H$1:$H$1750, data!$A$1:$A$1750, Heron!$A104,  data!$E$1:$E$1750, Heron!F$5)</f>
        <v>2613.94</v>
      </c>
      <c r="G104" s="2">
        <f>F104+SUMIFS(data!$H$1:$H$1750, data!$A$1:$A$1750, Heron!$A104,  data!$E$1:$E$1750, Heron!G$5)</f>
        <v>2942.32</v>
      </c>
      <c r="H104" s="2">
        <f>G104+SUMIFS(data!$H$1:$H$1750, data!$A$1:$A$1750, Heron!$A104,  data!$E$1:$E$1750, Heron!H$5)</f>
        <v>3270.7000000000003</v>
      </c>
      <c r="I104" s="2">
        <f>H104+SUMIFS(data!$H$1:$H$1750, data!$A$1:$A$1750, Heron!$A104,  data!$E$1:$E$1750, Heron!I$5)</f>
        <v>3599.0800000000004</v>
      </c>
      <c r="J104" s="2">
        <f>I104+SUMIFS(data!$H$1:$H$1750, data!$A$1:$A$1750, Heron!$A104,  data!$E$1:$E$1750, Heron!J$5)</f>
        <v>3927.4600000000005</v>
      </c>
      <c r="K104" s="2">
        <f>J104+SUMIFS(data!$H$1:$H$1750, data!$A$1:$A$1750, Heron!$A104,  data!$E$1:$E$1750, Heron!K$5)</f>
        <v>4255.84</v>
      </c>
      <c r="L104" s="2">
        <f>K104+SUMIFS(data!$H$1:$H$1750, data!$A$1:$A$1750, Heron!$A104,  data!$E$1:$E$1750, Heron!L$5)</f>
        <v>4921.0300000000007</v>
      </c>
      <c r="M104" s="2">
        <f>L104+SUMIFS(data!$H$1:$H$1750, data!$A$1:$A$1750, Heron!$A104,  data!$E$1:$E$1750, Heron!M$5)</f>
        <v>5249.4100000000008</v>
      </c>
      <c r="N104" s="2">
        <f>M104+SUMIFS(data!$H$1:$H$1750, data!$A$1:$A$1750, Heron!$A104,  data!$E$1:$E$1750, Heron!N$5)</f>
        <v>5577.7900000000009</v>
      </c>
      <c r="O104" s="2">
        <f>N104+SUMIFS(data!$H$1:$H$1750, data!$A$1:$A$1750, Heron!$A104,  data!$E$1:$E$1750, Heron!O$5)</f>
        <v>5906.170000000001</v>
      </c>
      <c r="P104" s="2">
        <f>O104+SUMIFS(data!$H$1:$H$1750, data!$A$1:$A$1750, Heron!$A104,  data!$E$1:$E$1750, Heron!P$5)</f>
        <v>6234.5500000000011</v>
      </c>
      <c r="Q104" s="2">
        <f>P104+SUMIFS(data!$H$1:$H$1750, data!$A$1:$A$1750, Heron!$A104,  data!$E$1:$E$1750, Heron!Q$5)</f>
        <v>6562.9300000000012</v>
      </c>
      <c r="R104" s="2">
        <f>Q104+SUMIFS(data!$H$1:$H$1750, data!$A$1:$A$1750, Heron!$A104,  data!$E$1:$E$1750, Heron!R$5)</f>
        <v>6929.0700000000015</v>
      </c>
      <c r="S104" s="2">
        <f>R104+SUMIFS(data!$H$1:$H$1750, data!$A$1:$A$1750, Heron!$A104,  data!$E$1:$E$1750, Heron!S$5)</f>
        <v>7295.2100000000019</v>
      </c>
      <c r="T104" s="2">
        <f>S104+SUMIFS(data!$H$1:$H$1750, data!$A$1:$A$1750, Heron!$A104,  data!$E$1:$E$1750, Heron!T$5)</f>
        <v>7661.3500000000022</v>
      </c>
      <c r="U104" s="2">
        <f>T104+SUMIFS(data!$H$1:$H$1750, data!$A$1:$A$1750, Heron!$A104,  data!$E$1:$E$1750, Heron!U$5)</f>
        <v>8027.4900000000025</v>
      </c>
      <c r="V104" s="2">
        <f>U104+SUMIFS(data!$H$1:$H$1750, data!$A$1:$A$1750, Heron!$A104,  data!$E$1:$E$1750, Heron!V$5)</f>
        <v>8393.6300000000028</v>
      </c>
      <c r="W104" s="2">
        <f>V104+SUMIFS(data!$H$1:$H$1750, data!$A$1:$A$1750, Heron!$A104,  data!$E$1:$E$1750, Heron!W$5)</f>
        <v>15958.480000000003</v>
      </c>
      <c r="X104" s="2">
        <f>W104+SUMIFS(data!$H$1:$H$1750, data!$A$1:$A$1750, Heron!$A104,  data!$E$1:$E$1750, Heron!X$5)</f>
        <v>15958.480000000003</v>
      </c>
      <c r="Y104" s="2">
        <f>X104+SUMIFS(data!$H$1:$H$1750, data!$A$1:$A$1750, Heron!$A104,  data!$E$1:$E$1750, Heron!Y$5)</f>
        <v>15958.480000000003</v>
      </c>
      <c r="Z104" s="2">
        <f>Y104+SUMIFS(data!$H$1:$H$1750, data!$A$1:$A$1750, Heron!$A104,  data!$E$1:$E$1750, Heron!Z$5)</f>
        <v>15958.480000000003</v>
      </c>
      <c r="AA104" s="2">
        <f>Z104+SUMIFS(data!$H$1:$H$1750, data!$A$1:$A$1750, Heron!$A104,  data!$E$1:$E$1750, Heron!AA$5)</f>
        <v>16615.240000000002</v>
      </c>
      <c r="AB104" s="2">
        <f>AA104+SUMIFS(data!$H$1:$H$1750, data!$A$1:$A$1750, Heron!$A104,  data!$E$1:$E$1750, Heron!AB$5)</f>
        <v>17272</v>
      </c>
      <c r="AC104" s="2">
        <f>AB104+SUMIFS(data!$H$1:$H$1750, data!$A$1:$A$1750, Heron!$A104,  data!$E$1:$E$1750, Heron!AC$5)</f>
        <v>17928.759999999998</v>
      </c>
      <c r="AD104" s="2">
        <f>AC104+SUMIFS(data!$H$1:$H$1750, data!$A$1:$A$1750, Heron!$A104,  data!$E$1:$E$1750, Heron!AD$5)</f>
        <v>18661.039999999997</v>
      </c>
      <c r="AE104" s="2">
        <f>AD104+SUMIFS(data!$H$1:$H$1750, data!$A$1:$A$1750, Heron!$A104,  data!$E$1:$E$1750, Heron!AE$5)</f>
        <v>18661.039999999997</v>
      </c>
      <c r="AF104" s="2">
        <f>AE104+SUMIFS(data!$H$1:$H$1750, data!$A$1:$A$1750, Heron!$A104,  data!$E$1:$E$1750, Heron!AF$5)</f>
        <v>18661.039999999997</v>
      </c>
      <c r="AG104" s="2">
        <f>AF104+SUMIFS(data!$H$1:$H$1750, data!$A$1:$A$1750, Heron!$A104,  data!$E$1:$E$1750, Heron!AG$5)+SUMIFS('NSST Print'!$C$43,'NSST Print'!$F$43,Heron!$A104)-SUMIFS('NSST Print'!$C$44:$C$50,'NSST Print'!$F$44:$F$50,Heron!$A104)</f>
        <v>18661.039999999997</v>
      </c>
    </row>
    <row r="105" spans="1:33" x14ac:dyDescent="0.2">
      <c r="A105" t="s">
        <v>60</v>
      </c>
      <c r="C105" s="2">
        <f>SUMIFS(data!$H$1:$H$1750, data!$A$1:$A$1750, Heron!$A105, data!$E$1:$E$1750, Heron!C$5)</f>
        <v>0</v>
      </c>
      <c r="D105" s="2">
        <f>C105+SUMIFS(data!$H$1:$H$1750, data!$A$1:$A$1750, Heron!$A105,  data!$E$1:$E$1750, Heron!D$5)</f>
        <v>0</v>
      </c>
      <c r="E105" s="2">
        <f>D105+SUMIFS(data!$H$1:$H$1750, data!$A$1:$A$1750, Heron!$A105,  data!$E$1:$E$1750, Heron!E$5)</f>
        <v>0</v>
      </c>
      <c r="F105" s="2">
        <f>E105+SUMIFS(data!$H$1:$H$1750, data!$A$1:$A$1750, Heron!$A105,  data!$E$1:$E$1750, Heron!F$5)</f>
        <v>0</v>
      </c>
      <c r="G105" s="2">
        <f>F105+SUMIFS(data!$H$1:$H$1750, data!$A$1:$A$1750, Heron!$A105,  data!$E$1:$E$1750, Heron!G$5)</f>
        <v>0</v>
      </c>
      <c r="H105" s="2">
        <f>G105+SUMIFS(data!$H$1:$H$1750, data!$A$1:$A$1750, Heron!$A105,  data!$E$1:$E$1750, Heron!H$5)</f>
        <v>0</v>
      </c>
      <c r="I105" s="2">
        <f>H105+SUMIFS(data!$H$1:$H$1750, data!$A$1:$A$1750, Heron!$A105,  data!$E$1:$E$1750, Heron!I$5)</f>
        <v>0</v>
      </c>
      <c r="J105" s="2">
        <f>I105+SUMIFS(data!$H$1:$H$1750, data!$A$1:$A$1750, Heron!$A105,  data!$E$1:$E$1750, Heron!J$5)</f>
        <v>526.32000000000005</v>
      </c>
      <c r="K105" s="2">
        <f>J105+SUMIFS(data!$H$1:$H$1750, data!$A$1:$A$1750, Heron!$A105,  data!$E$1:$E$1750, Heron!K$5)</f>
        <v>788.43000000000006</v>
      </c>
      <c r="L105" s="2">
        <f>K105+SUMIFS(data!$H$1:$H$1750, data!$A$1:$A$1750, Heron!$A105,  data!$E$1:$E$1750, Heron!L$5)</f>
        <v>788.43000000000006</v>
      </c>
      <c r="M105" s="2">
        <f>L105+SUMIFS(data!$H$1:$H$1750, data!$A$1:$A$1750, Heron!$A105,  data!$E$1:$E$1750, Heron!M$5)</f>
        <v>788.43000000000006</v>
      </c>
      <c r="N105" s="2">
        <f>M105+SUMIFS(data!$H$1:$H$1750, data!$A$1:$A$1750, Heron!$A105,  data!$E$1:$E$1750, Heron!N$5)</f>
        <v>788.43000000000006</v>
      </c>
      <c r="O105" s="2">
        <f>N105+SUMIFS(data!$H$1:$H$1750, data!$A$1:$A$1750, Heron!$A105,  data!$E$1:$E$1750, Heron!O$5)</f>
        <v>788.43000000000006</v>
      </c>
      <c r="P105" s="2">
        <f>O105+SUMIFS(data!$H$1:$H$1750, data!$A$1:$A$1750, Heron!$A105,  data!$E$1:$E$1750, Heron!P$5)</f>
        <v>788.43000000000006</v>
      </c>
      <c r="Q105" s="2">
        <f>P105+SUMIFS(data!$H$1:$H$1750, data!$A$1:$A$1750, Heron!$A105,  data!$E$1:$E$1750, Heron!Q$5)</f>
        <v>788.43000000000006</v>
      </c>
      <c r="R105" s="2">
        <f>Q105+SUMIFS(data!$H$1:$H$1750, data!$A$1:$A$1750, Heron!$A105,  data!$E$1:$E$1750, Heron!R$5)</f>
        <v>788.43000000000006</v>
      </c>
      <c r="S105" s="2">
        <f>R105+SUMIFS(data!$H$1:$H$1750, data!$A$1:$A$1750, Heron!$A105,  data!$E$1:$E$1750, Heron!S$5)</f>
        <v>788.43000000000006</v>
      </c>
      <c r="T105" s="2">
        <f>S105+SUMIFS(data!$H$1:$H$1750, data!$A$1:$A$1750, Heron!$A105,  data!$E$1:$E$1750, Heron!T$5)</f>
        <v>788.43000000000006</v>
      </c>
      <c r="U105" s="2">
        <f>T105+SUMIFS(data!$H$1:$H$1750, data!$A$1:$A$1750, Heron!$A105,  data!$E$1:$E$1750, Heron!U$5)</f>
        <v>788.43000000000006</v>
      </c>
      <c r="V105" s="2">
        <f>U105+SUMIFS(data!$H$1:$H$1750, data!$A$1:$A$1750, Heron!$A105,  data!$E$1:$E$1750, Heron!V$5)</f>
        <v>1314.75</v>
      </c>
      <c r="W105" s="2">
        <f>V105+SUMIFS(data!$H$1:$H$1750, data!$A$1:$A$1750, Heron!$A105,  data!$E$1:$E$1750, Heron!W$5)</f>
        <v>1841.0700000000002</v>
      </c>
      <c r="X105" s="2">
        <f>W105+SUMIFS(data!$H$1:$H$1750, data!$A$1:$A$1750, Heron!$A105,  data!$E$1:$E$1750, Heron!X$5)</f>
        <v>1841.0700000000002</v>
      </c>
      <c r="Y105" s="2">
        <f>X105+SUMIFS(data!$H$1:$H$1750, data!$A$1:$A$1750, Heron!$A105,  data!$E$1:$E$1750, Heron!Y$5)</f>
        <v>1841.0700000000002</v>
      </c>
      <c r="Z105" s="2">
        <f>Y105+SUMIFS(data!$H$1:$H$1750, data!$A$1:$A$1750, Heron!$A105,  data!$E$1:$E$1750, Heron!Z$5)</f>
        <v>1841.0700000000002</v>
      </c>
      <c r="AA105" s="2">
        <f>Z105+SUMIFS(data!$H$1:$H$1750, data!$A$1:$A$1750, Heron!$A105,  data!$E$1:$E$1750, Heron!AA$5)</f>
        <v>1841.0700000000002</v>
      </c>
      <c r="AB105" s="2">
        <f>AA105+SUMIFS(data!$H$1:$H$1750, data!$A$1:$A$1750, Heron!$A105,  data!$E$1:$E$1750, Heron!AB$5)</f>
        <v>1841.0700000000002</v>
      </c>
      <c r="AC105" s="2">
        <f>AB105+SUMIFS(data!$H$1:$H$1750, data!$A$1:$A$1750, Heron!$A105,  data!$E$1:$E$1750, Heron!AC$5)</f>
        <v>1841.0700000000002</v>
      </c>
      <c r="AD105" s="2">
        <f>AC105+SUMIFS(data!$H$1:$H$1750, data!$A$1:$A$1750, Heron!$A105,  data!$E$1:$E$1750, Heron!AD$5)</f>
        <v>1841.0700000000002</v>
      </c>
      <c r="AE105" s="2">
        <f>AD105+SUMIFS(data!$H$1:$H$1750, data!$A$1:$A$1750, Heron!$A105,  data!$E$1:$E$1750, Heron!AE$5)</f>
        <v>1841.0700000000002</v>
      </c>
      <c r="AF105" s="2">
        <f>AE105+SUMIFS(data!$H$1:$H$1750, data!$A$1:$A$1750, Heron!$A105,  data!$E$1:$E$1750, Heron!AF$5)</f>
        <v>1841.0700000000002</v>
      </c>
      <c r="AG105" s="2">
        <f>AF105+SUMIFS(data!$H$1:$H$1750, data!$A$1:$A$1750, Heron!$A105,  data!$E$1:$E$1750, Heron!AG$5)+SUMIFS('NSST Print'!$C$43,'NSST Print'!$F$43,Heron!$A105)-SUMIFS('NSST Print'!$C$44:$C$50,'NSST Print'!$F$44:$F$50,Heron!$A105)</f>
        <v>1841.0700000000002</v>
      </c>
    </row>
    <row r="106" spans="1:33" x14ac:dyDescent="0.2">
      <c r="A106" t="s">
        <v>61</v>
      </c>
      <c r="C106" s="2">
        <f>SUMIFS(data!$H$1:$H$1750, data!$A$1:$A$1750, Heron!$A106, data!$E$1:$E$1750, Heron!C$5)</f>
        <v>600</v>
      </c>
      <c r="D106" s="2">
        <f>C106+SUMIFS(data!$H$1:$H$1750, data!$A$1:$A$1750, Heron!$A106,  data!$E$1:$E$1750, Heron!D$5)</f>
        <v>2400</v>
      </c>
      <c r="E106" s="2">
        <f>D106+SUMIFS(data!$H$1:$H$1750, data!$A$1:$A$1750, Heron!$A106,  data!$E$1:$E$1750, Heron!E$5)</f>
        <v>3600</v>
      </c>
      <c r="F106" s="2">
        <f>E106+SUMIFS(data!$H$1:$H$1750, data!$A$1:$A$1750, Heron!$A106,  data!$E$1:$E$1750, Heron!F$5)</f>
        <v>4800</v>
      </c>
      <c r="G106" s="2">
        <f>F106+SUMIFS(data!$H$1:$H$1750, data!$A$1:$A$1750, Heron!$A106,  data!$E$1:$E$1750, Heron!G$5)</f>
        <v>6000</v>
      </c>
      <c r="H106" s="2">
        <f>G106+SUMIFS(data!$H$1:$H$1750, data!$A$1:$A$1750, Heron!$A106,  data!$E$1:$E$1750, Heron!H$5)</f>
        <v>10800</v>
      </c>
      <c r="I106" s="2">
        <f>H106+SUMIFS(data!$H$1:$H$1750, data!$A$1:$A$1750, Heron!$A106,  data!$E$1:$E$1750, Heron!I$5)</f>
        <v>12000</v>
      </c>
      <c r="J106" s="2">
        <f>I106+SUMIFS(data!$H$1:$H$1750, data!$A$1:$A$1750, Heron!$A106,  data!$E$1:$E$1750, Heron!J$5)</f>
        <v>13200</v>
      </c>
      <c r="K106" s="2">
        <f>J106+SUMIFS(data!$H$1:$H$1750, data!$A$1:$A$1750, Heron!$A106,  data!$E$1:$E$1750, Heron!K$5)</f>
        <v>14400</v>
      </c>
      <c r="L106" s="2">
        <f>K106+SUMIFS(data!$H$1:$H$1750, data!$A$1:$A$1750, Heron!$A106,  data!$E$1:$E$1750, Heron!L$5)</f>
        <v>15600</v>
      </c>
      <c r="M106" s="2">
        <f>L106+SUMIFS(data!$H$1:$H$1750, data!$A$1:$A$1750, Heron!$A106,  data!$E$1:$E$1750, Heron!M$5)</f>
        <v>16800</v>
      </c>
      <c r="N106" s="2">
        <f>M106+SUMIFS(data!$H$1:$H$1750, data!$A$1:$A$1750, Heron!$A106,  data!$E$1:$E$1750, Heron!N$5)</f>
        <v>18000</v>
      </c>
      <c r="O106" s="2">
        <f>N106+SUMIFS(data!$H$1:$H$1750, data!$A$1:$A$1750, Heron!$A106,  data!$E$1:$E$1750, Heron!O$5)</f>
        <v>19200</v>
      </c>
      <c r="P106" s="2">
        <f>O106+SUMIFS(data!$H$1:$H$1750, data!$A$1:$A$1750, Heron!$A106,  data!$E$1:$E$1750, Heron!P$5)</f>
        <v>20400</v>
      </c>
      <c r="Q106" s="2">
        <f>P106+SUMIFS(data!$H$1:$H$1750, data!$A$1:$A$1750, Heron!$A106,  data!$E$1:$E$1750, Heron!Q$5)</f>
        <v>21600</v>
      </c>
      <c r="R106" s="2">
        <f>Q106+SUMIFS(data!$H$1:$H$1750, data!$A$1:$A$1750, Heron!$A106,  data!$E$1:$E$1750, Heron!R$5)</f>
        <v>22800</v>
      </c>
      <c r="S106" s="2">
        <f>R106+SUMIFS(data!$H$1:$H$1750, data!$A$1:$A$1750, Heron!$A106,  data!$E$1:$E$1750, Heron!S$5)</f>
        <v>24000</v>
      </c>
      <c r="T106" s="2">
        <f>S106+SUMIFS(data!$H$1:$H$1750, data!$A$1:$A$1750, Heron!$A106,  data!$E$1:$E$1750, Heron!T$5)</f>
        <v>25200</v>
      </c>
      <c r="U106" s="2">
        <f>T106+SUMIFS(data!$H$1:$H$1750, data!$A$1:$A$1750, Heron!$A106,  data!$E$1:$E$1750, Heron!U$5)</f>
        <v>26400</v>
      </c>
      <c r="V106" s="2">
        <f>U106+SUMIFS(data!$H$1:$H$1750, data!$A$1:$A$1750, Heron!$A106,  data!$E$1:$E$1750, Heron!V$5)</f>
        <v>27600</v>
      </c>
      <c r="W106" s="2">
        <f>V106+SUMIFS(data!$H$1:$H$1750, data!$A$1:$A$1750, Heron!$A106,  data!$E$1:$E$1750, Heron!W$5)</f>
        <v>28800</v>
      </c>
      <c r="X106" s="2">
        <f>W106+SUMIFS(data!$H$1:$H$1750, data!$A$1:$A$1750, Heron!$A106,  data!$E$1:$E$1750, Heron!X$5)</f>
        <v>29400</v>
      </c>
      <c r="Y106" s="2">
        <f>X106+SUMIFS(data!$H$1:$H$1750, data!$A$1:$A$1750, Heron!$A106,  data!$E$1:$E$1750, Heron!Y$5)</f>
        <v>30000</v>
      </c>
      <c r="Z106" s="2">
        <f>Y106+SUMIFS(data!$H$1:$H$1750, data!$A$1:$A$1750, Heron!$A106,  data!$E$1:$E$1750, Heron!Z$5)</f>
        <v>30600</v>
      </c>
      <c r="AA106" s="2">
        <f>Z106+SUMIFS(data!$H$1:$H$1750, data!$A$1:$A$1750, Heron!$A106,  data!$E$1:$E$1750, Heron!AA$5)</f>
        <v>31800</v>
      </c>
      <c r="AB106" s="2">
        <f>AA106+SUMIFS(data!$H$1:$H$1750, data!$A$1:$A$1750, Heron!$A106,  data!$E$1:$E$1750, Heron!AB$5)</f>
        <v>33000</v>
      </c>
      <c r="AC106" s="2">
        <f>AB106+SUMIFS(data!$H$1:$H$1750, data!$A$1:$A$1750, Heron!$A106,  data!$E$1:$E$1750, Heron!AC$5)</f>
        <v>34200</v>
      </c>
      <c r="AD106" s="2">
        <f>AC106+SUMIFS(data!$H$1:$H$1750, data!$A$1:$A$1750, Heron!$A106,  data!$E$1:$E$1750, Heron!AD$5)</f>
        <v>35400</v>
      </c>
      <c r="AE106" s="2">
        <f>AD106+SUMIFS(data!$H$1:$H$1750, data!$A$1:$A$1750, Heron!$A106,  data!$E$1:$E$1750, Heron!AE$5)</f>
        <v>35400</v>
      </c>
      <c r="AF106" s="2">
        <f>AE106+SUMIFS(data!$H$1:$H$1750, data!$A$1:$A$1750, Heron!$A106,  data!$E$1:$E$1750, Heron!AF$5)</f>
        <v>35400</v>
      </c>
      <c r="AG106" s="2">
        <f>AF106+SUMIFS(data!$H$1:$H$1750, data!$A$1:$A$1750, Heron!$A106,  data!$E$1:$E$1750, Heron!AG$5)+SUMIFS('NSST Print'!$C$43,'NSST Print'!$F$43,Heron!$A106)-SUMIFS('NSST Print'!$C$44:$C$50,'NSST Print'!$F$44:$F$50,Heron!$A106)</f>
        <v>35400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10347194.759999998</v>
      </c>
      <c r="Q107" s="6">
        <f t="shared" si="4"/>
        <v>12348932.530000001</v>
      </c>
      <c r="R107" s="6">
        <f t="shared" si="4"/>
        <v>13136208.159999998</v>
      </c>
      <c r="S107" s="6">
        <f t="shared" si="4"/>
        <v>13913393.919999998</v>
      </c>
      <c r="T107" s="6">
        <f t="shared" si="4"/>
        <v>15312103.139999995</v>
      </c>
      <c r="U107" s="6">
        <f t="shared" si="4"/>
        <v>16945501.939999994</v>
      </c>
      <c r="V107" s="6">
        <f t="shared" si="4"/>
        <v>16837091.77</v>
      </c>
      <c r="W107" s="6">
        <f t="shared" si="4"/>
        <v>18362636.620000008</v>
      </c>
      <c r="X107" s="6">
        <f t="shared" si="4"/>
        <v>20025244.47000001</v>
      </c>
      <c r="Y107" s="6">
        <f t="shared" si="4"/>
        <v>23937852.320000008</v>
      </c>
      <c r="Z107" s="6">
        <f t="shared" si="4"/>
        <v>27850460.170000009</v>
      </c>
      <c r="AA107" s="6">
        <f t="shared" si="4"/>
        <v>30394457.670000006</v>
      </c>
      <c r="AB107" s="6">
        <f t="shared" si="4"/>
        <v>35672754.790000014</v>
      </c>
      <c r="AC107" s="6">
        <f t="shared" si="4"/>
        <v>39431513.880000003</v>
      </c>
      <c r="AD107" s="6">
        <f t="shared" si="4"/>
        <v>42751333.250000007</v>
      </c>
      <c r="AE107" s="6">
        <f t="shared" si="4"/>
        <v>46426285.630000003</v>
      </c>
      <c r="AF107" s="6">
        <f t="shared" si="4"/>
        <v>50101238.380000003</v>
      </c>
      <c r="AG107" s="6">
        <f t="shared" si="4"/>
        <v>50101238.380000003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-7510677.1099999845</v>
      </c>
      <c r="Q110" s="8">
        <f t="shared" si="5"/>
        <v>-3883138.7599999979</v>
      </c>
      <c r="R110" s="8">
        <f t="shared" si="5"/>
        <v>-3055022.3799999896</v>
      </c>
      <c r="S110" s="8">
        <f t="shared" si="5"/>
        <v>-5572636.6299999766</v>
      </c>
      <c r="T110" s="8">
        <f t="shared" si="5"/>
        <v>-1450729.9699999485</v>
      </c>
      <c r="U110" s="8">
        <f t="shared" si="5"/>
        <v>4699165.6300000586</v>
      </c>
      <c r="V110" s="8">
        <f t="shared" si="5"/>
        <v>-74778011.679999977</v>
      </c>
      <c r="W110" s="8">
        <f t="shared" si="5"/>
        <v>-85564722.802999958</v>
      </c>
      <c r="X110" s="8">
        <f t="shared" si="5"/>
        <v>-83496224.475999996</v>
      </c>
      <c r="Y110" s="8">
        <f t="shared" si="5"/>
        <v>-75642102.918999955</v>
      </c>
      <c r="Z110" s="8">
        <f t="shared" si="5"/>
        <v>-50910281.361999981</v>
      </c>
      <c r="AA110" s="8">
        <f t="shared" si="5"/>
        <v>-37032185.654999986</v>
      </c>
      <c r="AB110" s="8">
        <f t="shared" si="5"/>
        <v>-30141341.917999975</v>
      </c>
      <c r="AC110" s="8">
        <f t="shared" si="5"/>
        <v>-35393785.920999981</v>
      </c>
      <c r="AD110" s="8">
        <f t="shared" si="5"/>
        <v>-24738278.11399997</v>
      </c>
      <c r="AE110" s="8">
        <f t="shared" si="5"/>
        <v>9957069.2730000243</v>
      </c>
      <c r="AF110" s="8">
        <f t="shared" si="5"/>
        <v>-31085986.54999996</v>
      </c>
      <c r="AG110" s="8">
        <f t="shared" si="5"/>
        <v>-31085986.54999996</v>
      </c>
    </row>
    <row r="112" spans="1:33" x14ac:dyDescent="0.2">
      <c r="AF112" s="2">
        <v>-29864328.387782633</v>
      </c>
    </row>
    <row r="114" spans="32:32" x14ac:dyDescent="0.2">
      <c r="AF114" s="2">
        <f>AF110-AF112</f>
        <v>-1221658.1622173265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workbookViewId="0"/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8"/>
      <c r="B1" s="29"/>
      <c r="C1" s="29"/>
      <c r="D1" s="29"/>
      <c r="E1" s="10" t="s">
        <v>151</v>
      </c>
      <c r="F1" s="28"/>
      <c r="G1" s="29"/>
      <c r="H1" s="29"/>
      <c r="I1" s="29"/>
      <c r="J1" s="10" t="s">
        <v>151</v>
      </c>
      <c r="K1" s="28"/>
      <c r="L1" s="29"/>
      <c r="M1" s="29"/>
      <c r="N1" s="29"/>
      <c r="O1" s="10" t="s">
        <v>151</v>
      </c>
      <c r="P1" s="28"/>
      <c r="Q1" s="29"/>
      <c r="R1" s="29"/>
      <c r="S1" s="29"/>
      <c r="T1" s="10" t="s">
        <v>151</v>
      </c>
    </row>
    <row r="2" spans="1:20" ht="21" x14ac:dyDescent="0.25">
      <c r="A2" s="18" t="s">
        <v>152</v>
      </c>
      <c r="B2" s="19"/>
      <c r="C2" s="19"/>
      <c r="D2" s="19"/>
      <c r="E2" s="20"/>
      <c r="F2" s="21" t="s">
        <v>152</v>
      </c>
      <c r="G2" s="19"/>
      <c r="H2" s="19"/>
      <c r="I2" s="19"/>
      <c r="J2" s="20"/>
      <c r="K2" s="22" t="s">
        <v>152</v>
      </c>
      <c r="L2" s="19"/>
      <c r="M2" s="19"/>
      <c r="N2" s="19"/>
      <c r="O2" s="20"/>
      <c r="P2" s="23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4">
        <v>45260</v>
      </c>
      <c r="C3" s="19"/>
      <c r="D3" s="19"/>
      <c r="E3" s="20"/>
      <c r="F3" s="11" t="s">
        <v>153</v>
      </c>
      <c r="G3" s="24">
        <v>45229</v>
      </c>
      <c r="H3" s="19"/>
      <c r="I3" s="19"/>
      <c r="J3" s="20"/>
      <c r="K3" s="11" t="s">
        <v>153</v>
      </c>
      <c r="L3" s="24">
        <v>45199</v>
      </c>
      <c r="M3" s="19"/>
      <c r="N3" s="19"/>
      <c r="O3" s="20"/>
      <c r="P3" s="11" t="s">
        <v>153</v>
      </c>
      <c r="Q3" s="24">
        <v>45168</v>
      </c>
      <c r="R3" s="19"/>
      <c r="S3" s="19"/>
      <c r="T3" s="20"/>
    </row>
    <row r="4" spans="1:20" ht="16" x14ac:dyDescent="0.2">
      <c r="A4" s="11" t="s">
        <v>2</v>
      </c>
      <c r="B4" s="25" t="s">
        <v>154</v>
      </c>
      <c r="C4" s="19"/>
      <c r="D4" s="19"/>
      <c r="E4" s="20"/>
      <c r="F4" s="11" t="s">
        <v>2</v>
      </c>
      <c r="G4" s="25" t="s">
        <v>154</v>
      </c>
      <c r="H4" s="19"/>
      <c r="I4" s="19"/>
      <c r="J4" s="20"/>
      <c r="K4" s="11" t="s">
        <v>2</v>
      </c>
      <c r="L4" s="25" t="s">
        <v>154</v>
      </c>
      <c r="M4" s="19"/>
      <c r="N4" s="19"/>
      <c r="O4" s="20"/>
      <c r="P4" s="11" t="s">
        <v>2</v>
      </c>
      <c r="Q4" s="25" t="s">
        <v>154</v>
      </c>
      <c r="R4" s="19"/>
      <c r="S4" s="19"/>
      <c r="T4" s="20"/>
    </row>
    <row r="5" spans="1:20" ht="21" x14ac:dyDescent="0.25">
      <c r="A5" s="18" t="s">
        <v>155</v>
      </c>
      <c r="B5" s="19"/>
      <c r="C5" s="19"/>
      <c r="D5" s="19"/>
      <c r="E5" s="20"/>
      <c r="F5" s="21" t="s">
        <v>155</v>
      </c>
      <c r="G5" s="19"/>
      <c r="H5" s="19"/>
      <c r="I5" s="19"/>
      <c r="J5" s="20"/>
      <c r="K5" s="22" t="s">
        <v>155</v>
      </c>
      <c r="L5" s="19"/>
      <c r="M5" s="19"/>
      <c r="N5" s="19"/>
      <c r="O5" s="20"/>
      <c r="P5" s="23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5">
        <v>236217976.38999999</v>
      </c>
      <c r="C6" s="19"/>
      <c r="D6" s="19"/>
      <c r="E6" s="20"/>
      <c r="F6" s="11" t="s">
        <v>156</v>
      </c>
      <c r="G6" s="25">
        <v>236217976.38999999</v>
      </c>
      <c r="H6" s="19"/>
      <c r="I6" s="19"/>
      <c r="J6" s="20"/>
      <c r="K6" s="11" t="s">
        <v>156</v>
      </c>
      <c r="L6" s="25">
        <v>236217976.38999999</v>
      </c>
      <c r="M6" s="19"/>
      <c r="N6" s="19"/>
      <c r="O6" s="20"/>
      <c r="P6" s="11" t="s">
        <v>156</v>
      </c>
      <c r="Q6" s="25">
        <v>236217976.38999999</v>
      </c>
      <c r="R6" s="19"/>
      <c r="S6" s="19"/>
      <c r="T6" s="20"/>
    </row>
    <row r="7" spans="1:20" ht="16" x14ac:dyDescent="0.2">
      <c r="A7" s="11" t="s">
        <v>157</v>
      </c>
      <c r="B7" s="25">
        <v>215917371.58999979</v>
      </c>
      <c r="C7" s="19"/>
      <c r="D7" s="19"/>
      <c r="E7" s="20"/>
      <c r="F7" s="11" t="s">
        <v>157</v>
      </c>
      <c r="G7" s="25">
        <v>211517371.58999979</v>
      </c>
      <c r="H7" s="19"/>
      <c r="I7" s="19"/>
      <c r="J7" s="20"/>
      <c r="K7" s="11" t="s">
        <v>157</v>
      </c>
      <c r="L7" s="25">
        <v>207117371.58999979</v>
      </c>
      <c r="M7" s="19"/>
      <c r="N7" s="19"/>
      <c r="O7" s="20"/>
      <c r="P7" s="11" t="s">
        <v>157</v>
      </c>
      <c r="Q7" s="25">
        <v>194663292.32999989</v>
      </c>
      <c r="R7" s="19"/>
      <c r="S7" s="19"/>
      <c r="T7" s="20"/>
    </row>
    <row r="8" spans="1:20" ht="16" x14ac:dyDescent="0.2">
      <c r="A8" s="11" t="s">
        <v>158</v>
      </c>
      <c r="B8" s="25">
        <v>193733777.13999981</v>
      </c>
      <c r="C8" s="19"/>
      <c r="D8" s="19"/>
      <c r="E8" s="20"/>
      <c r="F8" s="11" t="s">
        <v>158</v>
      </c>
      <c r="G8" s="25">
        <v>183658541.48999989</v>
      </c>
      <c r="H8" s="19"/>
      <c r="I8" s="19"/>
      <c r="J8" s="20"/>
      <c r="K8" s="11" t="s">
        <v>158</v>
      </c>
      <c r="L8" s="25">
        <v>174877063.31999999</v>
      </c>
      <c r="M8" s="19"/>
      <c r="N8" s="19"/>
      <c r="O8" s="20"/>
      <c r="P8" s="11" t="s">
        <v>158</v>
      </c>
      <c r="Q8" s="25">
        <v>168728087.2899999</v>
      </c>
      <c r="R8" s="19"/>
      <c r="S8" s="19"/>
      <c r="T8" s="20"/>
    </row>
    <row r="9" spans="1:20" ht="16" x14ac:dyDescent="0.2">
      <c r="A9" s="11" t="s">
        <v>159</v>
      </c>
      <c r="B9" s="25">
        <v>22183594.449999999</v>
      </c>
      <c r="C9" s="19"/>
      <c r="D9" s="19"/>
      <c r="E9" s="20"/>
      <c r="F9" s="11" t="s">
        <v>159</v>
      </c>
      <c r="G9" s="25">
        <v>27858830.100000009</v>
      </c>
      <c r="H9" s="19"/>
      <c r="I9" s="19"/>
      <c r="J9" s="20"/>
      <c r="K9" s="11" t="s">
        <v>159</v>
      </c>
      <c r="L9" s="25">
        <v>32240308.27</v>
      </c>
      <c r="M9" s="19"/>
      <c r="N9" s="19"/>
      <c r="O9" s="20"/>
      <c r="P9" s="11" t="s">
        <v>159</v>
      </c>
      <c r="Q9" s="25">
        <v>25935205.039999999</v>
      </c>
      <c r="R9" s="19"/>
      <c r="S9" s="19"/>
      <c r="T9" s="20"/>
    </row>
    <row r="10" spans="1:20" ht="16" x14ac:dyDescent="0.2">
      <c r="A10" s="11" t="s">
        <v>160</v>
      </c>
      <c r="B10" s="25">
        <v>6265190.7899999991</v>
      </c>
      <c r="C10" s="19"/>
      <c r="D10" s="19"/>
      <c r="E10" s="20"/>
      <c r="F10" s="11" t="s">
        <v>160</v>
      </c>
      <c r="G10" s="25">
        <v>6265190.7899999991</v>
      </c>
      <c r="H10" s="19"/>
      <c r="I10" s="19"/>
      <c r="J10" s="20"/>
      <c r="K10" s="11" t="s">
        <v>160</v>
      </c>
      <c r="L10" s="25">
        <v>6265190.7899999991</v>
      </c>
      <c r="M10" s="19"/>
      <c r="N10" s="19"/>
      <c r="O10" s="20"/>
      <c r="P10" s="11" t="s">
        <v>160</v>
      </c>
      <c r="Q10" s="25">
        <v>6265190.7899999991</v>
      </c>
      <c r="R10" s="19"/>
      <c r="S10" s="19"/>
      <c r="T10" s="20"/>
    </row>
    <row r="11" spans="1:20" ht="16" x14ac:dyDescent="0.2">
      <c r="A11" s="11" t="s">
        <v>161</v>
      </c>
      <c r="B11" s="25">
        <v>10093812.73</v>
      </c>
      <c r="C11" s="19"/>
      <c r="D11" s="19"/>
      <c r="E11" s="20"/>
      <c r="F11" s="11" t="s">
        <v>161</v>
      </c>
      <c r="G11" s="25">
        <v>10087407.25</v>
      </c>
      <c r="H11" s="19"/>
      <c r="I11" s="19"/>
      <c r="J11" s="20"/>
      <c r="K11" s="11" t="s">
        <v>161</v>
      </c>
      <c r="L11" s="25">
        <v>11087407.25</v>
      </c>
      <c r="M11" s="19"/>
      <c r="N11" s="19"/>
      <c r="O11" s="20"/>
      <c r="P11" s="11" t="s">
        <v>161</v>
      </c>
      <c r="Q11" s="25">
        <v>11098327.609999999</v>
      </c>
      <c r="R11" s="19"/>
      <c r="S11" s="19"/>
      <c r="T11" s="20"/>
    </row>
    <row r="12" spans="1:20" ht="16" x14ac:dyDescent="0.2">
      <c r="A12" s="11" t="s">
        <v>162</v>
      </c>
      <c r="B12" s="25">
        <v>58813461.509999998</v>
      </c>
      <c r="C12" s="19"/>
      <c r="D12" s="19"/>
      <c r="E12" s="20"/>
      <c r="F12" s="11" t="s">
        <v>162</v>
      </c>
      <c r="G12" s="25">
        <v>57707056.030000001</v>
      </c>
      <c r="H12" s="19"/>
      <c r="I12" s="19"/>
      <c r="J12" s="20"/>
      <c r="K12" s="11" t="s">
        <v>162</v>
      </c>
      <c r="L12" s="25">
        <v>57707056.030000001</v>
      </c>
      <c r="M12" s="19"/>
      <c r="N12" s="19"/>
      <c r="O12" s="20"/>
      <c r="P12" s="11" t="s">
        <v>162</v>
      </c>
      <c r="Q12" s="25">
        <v>47817976.390000001</v>
      </c>
      <c r="R12" s="19"/>
      <c r="S12" s="19"/>
      <c r="T12" s="20"/>
    </row>
    <row r="13" spans="1:20" ht="16" x14ac:dyDescent="0.2">
      <c r="A13" s="11" t="s">
        <v>163</v>
      </c>
      <c r="B13" s="25">
        <v>130496170.4199999</v>
      </c>
      <c r="C13" s="19"/>
      <c r="D13" s="19"/>
      <c r="E13" s="20"/>
      <c r="F13" s="11" t="s">
        <v>163</v>
      </c>
      <c r="G13" s="25">
        <v>121851485.4599999</v>
      </c>
      <c r="H13" s="19"/>
      <c r="I13" s="19"/>
      <c r="J13" s="20"/>
      <c r="K13" s="11" t="s">
        <v>163</v>
      </c>
      <c r="L13" s="25">
        <v>113070007.29000001</v>
      </c>
      <c r="M13" s="19"/>
      <c r="N13" s="19"/>
      <c r="O13" s="20"/>
      <c r="P13" s="11" t="s">
        <v>163</v>
      </c>
      <c r="Q13" s="25">
        <v>116810110.8999999</v>
      </c>
      <c r="R13" s="19"/>
      <c r="S13" s="19"/>
      <c r="T13" s="20"/>
    </row>
    <row r="14" spans="1:20" ht="21" x14ac:dyDescent="0.25">
      <c r="A14" s="18" t="s">
        <v>164</v>
      </c>
      <c r="B14" s="19"/>
      <c r="C14" s="19"/>
      <c r="D14" s="19"/>
      <c r="E14" s="20"/>
      <c r="F14" s="21" t="s">
        <v>164</v>
      </c>
      <c r="G14" s="19"/>
      <c r="H14" s="19"/>
      <c r="I14" s="19"/>
      <c r="J14" s="20"/>
      <c r="K14" s="22" t="s">
        <v>164</v>
      </c>
      <c r="L14" s="19"/>
      <c r="M14" s="19"/>
      <c r="N14" s="19"/>
      <c r="O14" s="20"/>
      <c r="P14" s="23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6">
        <v>523</v>
      </c>
      <c r="C15" s="19"/>
      <c r="D15" s="19"/>
      <c r="E15" s="20"/>
      <c r="F15" s="13" t="s">
        <v>165</v>
      </c>
      <c r="G15" s="26">
        <v>519</v>
      </c>
      <c r="H15" s="19"/>
      <c r="I15" s="19"/>
      <c r="J15" s="20"/>
      <c r="K15" s="13" t="s">
        <v>165</v>
      </c>
      <c r="L15" s="26">
        <v>515</v>
      </c>
      <c r="M15" s="19"/>
      <c r="N15" s="19"/>
      <c r="O15" s="20"/>
      <c r="P15" s="13" t="s">
        <v>165</v>
      </c>
      <c r="Q15" s="26">
        <v>494</v>
      </c>
      <c r="R15" s="19"/>
      <c r="S15" s="19"/>
      <c r="T15" s="20"/>
    </row>
    <row r="16" spans="1:20" ht="16" x14ac:dyDescent="0.2">
      <c r="A16" s="13" t="s">
        <v>166</v>
      </c>
      <c r="B16" s="26">
        <v>174</v>
      </c>
      <c r="C16" s="19"/>
      <c r="D16" s="19"/>
      <c r="E16" s="20"/>
      <c r="F16" s="13" t="s">
        <v>166</v>
      </c>
      <c r="G16" s="26">
        <v>172</v>
      </c>
      <c r="H16" s="19"/>
      <c r="I16" s="19"/>
      <c r="J16" s="20"/>
      <c r="K16" s="13" t="s">
        <v>166</v>
      </c>
      <c r="L16" s="26">
        <v>172</v>
      </c>
      <c r="M16" s="19"/>
      <c r="N16" s="19"/>
      <c r="O16" s="20"/>
      <c r="P16" s="13" t="s">
        <v>166</v>
      </c>
      <c r="Q16" s="26">
        <v>146</v>
      </c>
      <c r="R16" s="19"/>
      <c r="S16" s="19"/>
      <c r="T16" s="20"/>
    </row>
    <row r="17" spans="1:20" ht="16" x14ac:dyDescent="0.2">
      <c r="A17" s="13" t="s">
        <v>167</v>
      </c>
      <c r="B17" s="26">
        <v>349</v>
      </c>
      <c r="C17" s="19"/>
      <c r="D17" s="19"/>
      <c r="E17" s="20"/>
      <c r="F17" s="13" t="s">
        <v>167</v>
      </c>
      <c r="G17" s="26">
        <v>347</v>
      </c>
      <c r="H17" s="19"/>
      <c r="I17" s="19"/>
      <c r="J17" s="20"/>
      <c r="K17" s="13" t="s">
        <v>167</v>
      </c>
      <c r="L17" s="26">
        <v>343</v>
      </c>
      <c r="M17" s="19"/>
      <c r="N17" s="19"/>
      <c r="O17" s="20"/>
      <c r="P17" s="13" t="s">
        <v>167</v>
      </c>
      <c r="Q17" s="26">
        <v>348</v>
      </c>
      <c r="R17" s="19"/>
      <c r="S17" s="19"/>
      <c r="T17" s="20"/>
    </row>
    <row r="18" spans="1:20" ht="21" x14ac:dyDescent="0.25">
      <c r="A18" s="18" t="s">
        <v>168</v>
      </c>
      <c r="B18" s="19"/>
      <c r="C18" s="19"/>
      <c r="D18" s="19"/>
      <c r="E18" s="20"/>
      <c r="F18" s="21" t="s">
        <v>168</v>
      </c>
      <c r="G18" s="19"/>
      <c r="H18" s="19"/>
      <c r="I18" s="19"/>
      <c r="J18" s="20"/>
      <c r="K18" s="22" t="s">
        <v>168</v>
      </c>
      <c r="L18" s="19"/>
      <c r="M18" s="19"/>
      <c r="N18" s="19"/>
      <c r="O18" s="20"/>
      <c r="P18" s="23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66</v>
      </c>
      <c r="D20" s="14">
        <v>20</v>
      </c>
      <c r="E20" s="14">
        <v>139</v>
      </c>
      <c r="F20" s="13" t="s">
        <v>173</v>
      </c>
      <c r="G20" s="14">
        <v>225</v>
      </c>
      <c r="H20" s="14">
        <v>65</v>
      </c>
      <c r="I20" s="14">
        <v>20</v>
      </c>
      <c r="J20" s="14">
        <v>140</v>
      </c>
      <c r="K20" s="13" t="s">
        <v>173</v>
      </c>
      <c r="L20" s="14">
        <v>225</v>
      </c>
      <c r="M20" s="14">
        <v>64</v>
      </c>
      <c r="N20" s="14">
        <v>18</v>
      </c>
      <c r="O20" s="14">
        <v>143</v>
      </c>
      <c r="P20" s="13" t="s">
        <v>173</v>
      </c>
      <c r="Q20" s="14">
        <v>225</v>
      </c>
      <c r="R20" s="14">
        <v>55</v>
      </c>
      <c r="S20" s="14">
        <v>23</v>
      </c>
      <c r="T20" s="14">
        <v>147</v>
      </c>
    </row>
    <row r="21" spans="1:20" ht="16" x14ac:dyDescent="0.2">
      <c r="A21" s="11" t="s">
        <v>174</v>
      </c>
      <c r="B21" s="11">
        <f>SUMIFS(data!$H$1:$H$1750,data!$A$1:$A$1750,"Sales - Heron View Sales")+SUMIFS(data!$H$1:$H$1750,data!$A$1:$A$1750,"Sales - Heron Fields")+C43</f>
        <v>291927190.92000002</v>
      </c>
      <c r="C21" s="11">
        <v>85873391.304347828</v>
      </c>
      <c r="D21" s="11">
        <v>28894601.739130441</v>
      </c>
      <c r="E21" s="11">
        <f>E53+C43</f>
        <v>192266173.9130435</v>
      </c>
      <c r="F21" s="11" t="s">
        <v>174</v>
      </c>
      <c r="G21" s="11">
        <v>307034166.95652169</v>
      </c>
      <c r="H21" s="11">
        <v>84377826.086956531</v>
      </c>
      <c r="I21" s="11">
        <v>29007645.217391308</v>
      </c>
      <c r="J21" s="11">
        <v>193648695.65217391</v>
      </c>
      <c r="K21" s="11" t="s">
        <v>174</v>
      </c>
      <c r="L21" s="11">
        <v>307034166.95652169</v>
      </c>
      <c r="M21" s="11">
        <v>83134434.782608703</v>
      </c>
      <c r="N21" s="11">
        <v>26190427.826086961</v>
      </c>
      <c r="O21" s="11">
        <v>197709304.34782609</v>
      </c>
      <c r="P21" s="11" t="s">
        <v>174</v>
      </c>
      <c r="Q21" s="11">
        <v>307034166.95652169</v>
      </c>
      <c r="R21" s="11">
        <v>70109130.434782609</v>
      </c>
      <c r="S21" s="11">
        <v>33433471.304347832</v>
      </c>
      <c r="T21" s="11">
        <v>203491565.21739131</v>
      </c>
    </row>
    <row r="22" spans="1:20" ht="16" x14ac:dyDescent="0.2">
      <c r="A22" s="11" t="s">
        <v>175</v>
      </c>
      <c r="B22" s="11">
        <f>B21*0.05</f>
        <v>14596359.546000002</v>
      </c>
      <c r="C22" s="11">
        <f>C21*0.05</f>
        <v>4293669.5652173916</v>
      </c>
      <c r="D22" s="11">
        <f>D21*0.05</f>
        <v>1444730.0869565222</v>
      </c>
      <c r="E22" s="11">
        <f>E21*0.05</f>
        <v>9613308.6956521757</v>
      </c>
      <c r="F22" s="11" t="s">
        <v>175</v>
      </c>
      <c r="G22" s="11">
        <f>G21*0.05</f>
        <v>15351708.347826086</v>
      </c>
      <c r="H22" s="11">
        <f>H21*0.05</f>
        <v>4218891.3043478271</v>
      </c>
      <c r="I22" s="11">
        <f>I21*0.05</f>
        <v>1450382.2608695654</v>
      </c>
      <c r="J22" s="11">
        <f>J21*0.05</f>
        <v>9682434.7826086953</v>
      </c>
      <c r="K22" s="11" t="s">
        <v>175</v>
      </c>
      <c r="L22" s="11">
        <f>L21*0.05</f>
        <v>15351708.347826086</v>
      </c>
      <c r="M22" s="11">
        <f>M21*0.05</f>
        <v>4156721.7391304355</v>
      </c>
      <c r="N22" s="11">
        <f>N21*0.05</f>
        <v>1309521.3913043481</v>
      </c>
      <c r="O22" s="11">
        <f>O21*0.05</f>
        <v>9885465.2173913047</v>
      </c>
      <c r="P22" s="11" t="s">
        <v>175</v>
      </c>
      <c r="Q22" s="11">
        <f>Q21*0.05</f>
        <v>15351708.347826086</v>
      </c>
      <c r="R22" s="11">
        <f>R21*0.05</f>
        <v>3505456.5217391308</v>
      </c>
      <c r="S22" s="11">
        <f>S21*0.05</f>
        <v>1671673.5652173916</v>
      </c>
      <c r="T22" s="11">
        <f>T21*0.05</f>
        <v>10174578.260869566</v>
      </c>
    </row>
    <row r="23" spans="1:20" ht="16" x14ac:dyDescent="0.2">
      <c r="A23" s="11" t="s">
        <v>176</v>
      </c>
      <c r="B23" s="11">
        <v>3619972.1739130542</v>
      </c>
      <c r="C23" s="11">
        <v>1061858.5043478259</v>
      </c>
      <c r="D23" s="11">
        <v>321775.30434782628</v>
      </c>
      <c r="E23" s="11">
        <v>2236338.3652174021</v>
      </c>
      <c r="F23" s="11" t="s">
        <v>176</v>
      </c>
      <c r="G23" s="11">
        <v>3619972.1739130542</v>
      </c>
      <c r="H23" s="11">
        <v>1045769.739130435</v>
      </c>
      <c r="I23" s="11">
        <v>321775.30434782628</v>
      </c>
      <c r="J23" s="11">
        <v>2252427.130434793</v>
      </c>
      <c r="K23" s="11" t="s">
        <v>176</v>
      </c>
      <c r="L23" s="11">
        <v>3619972.1739130542</v>
      </c>
      <c r="M23" s="11">
        <v>1029680.973913043</v>
      </c>
      <c r="N23" s="11">
        <v>289597.77391304373</v>
      </c>
      <c r="O23" s="11">
        <v>2300693.4260869669</v>
      </c>
      <c r="P23" s="11" t="s">
        <v>176</v>
      </c>
      <c r="Q23" s="11">
        <v>3619972.1739130542</v>
      </c>
      <c r="R23" s="11">
        <v>884882.08695652115</v>
      </c>
      <c r="S23" s="11">
        <v>370041.60000000033</v>
      </c>
      <c r="T23" s="11">
        <v>2365048.486956533</v>
      </c>
    </row>
    <row r="24" spans="1:20" ht="16" x14ac:dyDescent="0.2">
      <c r="A24" s="11" t="s">
        <v>177</v>
      </c>
      <c r="B24" s="11">
        <v>3761289.7826087121</v>
      </c>
      <c r="C24" s="11">
        <v>1103311.669565219</v>
      </c>
      <c r="D24" s="11">
        <v>334336.86956521741</v>
      </c>
      <c r="E24" s="11">
        <v>2323641.2434782758</v>
      </c>
      <c r="F24" s="11" t="s">
        <v>177</v>
      </c>
      <c r="G24" s="11">
        <v>3761289.7826087121</v>
      </c>
      <c r="H24" s="11">
        <v>1086594.826086957</v>
      </c>
      <c r="I24" s="11">
        <v>334336.86956521741</v>
      </c>
      <c r="J24" s="11">
        <v>2340358.0869565369</v>
      </c>
      <c r="K24" s="11" t="s">
        <v>177</v>
      </c>
      <c r="L24" s="11">
        <v>3761289.7826087121</v>
      </c>
      <c r="M24" s="11">
        <v>1069877.982608696</v>
      </c>
      <c r="N24" s="11">
        <v>300903.18260869558</v>
      </c>
      <c r="O24" s="11">
        <v>2390508.6173913199</v>
      </c>
      <c r="P24" s="11" t="s">
        <v>177</v>
      </c>
      <c r="Q24" s="11">
        <v>3761289.7826087121</v>
      </c>
      <c r="R24" s="11">
        <v>919426.39130434778</v>
      </c>
      <c r="S24" s="11">
        <v>384487.4</v>
      </c>
      <c r="T24" s="11">
        <v>2457375.991304365</v>
      </c>
    </row>
    <row r="25" spans="1:20" ht="16" x14ac:dyDescent="0.2">
      <c r="A25" s="11" t="s">
        <v>178</v>
      </c>
      <c r="B25" s="11">
        <v>350021.73913043452</v>
      </c>
      <c r="C25" s="11">
        <v>102673.0434782607</v>
      </c>
      <c r="D25" s="11">
        <v>31113.043478260879</v>
      </c>
      <c r="E25" s="11">
        <v>216235.65217391291</v>
      </c>
      <c r="F25" s="11" t="s">
        <v>178</v>
      </c>
      <c r="G25" s="11">
        <v>350021.73913043452</v>
      </c>
      <c r="H25" s="11">
        <v>101117.39130434769</v>
      </c>
      <c r="I25" s="11">
        <v>31113.043478260879</v>
      </c>
      <c r="J25" s="11">
        <v>217791.30434782599</v>
      </c>
      <c r="K25" s="11" t="s">
        <v>178</v>
      </c>
      <c r="L25" s="11">
        <v>350021.73913043452</v>
      </c>
      <c r="M25" s="11">
        <v>99561.739130434653</v>
      </c>
      <c r="N25" s="11">
        <v>28001.739130434791</v>
      </c>
      <c r="O25" s="11">
        <v>222458.2608695651</v>
      </c>
      <c r="P25" s="11" t="s">
        <v>178</v>
      </c>
      <c r="Q25" s="11">
        <v>350021.73913043452</v>
      </c>
      <c r="R25" s="11">
        <v>85560.86956521729</v>
      </c>
      <c r="S25" s="11">
        <v>35780</v>
      </c>
      <c r="T25" s="11">
        <v>228680.8695652172</v>
      </c>
    </row>
    <row r="26" spans="1:20" ht="16" x14ac:dyDescent="0.2">
      <c r="A26" s="11" t="s">
        <v>179</v>
      </c>
      <c r="B26" s="11">
        <v>1535170.834782609</v>
      </c>
      <c r="C26" s="11">
        <v>429366.95652173919</v>
      </c>
      <c r="D26" s="11">
        <v>144473.00869565221</v>
      </c>
      <c r="E26" s="11">
        <v>961330.86956521776</v>
      </c>
      <c r="F26" s="11" t="s">
        <v>130</v>
      </c>
      <c r="G26" s="11">
        <v>1535170.834782609</v>
      </c>
      <c r="H26" s="11">
        <v>421889.13043478271</v>
      </c>
      <c r="I26" s="11">
        <v>145038.22608695659</v>
      </c>
      <c r="J26" s="11">
        <v>968243.47826086998</v>
      </c>
      <c r="K26" s="11" t="s">
        <v>130</v>
      </c>
      <c r="L26" s="11">
        <v>1535170.834782609</v>
      </c>
      <c r="M26" s="11">
        <v>415672.17391304352</v>
      </c>
      <c r="N26" s="11">
        <v>130952.13913043481</v>
      </c>
      <c r="O26" s="11">
        <v>988546.52173913096</v>
      </c>
      <c r="P26" s="11" t="s">
        <v>130</v>
      </c>
      <c r="Q26" s="11">
        <v>1535170.834782609</v>
      </c>
      <c r="R26" s="11">
        <v>350545.65217391308</v>
      </c>
      <c r="S26" s="11">
        <v>167167.35652173919</v>
      </c>
      <c r="T26" s="11">
        <v>1017457.826086957</v>
      </c>
    </row>
    <row r="27" spans="1:20" ht="16" x14ac:dyDescent="0.2">
      <c r="A27" s="11" t="s">
        <v>180</v>
      </c>
      <c r="B27" s="11">
        <f>B21-SUM(B22:B26)</f>
        <v>268064376.8435652</v>
      </c>
      <c r="C27" s="11">
        <f>C21-SUM(C22:C26)</f>
        <v>78882511.565217391</v>
      </c>
      <c r="D27" s="11">
        <f>D21-SUM(D22:D26)</f>
        <v>26618173.426086962</v>
      </c>
      <c r="E27" s="11">
        <f>E21-SUM(E22:E26)</f>
        <v>176915319.0869565</v>
      </c>
      <c r="F27" s="11" t="s">
        <v>180</v>
      </c>
      <c r="G27" s="11">
        <f>G21-SUM(G22:G26)</f>
        <v>282416004.07826078</v>
      </c>
      <c r="H27" s="11">
        <f>H21-SUM(H22:H26)</f>
        <v>77503563.695652187</v>
      </c>
      <c r="I27" s="11">
        <f>I21-SUM(I22:I26)</f>
        <v>26724999.513043482</v>
      </c>
      <c r="J27" s="11">
        <f>J21-SUM(J22:J26)</f>
        <v>178187440.86956519</v>
      </c>
      <c r="K27" s="11" t="s">
        <v>180</v>
      </c>
      <c r="L27" s="11">
        <f>L21-SUM(L22:L26)</f>
        <v>282416004.07826078</v>
      </c>
      <c r="M27" s="11">
        <f>M21-SUM(M22:M26)</f>
        <v>76362920.173913047</v>
      </c>
      <c r="N27" s="11">
        <f>N21-SUM(N22:N26)</f>
        <v>24131451.600000005</v>
      </c>
      <c r="O27" s="11">
        <f>O21-SUM(O22:O26)</f>
        <v>181921632.30434781</v>
      </c>
      <c r="P27" s="11" t="s">
        <v>180</v>
      </c>
      <c r="Q27" s="11">
        <f>Q21-SUM(Q22:Q26)</f>
        <v>282416004.07826078</v>
      </c>
      <c r="R27" s="11">
        <f>R21-SUM(R22:R26)</f>
        <v>64363258.913043477</v>
      </c>
      <c r="S27" s="11">
        <f>S21-SUM(S22:S26)</f>
        <v>30804321.382608701</v>
      </c>
      <c r="T27" s="11">
        <f>T21-SUM(T22:T26)</f>
        <v>187248423.78260869</v>
      </c>
    </row>
    <row r="28" spans="1:20" ht="21" x14ac:dyDescent="0.25">
      <c r="A28" s="18" t="s">
        <v>181</v>
      </c>
      <c r="B28" s="19"/>
      <c r="C28" s="19"/>
      <c r="D28" s="19"/>
      <c r="E28" s="20"/>
      <c r="F28" s="21" t="s">
        <v>181</v>
      </c>
      <c r="G28" s="19"/>
      <c r="H28" s="19"/>
      <c r="I28" s="19"/>
      <c r="J28" s="20"/>
      <c r="K28" s="22" t="s">
        <v>181</v>
      </c>
      <c r="L28" s="19"/>
      <c r="M28" s="19"/>
      <c r="N28" s="19"/>
      <c r="O28" s="20"/>
      <c r="P28" s="23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5">
        <f>49064519.484363+C48</f>
        <v>49064519.484362997</v>
      </c>
      <c r="C29" s="19"/>
      <c r="D29" s="19"/>
      <c r="E29" s="20"/>
      <c r="F29" s="11" t="s">
        <v>182</v>
      </c>
      <c r="G29" s="25">
        <v>49064519.484363057</v>
      </c>
      <c r="H29" s="19"/>
      <c r="I29" s="19"/>
      <c r="J29" s="20"/>
      <c r="K29" s="11" t="s">
        <v>182</v>
      </c>
      <c r="L29" s="25">
        <v>49064519.484363057</v>
      </c>
      <c r="M29" s="19"/>
      <c r="N29" s="19"/>
      <c r="O29" s="20"/>
      <c r="P29" s="11" t="s">
        <v>182</v>
      </c>
      <c r="Q29" s="25">
        <v>49064519.484363057</v>
      </c>
      <c r="R29" s="19"/>
      <c r="S29" s="19"/>
      <c r="T29" s="20"/>
    </row>
    <row r="30" spans="1:20" ht="16" x14ac:dyDescent="0.2">
      <c r="A30" s="11" t="s">
        <v>183</v>
      </c>
      <c r="B30" s="25">
        <v>13431066.599624731</v>
      </c>
      <c r="C30" s="19"/>
      <c r="D30" s="19"/>
      <c r="E30" s="20"/>
      <c r="F30" s="11" t="s">
        <v>183</v>
      </c>
      <c r="G30" s="25">
        <v>13205884.249983091</v>
      </c>
      <c r="H30" s="19"/>
      <c r="I30" s="19"/>
      <c r="J30" s="20"/>
      <c r="K30" s="11" t="s">
        <v>183</v>
      </c>
      <c r="L30" s="25">
        <v>13205884.249983091</v>
      </c>
      <c r="M30" s="19"/>
      <c r="N30" s="19"/>
      <c r="O30" s="20"/>
      <c r="P30" s="11" t="s">
        <v>183</v>
      </c>
      <c r="Q30" s="25">
        <v>11719526.737626379</v>
      </c>
      <c r="R30" s="19"/>
      <c r="S30" s="19"/>
      <c r="T30" s="20"/>
    </row>
    <row r="31" spans="1:20" ht="21" x14ac:dyDescent="0.25">
      <c r="A31" s="18" t="s">
        <v>184</v>
      </c>
      <c r="B31" s="19"/>
      <c r="C31" s="19"/>
      <c r="D31" s="19"/>
      <c r="E31" s="20"/>
      <c r="F31" s="21" t="s">
        <v>184</v>
      </c>
      <c r="G31" s="19"/>
      <c r="H31" s="19"/>
      <c r="I31" s="19"/>
      <c r="J31" s="20"/>
      <c r="K31" s="22" t="s">
        <v>184</v>
      </c>
      <c r="L31" s="19"/>
      <c r="M31" s="19"/>
      <c r="N31" s="19"/>
      <c r="O31" s="20"/>
      <c r="P31" s="23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5">
        <f>B9+SUMIFS(data!$H$1:$H$1750,data!$A$1:$A$1750,'NSST Print'!$A$32,data!$E$1:$E$1750,'NSST Print'!B3)</f>
        <v>22183594.449999999</v>
      </c>
      <c r="C32" s="19"/>
      <c r="D32" s="19"/>
      <c r="E32" s="20"/>
      <c r="F32" s="11" t="s">
        <v>129</v>
      </c>
      <c r="G32" s="25">
        <f>G9+SUMIFS(data!$H$1:$H$1750,data!$A$1:$A$1750,'NSST Print'!$A$32,data!$E$1:$E$1750,'NSST Print'!G3)</f>
        <v>27858830.100000009</v>
      </c>
      <c r="H32" s="19"/>
      <c r="I32" s="19"/>
      <c r="J32" s="20"/>
      <c r="K32" s="11" t="s">
        <v>129</v>
      </c>
      <c r="L32" s="25">
        <f>L9+SUMIFS(data!$H$1:$H$1750,data!$A$1:$A$1750,'NSST Print'!$A$32,data!$E$1:$E$1750,'NSST Print'!L3)</f>
        <v>32240308.27</v>
      </c>
      <c r="M32" s="19"/>
      <c r="N32" s="19"/>
      <c r="O32" s="20"/>
      <c r="P32" s="11" t="s">
        <v>129</v>
      </c>
      <c r="Q32" s="25">
        <f>Q9+SUMIFS(data!$H$1:$H$1750,data!$A$1:$A$1750,'NSST Print'!$A$32,data!$E$1:$E$1750,'NSST Print'!Q3)</f>
        <v>25935205.039999999</v>
      </c>
      <c r="R32" s="19"/>
      <c r="S32" s="19"/>
      <c r="T32" s="20"/>
    </row>
    <row r="33" spans="1:20" ht="16" x14ac:dyDescent="0.2">
      <c r="A33" s="11" t="s">
        <v>127</v>
      </c>
      <c r="B33" s="25">
        <f>SUMIFS(data!$H$1:$H$1750,data!$A$1:$A$1750,'NSST Print'!$A$33,data!$E$1:$E$1750,'NSST Print'!B3)+C43+C51+SUMIFS(data!$H$1:$H$1750,data!$A$1:$A$1750,"Momentum Interest")+SUMIFS(data!$H$1:$H$1750,data!$A$1:$A$1750,"Attorneys Deposit")+SUMIFS(data!$H$1:$H$1750,data!$A$1:$A$1750,"FNB Bank Account")</f>
        <v>42217120.710000001</v>
      </c>
      <c r="C33" s="19"/>
      <c r="D33" s="19"/>
      <c r="E33" s="20"/>
      <c r="F33" s="11" t="s">
        <v>127</v>
      </c>
      <c r="G33" s="25">
        <f>SUMIFS(data!$H$1:$H$1750,data!$A$1:$A$1750,'NSST Print'!$A$33,data!$E$1:$E$1750,'NSST Print'!G3)+C43+C51+SUMIFS(data!$H$1:$H$1750,data!$A$1:$A$1750,"Momentum Interest")+SUMIFS(data!$H$1:$H$1750,data!$A$1:$A$1750,"Attorneys Deposit")+SUMIFS(data!$H$1:$H$1750,data!$A$1:$A$1750,"FNB Bank Account")</f>
        <v>8788850.9399999995</v>
      </c>
      <c r="H33" s="19"/>
      <c r="I33" s="19"/>
      <c r="J33" s="20"/>
      <c r="K33" s="11" t="s">
        <v>127</v>
      </c>
      <c r="L33" s="25">
        <f>SUMIFS(data!$H$1:$H$1750,data!$A$1:$A$1750,'NSST Print'!$A$33,data!$E$1:$E$1750,'NSST Print'!L3)+C43+C51+SUMIFS(data!$H$1:$H$1750,data!$A$1:$A$1750,"Momentum Interest")+SUMIFS(data!$H$1:$H$1750,data!$A$1:$A$1750,"Attorneys Deposit")+SUMIFS(data!$H$1:$H$1750,data!$A$1:$A$1750,"FNB Bank Account")</f>
        <v>8788850.9399999995</v>
      </c>
      <c r="M33" s="19"/>
      <c r="N33" s="19"/>
      <c r="O33" s="20"/>
      <c r="P33" s="11" t="s">
        <v>127</v>
      </c>
      <c r="Q33" s="25">
        <f>SUMIFS(data!$H$1:$H$1750,data!$A$1:$A$1750,'NSST Print'!$A$33,data!$E$1:$E$1750,'NSST Print'!Q3)+C43+C51+SUMIFS(data!$H$1:$H$1750,data!$A$1:$A$1750,"Momentum Interest")+SUMIFS(data!$H$1:$H$1750,data!$A$1:$A$1750,"Attorneys Deposit")+SUMIFS(data!$H$1:$H$1750,data!$A$1:$A$1750,"FNB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5">
        <f>B32+B33</f>
        <v>64400715.159999996</v>
      </c>
      <c r="C34" s="19"/>
      <c r="D34" s="19"/>
      <c r="E34" s="20"/>
      <c r="F34" s="11" t="s">
        <v>185</v>
      </c>
      <c r="G34" s="25">
        <f>G32+G33</f>
        <v>36647681.040000007</v>
      </c>
      <c r="H34" s="19"/>
      <c r="I34" s="19"/>
      <c r="J34" s="20"/>
      <c r="K34" s="11" t="s">
        <v>185</v>
      </c>
      <c r="L34" s="25">
        <f>L32+L33</f>
        <v>41029159.210000001</v>
      </c>
      <c r="M34" s="19"/>
      <c r="N34" s="19"/>
      <c r="O34" s="20"/>
      <c r="P34" s="11" t="s">
        <v>185</v>
      </c>
      <c r="Q34" s="25">
        <f>Q32+Q33</f>
        <v>34724055.979999997</v>
      </c>
      <c r="R34" s="19"/>
      <c r="S34" s="19"/>
      <c r="T34" s="20"/>
    </row>
    <row r="35" spans="1:20" ht="16" x14ac:dyDescent="0.2">
      <c r="A35" s="11" t="s">
        <v>186</v>
      </c>
      <c r="B35" s="25">
        <f>SUMIFS(data!$H$1:$H$1750, data!$A$1:$A$1750, "Cost To Complete Project", data!$E$1:$E$1750, 'NSST Print'!B3)-SUM(C44:C50)</f>
        <v>100802055.56999999</v>
      </c>
      <c r="C35" s="19"/>
      <c r="D35" s="19"/>
      <c r="E35" s="20"/>
      <c r="F35" s="11" t="s">
        <v>186</v>
      </c>
      <c r="G35" s="25">
        <f>SUMIFS(data!$H$1:$H$1750, data!$A$1:$A$1750, "Cost To Complete Project", data!$E$1:$E$1750, 'NSST Print'!G3)-SUM(C44:C50)</f>
        <v>0</v>
      </c>
      <c r="H35" s="19"/>
      <c r="I35" s="19"/>
      <c r="J35" s="20"/>
      <c r="K35" s="11" t="s">
        <v>186</v>
      </c>
      <c r="L35" s="25">
        <f>SUMIFS(data!$H$1:$H$1750, data!$A$1:$A$1750, "Cost To Complete Project", data!$E$1:$E$1750, 'NSST Print'!L3)-SUM(C44:C50)</f>
        <v>0</v>
      </c>
      <c r="M35" s="19"/>
      <c r="N35" s="19"/>
      <c r="O35" s="20"/>
      <c r="P35" s="11" t="s">
        <v>186</v>
      </c>
      <c r="Q35" s="25">
        <f>SUMIFS(data!$H$1:$H$1750, data!$A$1:$A$1750, "Cost To Complete Project", data!$E$1:$E$1750, 'NSST Print'!Q3)-SUM(C44:C50)</f>
        <v>0</v>
      </c>
      <c r="R35" s="19"/>
      <c r="S35" s="19"/>
      <c r="T35" s="20"/>
    </row>
    <row r="36" spans="1:20" ht="16" x14ac:dyDescent="0.2">
      <c r="A36" s="11" t="s">
        <v>187</v>
      </c>
      <c r="B36" s="25">
        <f>B34-B35</f>
        <v>-36401340.409999996</v>
      </c>
      <c r="C36" s="19"/>
      <c r="D36" s="19"/>
      <c r="E36" s="20"/>
      <c r="F36" s="11" t="s">
        <v>187</v>
      </c>
      <c r="G36" s="25">
        <f>G34-G35</f>
        <v>36647681.040000007</v>
      </c>
      <c r="H36" s="19"/>
      <c r="I36" s="19"/>
      <c r="J36" s="20"/>
      <c r="K36" s="11" t="s">
        <v>187</v>
      </c>
      <c r="L36" s="25">
        <f>L34-L35</f>
        <v>41029159.210000001</v>
      </c>
      <c r="M36" s="19"/>
      <c r="N36" s="19"/>
      <c r="O36" s="20"/>
      <c r="P36" s="11" t="s">
        <v>187</v>
      </c>
      <c r="Q36" s="25">
        <f>Q34-Q35</f>
        <v>34724055.979999997</v>
      </c>
      <c r="R36" s="19"/>
      <c r="S36" s="19"/>
      <c r="T36" s="20"/>
    </row>
    <row r="37" spans="1:20" ht="21" x14ac:dyDescent="0.25">
      <c r="A37" s="18" t="s">
        <v>188</v>
      </c>
      <c r="B37" s="19"/>
      <c r="C37" s="19"/>
      <c r="D37" s="19"/>
      <c r="E37" s="20"/>
      <c r="F37" s="21" t="s">
        <v>188</v>
      </c>
      <c r="G37" s="19"/>
      <c r="H37" s="19"/>
      <c r="I37" s="19"/>
      <c r="J37" s="20"/>
      <c r="K37" s="22" t="s">
        <v>188</v>
      </c>
      <c r="L37" s="19"/>
      <c r="M37" s="19"/>
      <c r="N37" s="19"/>
      <c r="O37" s="20"/>
      <c r="P37" s="23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5">
        <f>B21+SUMIFS(data!$H$1:$H$1750,data!$A$1:$A$1750,"Sales - Heron Fields occupational rent")+SUMIFS(data!$H$1:$H$1750,data!$A$1:$A$1750,"Sales - Heron View Occupational Rent")+SUMIFS(data!$H$1:$H$1750,data!$A$1:$A$1750,"Rental Income")</f>
        <v>292431372.48000002</v>
      </c>
      <c r="C38" s="19"/>
      <c r="D38" s="19"/>
      <c r="E38" s="20"/>
      <c r="F38" s="11" t="s">
        <v>189</v>
      </c>
      <c r="G38" s="25">
        <f>G21</f>
        <v>307034166.95652169</v>
      </c>
      <c r="H38" s="19"/>
      <c r="I38" s="19"/>
      <c r="J38" s="20"/>
      <c r="K38" s="11" t="s">
        <v>189</v>
      </c>
      <c r="L38" s="25">
        <f>L21</f>
        <v>307034166.95652169</v>
      </c>
      <c r="M38" s="19"/>
      <c r="N38" s="19"/>
      <c r="O38" s="20"/>
      <c r="P38" s="11" t="s">
        <v>189</v>
      </c>
      <c r="Q38" s="25">
        <f>Q21</f>
        <v>307034166.95652169</v>
      </c>
      <c r="R38" s="19"/>
      <c r="S38" s="19"/>
      <c r="T38" s="20"/>
    </row>
    <row r="39" spans="1:20" ht="16" x14ac:dyDescent="0.2">
      <c r="A39" s="11" t="s">
        <v>190</v>
      </c>
      <c r="B39" s="25">
        <f>SUMIFS(data!$H$1:$H$1750,data!$A$1:$A$1750,"Interest Received - Momentum")</f>
        <v>3829813.7300000004</v>
      </c>
      <c r="C39" s="19"/>
      <c r="D39" s="19"/>
      <c r="E39" s="20"/>
      <c r="F39" s="11" t="s">
        <v>190</v>
      </c>
      <c r="G39" s="25">
        <f>SUMIFS(data!$H$1:$H$1750,data!$A$1:$A$1750,"Interest Received - Momentum")</f>
        <v>3829813.7300000004</v>
      </c>
      <c r="H39" s="19"/>
      <c r="I39" s="19"/>
      <c r="J39" s="20"/>
      <c r="K39" s="11" t="s">
        <v>190</v>
      </c>
      <c r="L39" s="25">
        <f>SUMIFS(data!$H$1:$H$1750,data!$A$1:$A$1750,"Interest Received - Momentum")</f>
        <v>3829813.7300000004</v>
      </c>
      <c r="M39" s="19"/>
      <c r="N39" s="19"/>
      <c r="O39" s="20"/>
      <c r="P39" s="11" t="s">
        <v>190</v>
      </c>
      <c r="Q39" s="25">
        <f>SUMIFS(data!$H$1:$H$1750,data!$A$1:$A$1750,"Interest Received - Momentum")</f>
        <v>3829813.7300000004</v>
      </c>
      <c r="R39" s="19"/>
      <c r="S39" s="19"/>
      <c r="T39" s="20"/>
    </row>
    <row r="40" spans="1:20" ht="16" x14ac:dyDescent="0.2">
      <c r="A40" s="11" t="s">
        <v>191</v>
      </c>
      <c r="B40" s="25">
        <f>SUMIFS(data!$H$1:$H$1750,data!$B$1:$B$1750,"Operating Expenses")+SUMIFS(data!$H$1:$H$1750,data!$B$1:$B$1750,"COS")-SUM(C44:C50)</f>
        <v>327347172.75999987</v>
      </c>
      <c r="C40" s="19"/>
      <c r="D40" s="19"/>
      <c r="E40" s="20"/>
      <c r="F40" s="11" t="s">
        <v>191</v>
      </c>
      <c r="G40" s="25">
        <f>SUMIFS(data!$H$1:$H$1750,data!$B$1:$B$1750,"Operating Expenses")+SUMIFS(data!$H$1:$H$1750,data!$B$1:$B$1750,"COS")-SUM(C44:C50)</f>
        <v>327347172.75999987</v>
      </c>
      <c r="H40" s="19"/>
      <c r="I40" s="19"/>
      <c r="J40" s="20"/>
      <c r="K40" s="11" t="s">
        <v>191</v>
      </c>
      <c r="L40" s="25">
        <f>SUMIFS(data!$H$1:$H$1750,data!$B$1:$B$1750,"Operating Expenses")+SUMIFS(data!$H$1:$H$1750,data!$B$1:$B$1750,"COS")-SUM(C44:C50)</f>
        <v>327347172.75999987</v>
      </c>
      <c r="M40" s="19"/>
      <c r="N40" s="19"/>
      <c r="O40" s="20"/>
      <c r="P40" s="11" t="s">
        <v>191</v>
      </c>
      <c r="Q40" s="25">
        <f>SUMIFS(data!$H$1:$H$1750,data!$B$1:$B$1750,"Operating Expenses")+SUMIFS(data!$H$1:$H$1750,data!$B$1:$B$1750,"COS")-SUM(C44:C50)</f>
        <v>327347172.75999987</v>
      </c>
      <c r="R40" s="19"/>
      <c r="S40" s="19"/>
      <c r="T40" s="20"/>
    </row>
    <row r="41" spans="1:20" ht="16" hidden="1" x14ac:dyDescent="0.2">
      <c r="A41" s="11" t="s">
        <v>192</v>
      </c>
      <c r="B41" s="25">
        <v>0</v>
      </c>
      <c r="C41" s="19"/>
      <c r="D41" s="19"/>
      <c r="E41" s="20"/>
      <c r="F41" s="11" t="s">
        <v>192</v>
      </c>
      <c r="G41" s="25">
        <v>0</v>
      </c>
      <c r="H41" s="19"/>
      <c r="I41" s="19"/>
      <c r="J41" s="20"/>
      <c r="K41" s="11" t="s">
        <v>192</v>
      </c>
      <c r="L41" s="25">
        <v>0</v>
      </c>
      <c r="M41" s="19"/>
      <c r="N41" s="19"/>
      <c r="O41" s="20"/>
      <c r="P41" s="11" t="s">
        <v>192</v>
      </c>
      <c r="Q41" s="25">
        <v>0</v>
      </c>
      <c r="R41" s="19"/>
      <c r="S41" s="19"/>
      <c r="T41" s="20"/>
    </row>
    <row r="42" spans="1:20" ht="16" x14ac:dyDescent="0.2">
      <c r="A42" s="15" t="s">
        <v>193</v>
      </c>
      <c r="B42" s="27">
        <f>B38+B39-B40-B41</f>
        <v>-31085986.549999833</v>
      </c>
      <c r="C42" s="19"/>
      <c r="D42" s="19"/>
      <c r="E42" s="20"/>
      <c r="F42" s="15" t="s">
        <v>193</v>
      </c>
      <c r="G42" s="27">
        <f>G38+G39-G40-G41</f>
        <v>-16483192.073478162</v>
      </c>
      <c r="H42" s="19"/>
      <c r="I42" s="19"/>
      <c r="J42" s="20"/>
      <c r="K42" s="15" t="s">
        <v>193</v>
      </c>
      <c r="L42" s="27">
        <f>L38+L39-L40-L41</f>
        <v>-16483192.073478162</v>
      </c>
      <c r="M42" s="19"/>
      <c r="N42" s="19"/>
      <c r="O42" s="20"/>
      <c r="P42" s="15" t="s">
        <v>193</v>
      </c>
      <c r="Q42" s="27">
        <f>Q38+Q39-Q40-Q41</f>
        <v>-16483192.073478162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16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"&lt;="&amp;B3)))*B44</f>
        <v>0</v>
      </c>
      <c r="D44" s="16">
        <f>((SUMIFS(data!$H$1:$H$1750,data!$A$1:$A$1750,"COS - Heron Fields - Construction", data!$D$1:$D$1750,"Heron Fields")+SUMIFS(data!$H$1:$H$1750,data!$A$1:$A$1750,"COS - Heron View - Construction", data!$D$1:$D$1750,"Heron View")+SUMIFS(data!$H$1:$H$1750,data!$A$1:$A$1750,"COS - Heron Fields - P &amp; G", data!$D$1:$D$1750,"Heron Fields")+SUMIFS(data!$H$1:$H$1750,data!$A$1:$A$1750,"COS - Heron View - P&amp;G", data!$D$1:$D$1750,"Heron View"))-(SUMIFS(data!$H$1:$H$1750,data!$A$1:$A$1750,"COS - Heron Fields - Construction", data!$D$1:$D$1750,"Heron Fields",data!$I$1:$I$1750, "&lt;="&amp;B3)+SUMIFS(data!$H$1:$H$1750,data!$A$1:$A$1750,"COS - Heron View - Construction", data!$D$1:$D$1750,"Heron View",data!$I$1:$I$1750, "&lt;="&amp;B3)+SUMIFS(data!$H$1:$H$1750,data!$A$1:$A$1750,"COS - Heron Fields - P &amp; G", data!$D$1:$D$1750,"Heron Fields",data!$I$1:$I$1750, "&lt;="&amp;B3)+SUMIFS(data!$H$1:$H$1750,data!$A$1:$A$1750,"COS - Heron View - P&amp;G", data!$D$1:$D$1750,"Heron View",data!$I$1:$I$1750, "&lt;="&amp;B3)))-C44</f>
        <v>76953848.399999991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0</v>
      </c>
      <c r="C45" s="16">
        <f>400000*B45</f>
        <v>0</v>
      </c>
      <c r="D45" s="16"/>
      <c r="E45" s="16">
        <f t="shared" si="0"/>
        <v>0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(SUMIFS(data!$H$1:$H$1750,data!$A$1:$A$1750,"CPSD")-SUMIFS(data!$H$1:$H$1750,data!$A$1:$A$1750,"CPSD",data!$I$1:$I$1750,"&lt;="&amp;'NSST Print'!B3))*B46</f>
        <v>0</v>
      </c>
      <c r="D46" s="16">
        <f>(SUMIFS(data!$H$1:$H$1750,data!$A$1:$A$1750,"CPSD")-SUMIFS(data!$H$1:$H$1750,data!$A$1:$A$1750,"CPSD",data!$I$1:$I$1750,"&lt;="&amp;'NSST Print'!B3))-C46</f>
        <v>2826340.9290000005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(SUMIFS(data!$H$1:$H$1750,data!$A$1:$A$1750,"Opp Invest")-SUMIFS(data!$H$1:$H$1750,data!$A$1:$A$1750,"Opp Invest",data!$I$1:$I$1750,"&lt;="&amp;'NSST Print'!B3))*B47</f>
        <v>0</v>
      </c>
      <c r="D47" s="16">
        <f>(SUMIFS(data!$H$1:$H$1750,data!$A$1:$A$1750,"Opp Invest")-SUMIFS(data!$H$1:$H$1750,data!$A$1:$A$1750,"Opp Invest",data!$I$1:$I$1750,"&lt;="&amp;'NSST Print'!B3))-C47</f>
        <v>3536228.7179999975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Investors",data!$A$2:$A$1750))*(data!$H$2:$H$1750))-SUMPRODUCT( --(ISNUMBER(SEARCH("Interest Paid - Investors", data!$A$2:$A$1750))), --(data!$I$2:$I$1750 &lt;= B3), data!$H$2:$H$1750 ))*B48</f>
        <v>0</v>
      </c>
      <c r="D48" s="16">
        <f>(SUMPRODUCT(ISNUMBER(SEARCH("Interest Paid - Investors",data!$A$2:$A$1750))*(data!$H$2:$H$1750))-SUMPRODUCT( --(ISNUMBER(SEARCH("Interest Paid - Investors", data!$A$2:$A$1750))), --(data!$I$2:$I$1750 &lt;= B3), data!$H$2:$H$1750 ))-C48</f>
        <v>31160263.209999982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Print'!B3)))*B49</f>
        <v>0</v>
      </c>
      <c r="D49" s="16">
        <f>((SUMIFS(data!$H$1:$H$1750,data!$A$1:$A$1750,"COS - Commission HF Units")+SUMIFS(data!$H$1:$H$1750,data!$A$1:$A$1750,"COS - Commission HV Units"))-(SUMIFS(data!$H$1:$H$1750,data!$A$1:$A$1750,"COS - Commission HF Units",data!$I$1:$I$1750,"&lt;="&amp;'NSST Print'!B3)+SUMIFS(data!$H$1:$H$1750,data!$A$1:$A$1750,"COS - Commission HV Units",data!$I$1:$I$1750,"&lt;="&amp;'NSST Print'!B3)))-C49</f>
        <v>9389971.5600000024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16"/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SUMIFS(data!$H$1:$H$1750,data!$A$1:$A$1750,"Early Exit Loan")*B51</f>
        <v>0</v>
      </c>
      <c r="D51" s="16"/>
      <c r="E51" s="16">
        <f>SUM(E43:E50)</f>
        <v>0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307034166.95652169</v>
      </c>
      <c r="C53" s="16">
        <v>85873391.304347828</v>
      </c>
      <c r="D53" s="16">
        <v>28894601.739130441</v>
      </c>
      <c r="E53" s="16">
        <v>192266173.9130435</v>
      </c>
      <c r="F53" s="16" t="s">
        <v>174</v>
      </c>
      <c r="G53" s="16">
        <v>307034166.95652169</v>
      </c>
      <c r="H53" s="16">
        <v>84377826.086956531</v>
      </c>
      <c r="I53" s="16">
        <v>29007645.217391308</v>
      </c>
      <c r="J53" s="16">
        <v>193648695.65217391</v>
      </c>
      <c r="K53" s="16" t="s">
        <v>174</v>
      </c>
      <c r="L53" s="16">
        <v>307034166.95652169</v>
      </c>
      <c r="M53" s="16">
        <v>83134434.782608703</v>
      </c>
      <c r="N53" s="16">
        <v>26190427.826086961</v>
      </c>
      <c r="O53" s="16">
        <v>197709304.34782609</v>
      </c>
      <c r="P53" s="16" t="s">
        <v>174</v>
      </c>
      <c r="Q53" s="16">
        <v>307034166.95652169</v>
      </c>
      <c r="R53" s="16">
        <v>70109130.434782609</v>
      </c>
      <c r="S53" s="16">
        <v>33433471.304347832</v>
      </c>
      <c r="T53" s="16">
        <v>203491565.21739131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2024-01-18T09:45:01Z</dcterms:created>
  <dcterms:modified xsi:type="dcterms:W3CDTF">2024-01-18T10:34:59Z</dcterms:modified>
</cp:coreProperties>
</file>