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tanjin\smallSoftware\Dropbox\MyMechanism\THERM\"/>
    </mc:Choice>
  </mc:AlternateContent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>Sheet1!$A$1:$A$725</definedName>
    <definedName name="_xlnm._FilterDatabase" localSheetId="1" hidden="1">Sheet2!$A$1:$A$227</definedName>
    <definedName name="_xlnm._FilterDatabase" localSheetId="2" hidden="1">Sheet3!$A$1:$A$139</definedName>
    <definedName name="_xlnm._FilterDatabase" localSheetId="4" hidden="1">Sheet5!$A$1:$A$372</definedName>
    <definedName name="_FilterDatabase_0" localSheetId="0">Sheet1!$A$1:$A$725</definedName>
  </definedNames>
  <calcPr calcId="152511" iterateDelta="1E-4"/>
</workbook>
</file>

<file path=xl/calcChain.xml><?xml version="1.0" encoding="utf-8"?>
<calcChain xmlns="http://schemas.openxmlformats.org/spreadsheetml/2006/main">
  <c r="J208" i="2" l="1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J207" i="2"/>
  <c r="I207" i="2"/>
  <c r="A372" i="6" l="1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C3" i="6"/>
  <c r="C7" i="6"/>
  <c r="C11" i="6"/>
  <c r="C15" i="6"/>
  <c r="C19" i="6"/>
  <c r="C23" i="6"/>
  <c r="C27" i="6"/>
  <c r="C31" i="6"/>
  <c r="C35" i="6"/>
  <c r="C39" i="6"/>
  <c r="C43" i="6"/>
  <c r="C47" i="6"/>
  <c r="C51" i="6"/>
  <c r="C55" i="6"/>
  <c r="C59" i="6"/>
  <c r="C63" i="6"/>
  <c r="C67" i="6"/>
  <c r="C71" i="6"/>
  <c r="C75" i="6"/>
  <c r="C79" i="6"/>
  <c r="C83" i="6"/>
  <c r="C87" i="6"/>
  <c r="C91" i="6"/>
  <c r="C95" i="6"/>
  <c r="C99" i="6"/>
  <c r="C103" i="6"/>
  <c r="C107" i="6"/>
  <c r="C111" i="6"/>
  <c r="C115" i="6"/>
  <c r="C119" i="6"/>
  <c r="C123" i="6"/>
  <c r="C127" i="6"/>
  <c r="C131" i="6"/>
  <c r="C135" i="6"/>
  <c r="C139" i="6"/>
  <c r="C143" i="6"/>
  <c r="C147" i="6"/>
  <c r="C151" i="6"/>
  <c r="C155" i="6"/>
  <c r="C159" i="6"/>
  <c r="C163" i="6"/>
  <c r="C167" i="6"/>
  <c r="C171" i="6"/>
  <c r="C175" i="6"/>
  <c r="C179" i="6"/>
  <c r="C183" i="6"/>
  <c r="C187" i="6"/>
  <c r="C191" i="6"/>
  <c r="C195" i="6"/>
  <c r="C199" i="6"/>
  <c r="C203" i="6"/>
  <c r="C207" i="6"/>
  <c r="C211" i="6"/>
  <c r="C215" i="6"/>
  <c r="C219" i="6"/>
  <c r="C223" i="6"/>
  <c r="C227" i="6"/>
  <c r="C231" i="6"/>
  <c r="C235" i="6"/>
  <c r="C239" i="6"/>
  <c r="C243" i="6"/>
  <c r="C247" i="6"/>
  <c r="C251" i="6"/>
  <c r="C255" i="6"/>
  <c r="C259" i="6"/>
  <c r="C263" i="6"/>
  <c r="C267" i="6"/>
  <c r="C271" i="6"/>
  <c r="C275" i="6"/>
  <c r="C279" i="6"/>
  <c r="C283" i="6"/>
  <c r="C287" i="6"/>
  <c r="C291" i="6"/>
  <c r="C295" i="6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1" i="5"/>
  <c r="C3" i="5"/>
  <c r="C7" i="5"/>
  <c r="C11" i="5"/>
  <c r="C15" i="5"/>
  <c r="C19" i="5"/>
  <c r="C23" i="5"/>
  <c r="C27" i="5"/>
  <c r="C31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1" i="5"/>
  <c r="C135" i="5"/>
  <c r="C139" i="5"/>
  <c r="C143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279" i="5"/>
  <c r="C283" i="5"/>
  <c r="C287" i="5"/>
  <c r="C291" i="5"/>
  <c r="C295" i="5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J226" i="2" l="1"/>
  <c r="I226" i="2"/>
  <c r="J224" i="2"/>
  <c r="I224" i="2"/>
  <c r="J222" i="2"/>
  <c r="I222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3" i="2"/>
  <c r="I193" i="2"/>
  <c r="J191" i="2"/>
  <c r="I191" i="2"/>
  <c r="J189" i="2"/>
  <c r="I189" i="2"/>
  <c r="J187" i="2"/>
  <c r="I187" i="2"/>
  <c r="J185" i="2"/>
  <c r="I185" i="2"/>
  <c r="J183" i="2"/>
  <c r="I183" i="2"/>
  <c r="J181" i="2"/>
  <c r="I181" i="2"/>
  <c r="J179" i="2"/>
  <c r="I179" i="2"/>
  <c r="J177" i="2"/>
  <c r="I177" i="2"/>
  <c r="J175" i="2"/>
  <c r="I175" i="2"/>
  <c r="J173" i="2"/>
  <c r="I173" i="2"/>
  <c r="J171" i="2"/>
  <c r="I171" i="2"/>
  <c r="J169" i="2"/>
  <c r="I169" i="2"/>
  <c r="J167" i="2"/>
  <c r="I167" i="2"/>
  <c r="J165" i="2"/>
  <c r="I165" i="2"/>
  <c r="J163" i="2"/>
  <c r="I163" i="2"/>
  <c r="J161" i="2"/>
  <c r="I161" i="2"/>
  <c r="J159" i="2"/>
  <c r="I159" i="2"/>
  <c r="J157" i="2"/>
  <c r="I157" i="2"/>
  <c r="J155" i="2"/>
  <c r="I155" i="2"/>
  <c r="J153" i="2"/>
  <c r="I153" i="2"/>
  <c r="J149" i="2"/>
  <c r="I149" i="2"/>
  <c r="J144" i="2"/>
  <c r="I144" i="2"/>
  <c r="J142" i="2"/>
  <c r="I142" i="2"/>
  <c r="J140" i="2"/>
  <c r="I140" i="2"/>
  <c r="J137" i="2"/>
  <c r="I137" i="2"/>
  <c r="J133" i="2"/>
  <c r="I133" i="2"/>
  <c r="J131" i="2"/>
  <c r="I131" i="2"/>
  <c r="J126" i="2"/>
  <c r="I126" i="2"/>
  <c r="J124" i="2"/>
  <c r="I124" i="2"/>
  <c r="J122" i="2"/>
  <c r="I122" i="2"/>
  <c r="J121" i="2"/>
  <c r="I121" i="2"/>
  <c r="J120" i="2"/>
  <c r="I120" i="2"/>
  <c r="J119" i="2"/>
  <c r="I119" i="2"/>
  <c r="J118" i="2"/>
  <c r="I118" i="2"/>
  <c r="J116" i="2"/>
  <c r="I116" i="2"/>
  <c r="J114" i="2"/>
  <c r="I114" i="2"/>
  <c r="J112" i="2"/>
  <c r="I112" i="2"/>
  <c r="J110" i="2"/>
  <c r="I110" i="2"/>
  <c r="J108" i="2"/>
  <c r="I108" i="2"/>
  <c r="J106" i="2"/>
  <c r="I106" i="2"/>
  <c r="J104" i="2"/>
  <c r="I104" i="2"/>
  <c r="J102" i="2"/>
  <c r="I102" i="2"/>
  <c r="J100" i="2"/>
  <c r="I100" i="2"/>
  <c r="J99" i="2"/>
  <c r="J98" i="2"/>
  <c r="J97" i="2"/>
  <c r="I97" i="2"/>
  <c r="J95" i="2"/>
  <c r="I95" i="2"/>
  <c r="J94" i="2"/>
  <c r="J93" i="2"/>
  <c r="I93" i="2"/>
  <c r="J91" i="2"/>
  <c r="I91" i="2"/>
  <c r="J89" i="2"/>
  <c r="I89" i="2"/>
  <c r="A720" i="1"/>
  <c r="C719" i="1"/>
  <c r="A719" i="1"/>
  <c r="A718" i="1"/>
  <c r="A717" i="1"/>
  <c r="A716" i="1"/>
  <c r="C715" i="1"/>
  <c r="A715" i="1"/>
  <c r="A714" i="1"/>
  <c r="A713" i="1"/>
  <c r="A712" i="1"/>
  <c r="C711" i="1"/>
  <c r="A711" i="1"/>
  <c r="A710" i="1"/>
  <c r="A709" i="1"/>
  <c r="A708" i="1"/>
  <c r="C707" i="1"/>
  <c r="A707" i="1"/>
  <c r="A706" i="1"/>
  <c r="A705" i="1"/>
  <c r="A704" i="1"/>
  <c r="C703" i="1"/>
  <c r="A703" i="1"/>
  <c r="A702" i="1"/>
  <c r="A701" i="1"/>
  <c r="A700" i="1"/>
  <c r="C699" i="1"/>
  <c r="A699" i="1"/>
  <c r="A698" i="1"/>
  <c r="A697" i="1"/>
  <c r="A696" i="1"/>
  <c r="C695" i="1"/>
  <c r="A695" i="1"/>
  <c r="A694" i="1"/>
  <c r="A693" i="1"/>
  <c r="A692" i="1"/>
  <c r="C691" i="1"/>
  <c r="A691" i="1"/>
  <c r="A690" i="1"/>
  <c r="A689" i="1"/>
  <c r="A688" i="1"/>
  <c r="C687" i="1"/>
  <c r="A687" i="1"/>
  <c r="A686" i="1"/>
  <c r="A685" i="1"/>
  <c r="A684" i="1"/>
  <c r="C683" i="1"/>
  <c r="A683" i="1"/>
  <c r="A682" i="1"/>
  <c r="A681" i="1"/>
  <c r="A680" i="1"/>
  <c r="C679" i="1"/>
  <c r="A679" i="1"/>
  <c r="A678" i="1"/>
  <c r="A677" i="1"/>
  <c r="A676" i="1"/>
  <c r="C675" i="1"/>
  <c r="A675" i="1"/>
  <c r="A674" i="1"/>
  <c r="A673" i="1"/>
  <c r="A672" i="1"/>
  <c r="C671" i="1"/>
  <c r="A671" i="1"/>
  <c r="A670" i="1"/>
  <c r="A669" i="1"/>
  <c r="A668" i="1"/>
  <c r="C667" i="1"/>
  <c r="A667" i="1"/>
  <c r="A666" i="1"/>
  <c r="A665" i="1"/>
  <c r="A664" i="1"/>
  <c r="C663" i="1"/>
  <c r="A663" i="1"/>
  <c r="A662" i="1"/>
  <c r="A661" i="1"/>
  <c r="A660" i="1"/>
  <c r="C659" i="1"/>
  <c r="A659" i="1"/>
  <c r="A658" i="1"/>
  <c r="A657" i="1"/>
  <c r="A656" i="1"/>
  <c r="C655" i="1"/>
  <c r="A655" i="1"/>
  <c r="A654" i="1"/>
  <c r="A653" i="1"/>
  <c r="A652" i="1"/>
  <c r="C651" i="1"/>
  <c r="A651" i="1"/>
  <c r="A650" i="1"/>
  <c r="A649" i="1"/>
  <c r="A648" i="1"/>
  <c r="C647" i="1"/>
  <c r="A647" i="1"/>
  <c r="A646" i="1"/>
  <c r="A645" i="1"/>
  <c r="A644" i="1"/>
  <c r="C643" i="1"/>
  <c r="A643" i="1"/>
  <c r="A642" i="1"/>
  <c r="A641" i="1"/>
  <c r="A640" i="1"/>
  <c r="C639" i="1"/>
  <c r="A639" i="1"/>
  <c r="A638" i="1"/>
  <c r="A637" i="1"/>
  <c r="A636" i="1"/>
  <c r="C635" i="1"/>
  <c r="A635" i="1"/>
  <c r="A634" i="1"/>
  <c r="A633" i="1"/>
  <c r="A632" i="1"/>
  <c r="C631" i="1"/>
  <c r="A631" i="1"/>
  <c r="A630" i="1"/>
  <c r="A629" i="1"/>
  <c r="A628" i="1"/>
  <c r="C627" i="1"/>
  <c r="A627" i="1"/>
  <c r="A626" i="1"/>
  <c r="A625" i="1"/>
  <c r="A624" i="1"/>
  <c r="C623" i="1"/>
  <c r="A623" i="1"/>
  <c r="A622" i="1"/>
  <c r="A621" i="1"/>
  <c r="A620" i="1"/>
  <c r="C619" i="1"/>
  <c r="A619" i="1"/>
  <c r="A618" i="1"/>
  <c r="A617" i="1"/>
  <c r="A616" i="1"/>
  <c r="C615" i="1"/>
  <c r="A615" i="1"/>
  <c r="A614" i="1"/>
  <c r="A613" i="1"/>
  <c r="A612" i="1"/>
  <c r="C611" i="1"/>
  <c r="A611" i="1"/>
  <c r="A610" i="1"/>
  <c r="A609" i="1"/>
  <c r="A608" i="1"/>
  <c r="C607" i="1"/>
  <c r="A607" i="1"/>
  <c r="A606" i="1"/>
  <c r="A605" i="1"/>
  <c r="A604" i="1"/>
  <c r="C603" i="1"/>
  <c r="A603" i="1"/>
  <c r="A602" i="1"/>
  <c r="A601" i="1"/>
  <c r="A600" i="1"/>
  <c r="C599" i="1"/>
  <c r="A599" i="1"/>
  <c r="A598" i="1"/>
  <c r="A597" i="1"/>
  <c r="A596" i="1"/>
  <c r="C595" i="1"/>
  <c r="A595" i="1"/>
  <c r="A594" i="1"/>
  <c r="A593" i="1"/>
  <c r="A592" i="1"/>
  <c r="C591" i="1"/>
  <c r="A591" i="1"/>
  <c r="A590" i="1"/>
  <c r="A589" i="1"/>
  <c r="A588" i="1"/>
  <c r="C587" i="1"/>
  <c r="A587" i="1"/>
  <c r="A586" i="1"/>
  <c r="A585" i="1"/>
  <c r="A584" i="1"/>
  <c r="C583" i="1"/>
  <c r="A583" i="1"/>
  <c r="A582" i="1"/>
  <c r="A581" i="1"/>
  <c r="A580" i="1"/>
  <c r="C579" i="1"/>
  <c r="A579" i="1"/>
  <c r="A578" i="1"/>
  <c r="A577" i="1"/>
  <c r="A576" i="1"/>
  <c r="C575" i="1"/>
  <c r="A575" i="1"/>
  <c r="A574" i="1"/>
  <c r="A573" i="1"/>
  <c r="A572" i="1"/>
  <c r="C571" i="1"/>
  <c r="A571" i="1"/>
  <c r="A570" i="1"/>
  <c r="A569" i="1"/>
  <c r="A568" i="1"/>
  <c r="C567" i="1"/>
  <c r="A567" i="1"/>
  <c r="A566" i="1"/>
  <c r="A565" i="1"/>
  <c r="A564" i="1"/>
  <c r="C563" i="1"/>
  <c r="A563" i="1"/>
  <c r="A562" i="1"/>
  <c r="A561" i="1"/>
  <c r="A560" i="1"/>
  <c r="C559" i="1"/>
  <c r="A559" i="1"/>
  <c r="A558" i="1"/>
  <c r="A557" i="1"/>
  <c r="A556" i="1"/>
  <c r="C555" i="1"/>
  <c r="A555" i="1"/>
  <c r="A554" i="1"/>
  <c r="A553" i="1"/>
  <c r="A552" i="1"/>
  <c r="C551" i="1"/>
  <c r="A551" i="1"/>
  <c r="A550" i="1"/>
  <c r="A549" i="1"/>
  <c r="A548" i="1"/>
  <c r="C547" i="1"/>
  <c r="A547" i="1"/>
  <c r="A546" i="1"/>
  <c r="A545" i="1"/>
  <c r="A544" i="1"/>
  <c r="C543" i="1"/>
  <c r="A543" i="1"/>
  <c r="A542" i="1"/>
  <c r="A541" i="1"/>
  <c r="A540" i="1"/>
  <c r="C539" i="1"/>
  <c r="A539" i="1"/>
  <c r="A538" i="1"/>
  <c r="A537" i="1"/>
  <c r="A536" i="1"/>
  <c r="C535" i="1"/>
  <c r="A535" i="1"/>
  <c r="A534" i="1"/>
  <c r="A533" i="1"/>
  <c r="A532" i="1"/>
  <c r="C531" i="1"/>
  <c r="A531" i="1"/>
  <c r="A530" i="1"/>
  <c r="A529" i="1"/>
  <c r="A528" i="1"/>
  <c r="C527" i="1"/>
  <c r="A527" i="1"/>
  <c r="A526" i="1"/>
  <c r="A525" i="1"/>
  <c r="A524" i="1"/>
  <c r="C523" i="1"/>
  <c r="A523" i="1"/>
  <c r="A522" i="1"/>
  <c r="A521" i="1"/>
  <c r="A520" i="1"/>
  <c r="C519" i="1"/>
  <c r="A519" i="1"/>
  <c r="A518" i="1"/>
  <c r="A517" i="1"/>
  <c r="A516" i="1"/>
  <c r="C515" i="1"/>
  <c r="A515" i="1"/>
  <c r="A514" i="1"/>
  <c r="A513" i="1"/>
  <c r="A512" i="1"/>
  <c r="C511" i="1"/>
  <c r="A511" i="1"/>
  <c r="A510" i="1"/>
  <c r="A509" i="1"/>
  <c r="A508" i="1"/>
  <c r="C507" i="1"/>
  <c r="A507" i="1"/>
  <c r="A506" i="1"/>
  <c r="A505" i="1"/>
  <c r="A504" i="1"/>
  <c r="C503" i="1"/>
  <c r="A503" i="1"/>
  <c r="A502" i="1"/>
  <c r="A501" i="1"/>
  <c r="A500" i="1"/>
  <c r="C499" i="1"/>
  <c r="A499" i="1"/>
  <c r="A498" i="1"/>
  <c r="A497" i="1"/>
  <c r="A496" i="1"/>
  <c r="C495" i="1"/>
  <c r="A495" i="1"/>
  <c r="A494" i="1"/>
  <c r="A493" i="1"/>
  <c r="A492" i="1"/>
  <c r="C491" i="1"/>
  <c r="A491" i="1"/>
  <c r="A490" i="1"/>
  <c r="A489" i="1"/>
  <c r="A488" i="1"/>
  <c r="C487" i="1"/>
  <c r="A487" i="1"/>
  <c r="A486" i="1"/>
  <c r="A485" i="1"/>
  <c r="A484" i="1"/>
  <c r="C483" i="1"/>
  <c r="A483" i="1"/>
  <c r="A482" i="1"/>
  <c r="A481" i="1"/>
  <c r="A480" i="1"/>
  <c r="C479" i="1"/>
  <c r="A479" i="1"/>
  <c r="A478" i="1"/>
  <c r="A477" i="1"/>
  <c r="A476" i="1"/>
  <c r="C475" i="1"/>
  <c r="A475" i="1"/>
  <c r="A474" i="1"/>
  <c r="A473" i="1"/>
  <c r="A472" i="1"/>
  <c r="C471" i="1"/>
  <c r="A471" i="1"/>
  <c r="A470" i="1"/>
  <c r="A469" i="1"/>
  <c r="A468" i="1"/>
  <c r="C467" i="1"/>
  <c r="A467" i="1"/>
  <c r="A466" i="1"/>
  <c r="A465" i="1"/>
  <c r="A464" i="1"/>
  <c r="C463" i="1"/>
  <c r="A463" i="1"/>
  <c r="A462" i="1"/>
  <c r="A461" i="1"/>
  <c r="A460" i="1"/>
  <c r="C459" i="1"/>
  <c r="A459" i="1"/>
  <c r="A458" i="1"/>
  <c r="A457" i="1"/>
  <c r="A456" i="1"/>
  <c r="C455" i="1"/>
  <c r="A455" i="1"/>
  <c r="A454" i="1"/>
  <c r="A453" i="1"/>
  <c r="A452" i="1"/>
  <c r="C451" i="1"/>
  <c r="A451" i="1"/>
  <c r="A450" i="1"/>
  <c r="A449" i="1"/>
  <c r="A448" i="1"/>
  <c r="C447" i="1"/>
  <c r="A447" i="1"/>
  <c r="A446" i="1"/>
  <c r="A445" i="1"/>
  <c r="A444" i="1"/>
  <c r="C443" i="1"/>
  <c r="A443" i="1"/>
  <c r="A442" i="1"/>
  <c r="A441" i="1"/>
  <c r="A440" i="1"/>
  <c r="C439" i="1"/>
  <c r="A439" i="1"/>
  <c r="A438" i="1"/>
  <c r="A437" i="1"/>
  <c r="A436" i="1"/>
  <c r="C435" i="1"/>
  <c r="A435" i="1"/>
  <c r="A434" i="1"/>
  <c r="A433" i="1"/>
  <c r="A432" i="1"/>
  <c r="C431" i="1"/>
  <c r="A431" i="1"/>
  <c r="A430" i="1"/>
  <c r="A429" i="1"/>
  <c r="A428" i="1"/>
  <c r="C427" i="1"/>
  <c r="A427" i="1"/>
  <c r="A426" i="1"/>
  <c r="A425" i="1"/>
  <c r="A424" i="1"/>
  <c r="C423" i="1"/>
  <c r="A423" i="1"/>
  <c r="A422" i="1"/>
  <c r="A421" i="1"/>
  <c r="A420" i="1"/>
  <c r="C419" i="1"/>
  <c r="A419" i="1"/>
  <c r="A418" i="1"/>
  <c r="A417" i="1"/>
  <c r="A416" i="1"/>
  <c r="C415" i="1"/>
  <c r="A415" i="1"/>
  <c r="A414" i="1"/>
  <c r="A413" i="1"/>
  <c r="A412" i="1"/>
  <c r="C411" i="1"/>
  <c r="A411" i="1"/>
  <c r="A410" i="1"/>
  <c r="A409" i="1"/>
  <c r="A408" i="1"/>
  <c r="C407" i="1"/>
  <c r="A407" i="1"/>
  <c r="A406" i="1"/>
  <c r="A405" i="1"/>
  <c r="A404" i="1"/>
  <c r="C403" i="1"/>
  <c r="A403" i="1"/>
  <c r="A402" i="1"/>
  <c r="A401" i="1"/>
  <c r="A400" i="1"/>
  <c r="C399" i="1"/>
  <c r="A399" i="1"/>
  <c r="A398" i="1"/>
  <c r="A397" i="1"/>
  <c r="A396" i="1"/>
  <c r="C395" i="1"/>
  <c r="A395" i="1"/>
  <c r="A394" i="1"/>
  <c r="A393" i="1"/>
  <c r="A392" i="1"/>
  <c r="C391" i="1"/>
  <c r="A391" i="1"/>
  <c r="A390" i="1"/>
  <c r="A389" i="1"/>
  <c r="A388" i="1"/>
  <c r="C387" i="1"/>
  <c r="A387" i="1"/>
  <c r="A386" i="1"/>
  <c r="A385" i="1"/>
  <c r="A384" i="1"/>
  <c r="A383" i="1"/>
  <c r="A382" i="1"/>
  <c r="A381" i="1"/>
  <c r="A380" i="1"/>
  <c r="C379" i="1"/>
  <c r="A379" i="1"/>
  <c r="A378" i="1"/>
  <c r="A377" i="1"/>
  <c r="A376" i="1"/>
  <c r="C375" i="1"/>
  <c r="A375" i="1"/>
  <c r="A374" i="1"/>
  <c r="A373" i="1"/>
  <c r="A372" i="1"/>
  <c r="C371" i="1"/>
  <c r="A371" i="1"/>
  <c r="A370" i="1"/>
  <c r="A369" i="1"/>
  <c r="A368" i="1"/>
  <c r="C367" i="1"/>
  <c r="A367" i="1"/>
  <c r="A366" i="1"/>
  <c r="A365" i="1"/>
  <c r="A364" i="1"/>
  <c r="C363" i="1"/>
  <c r="A363" i="1"/>
  <c r="A362" i="1"/>
  <c r="A361" i="1"/>
  <c r="A360" i="1"/>
  <c r="C359" i="1"/>
  <c r="A359" i="1"/>
  <c r="A358" i="1"/>
  <c r="A357" i="1"/>
  <c r="A356" i="1"/>
  <c r="C355" i="1"/>
  <c r="A355" i="1"/>
  <c r="A354" i="1"/>
  <c r="A353" i="1"/>
  <c r="A352" i="1"/>
  <c r="C351" i="1"/>
  <c r="A351" i="1"/>
  <c r="A350" i="1"/>
  <c r="A349" i="1"/>
  <c r="A348" i="1"/>
  <c r="C347" i="1"/>
  <c r="A347" i="1"/>
  <c r="A346" i="1"/>
  <c r="A345" i="1"/>
  <c r="A344" i="1"/>
  <c r="C343" i="1"/>
  <c r="A343" i="1"/>
  <c r="A342" i="1"/>
  <c r="A341" i="1"/>
  <c r="A340" i="1"/>
  <c r="C339" i="1"/>
  <c r="A339" i="1"/>
  <c r="A338" i="1"/>
  <c r="A337" i="1"/>
  <c r="A336" i="1"/>
  <c r="C335" i="1"/>
  <c r="A335" i="1"/>
  <c r="A334" i="1"/>
  <c r="A333" i="1"/>
  <c r="A332" i="1"/>
  <c r="C331" i="1"/>
  <c r="A331" i="1"/>
  <c r="A330" i="1"/>
  <c r="A329" i="1"/>
  <c r="A328" i="1"/>
  <c r="C327" i="1"/>
  <c r="A327" i="1"/>
  <c r="A326" i="1"/>
  <c r="A325" i="1"/>
  <c r="A324" i="1"/>
  <c r="C323" i="1"/>
  <c r="A323" i="1"/>
  <c r="A322" i="1"/>
  <c r="A321" i="1"/>
  <c r="A320" i="1"/>
  <c r="C319" i="1"/>
  <c r="A319" i="1"/>
  <c r="A318" i="1"/>
  <c r="A317" i="1"/>
  <c r="A316" i="1"/>
  <c r="C315" i="1"/>
  <c r="A315" i="1"/>
  <c r="A314" i="1"/>
  <c r="A313" i="1"/>
  <c r="A312" i="1"/>
  <c r="C311" i="1"/>
  <c r="A311" i="1"/>
  <c r="A310" i="1"/>
  <c r="A309" i="1"/>
  <c r="A308" i="1"/>
  <c r="C307" i="1"/>
  <c r="A307" i="1"/>
  <c r="A306" i="1"/>
  <c r="A305" i="1"/>
  <c r="A304" i="1"/>
  <c r="C303" i="1"/>
  <c r="A303" i="1"/>
  <c r="A302" i="1"/>
  <c r="A301" i="1"/>
  <c r="A300" i="1"/>
  <c r="C299" i="1"/>
  <c r="A299" i="1"/>
  <c r="A298" i="1"/>
  <c r="A297" i="1"/>
  <c r="A296" i="1"/>
  <c r="C295" i="1"/>
  <c r="A295" i="1"/>
  <c r="A294" i="1"/>
  <c r="A293" i="1"/>
  <c r="A292" i="1"/>
  <c r="C291" i="1"/>
  <c r="A291" i="1"/>
  <c r="A290" i="1"/>
  <c r="A289" i="1"/>
  <c r="A288" i="1"/>
  <c r="C287" i="1"/>
  <c r="A287" i="1"/>
  <c r="A286" i="1"/>
  <c r="A285" i="1"/>
  <c r="A284" i="1"/>
  <c r="C283" i="1"/>
  <c r="A283" i="1"/>
  <c r="A282" i="1"/>
  <c r="A281" i="1"/>
  <c r="A280" i="1"/>
  <c r="C279" i="1"/>
  <c r="A279" i="1"/>
  <c r="A278" i="1"/>
  <c r="A277" i="1"/>
  <c r="A276" i="1"/>
  <c r="C275" i="1"/>
  <c r="A275" i="1"/>
  <c r="A274" i="1"/>
  <c r="A273" i="1"/>
  <c r="A272" i="1"/>
  <c r="C271" i="1"/>
  <c r="A271" i="1"/>
  <c r="A270" i="1"/>
  <c r="A269" i="1"/>
  <c r="A268" i="1"/>
  <c r="C267" i="1"/>
  <c r="A267" i="1"/>
  <c r="A266" i="1"/>
  <c r="A265" i="1"/>
  <c r="A264" i="1"/>
  <c r="C263" i="1"/>
  <c r="A263" i="1"/>
  <c r="A262" i="1"/>
  <c r="A261" i="1"/>
  <c r="A260" i="1"/>
  <c r="C259" i="1"/>
  <c r="A259" i="1"/>
  <c r="A258" i="1"/>
  <c r="A257" i="1"/>
  <c r="A256" i="1"/>
  <c r="C255" i="1"/>
  <c r="A255" i="1"/>
  <c r="A254" i="1"/>
  <c r="A253" i="1"/>
  <c r="A252" i="1"/>
  <c r="C251" i="1"/>
  <c r="A251" i="1"/>
  <c r="A250" i="1"/>
  <c r="A249" i="1"/>
  <c r="A248" i="1"/>
  <c r="C247" i="1"/>
  <c r="A247" i="1"/>
  <c r="A246" i="1"/>
  <c r="A245" i="1"/>
  <c r="A244" i="1"/>
  <c r="C243" i="1"/>
  <c r="A243" i="1"/>
  <c r="A242" i="1"/>
  <c r="A241" i="1"/>
  <c r="A240" i="1"/>
  <c r="C239" i="1"/>
  <c r="A239" i="1"/>
  <c r="A238" i="1"/>
  <c r="A237" i="1"/>
  <c r="A236" i="1"/>
  <c r="C235" i="1"/>
  <c r="A235" i="1"/>
  <c r="A234" i="1"/>
  <c r="A233" i="1"/>
  <c r="A232" i="1"/>
  <c r="C231" i="1"/>
  <c r="A231" i="1"/>
  <c r="A230" i="1"/>
  <c r="A229" i="1"/>
  <c r="A228" i="1"/>
  <c r="C227" i="1"/>
  <c r="A227" i="1"/>
  <c r="A226" i="1"/>
  <c r="A225" i="1"/>
  <c r="A224" i="1"/>
  <c r="C223" i="1"/>
  <c r="A223" i="1"/>
  <c r="A222" i="1"/>
  <c r="A221" i="1"/>
  <c r="A220" i="1"/>
  <c r="C219" i="1"/>
  <c r="A219" i="1"/>
  <c r="A218" i="1"/>
  <c r="A217" i="1"/>
  <c r="A216" i="1"/>
  <c r="C215" i="1"/>
  <c r="A215" i="1"/>
  <c r="A214" i="1"/>
  <c r="A213" i="1"/>
  <c r="A212" i="1"/>
  <c r="C211" i="1"/>
  <c r="A211" i="1"/>
  <c r="A210" i="1"/>
  <c r="A209" i="1"/>
  <c r="A208" i="1"/>
  <c r="C207" i="1"/>
  <c r="A207" i="1"/>
  <c r="A206" i="1"/>
  <c r="A205" i="1"/>
  <c r="A204" i="1"/>
  <c r="C203" i="1"/>
  <c r="A203" i="1"/>
  <c r="A202" i="1"/>
  <c r="A201" i="1"/>
  <c r="A200" i="1"/>
  <c r="C199" i="1"/>
  <c r="A199" i="1"/>
  <c r="A198" i="1"/>
  <c r="A197" i="1"/>
  <c r="A196" i="1"/>
  <c r="C195" i="1"/>
  <c r="A195" i="1"/>
  <c r="A194" i="1"/>
  <c r="A193" i="1"/>
  <c r="A192" i="1"/>
  <c r="C191" i="1"/>
  <c r="A191" i="1"/>
  <c r="A190" i="1"/>
  <c r="A189" i="1"/>
  <c r="A188" i="1"/>
  <c r="C187" i="1"/>
  <c r="A187" i="1"/>
  <c r="A186" i="1"/>
  <c r="A185" i="1"/>
  <c r="A184" i="1"/>
  <c r="C183" i="1"/>
  <c r="A183" i="1"/>
  <c r="A182" i="1"/>
  <c r="A181" i="1"/>
  <c r="A180" i="1"/>
  <c r="C179" i="1"/>
  <c r="A179" i="1"/>
  <c r="A178" i="1"/>
  <c r="A177" i="1"/>
  <c r="A176" i="1"/>
  <c r="C175" i="1"/>
  <c r="A175" i="1"/>
  <c r="A174" i="1"/>
  <c r="A173" i="1"/>
  <c r="A172" i="1"/>
  <c r="C171" i="1"/>
  <c r="A171" i="1"/>
  <c r="A170" i="1"/>
  <c r="A169" i="1"/>
  <c r="A168" i="1"/>
  <c r="C167" i="1"/>
  <c r="A167" i="1"/>
  <c r="A166" i="1"/>
  <c r="A165" i="1"/>
  <c r="A164" i="1"/>
  <c r="C163" i="1"/>
  <c r="A163" i="1"/>
  <c r="A162" i="1"/>
  <c r="A161" i="1"/>
  <c r="A160" i="1"/>
  <c r="C159" i="1"/>
  <c r="A159" i="1"/>
  <c r="A158" i="1"/>
  <c r="A157" i="1"/>
  <c r="A156" i="1"/>
  <c r="C155" i="1"/>
  <c r="A155" i="1"/>
  <c r="A154" i="1"/>
  <c r="A153" i="1"/>
  <c r="A152" i="1"/>
  <c r="C151" i="1"/>
  <c r="A151" i="1"/>
  <c r="A150" i="1"/>
  <c r="A149" i="1"/>
  <c r="A148" i="1"/>
  <c r="C147" i="1"/>
  <c r="A147" i="1"/>
  <c r="A146" i="1"/>
  <c r="A145" i="1"/>
  <c r="A144" i="1"/>
  <c r="C143" i="1"/>
  <c r="A143" i="1"/>
  <c r="A142" i="1"/>
  <c r="A141" i="1"/>
  <c r="A140" i="1"/>
  <c r="C139" i="1"/>
  <c r="A139" i="1"/>
  <c r="A138" i="1"/>
  <c r="A137" i="1"/>
  <c r="A136" i="1"/>
  <c r="C135" i="1"/>
  <c r="A135" i="1"/>
  <c r="A134" i="1"/>
  <c r="A133" i="1"/>
  <c r="A132" i="1"/>
  <c r="C131" i="1"/>
  <c r="A131" i="1"/>
  <c r="A130" i="1"/>
  <c r="A129" i="1"/>
  <c r="A128" i="1"/>
  <c r="C127" i="1"/>
  <c r="A127" i="1"/>
  <c r="A126" i="1"/>
  <c r="A125" i="1"/>
  <c r="A124" i="1"/>
  <c r="C123" i="1"/>
  <c r="A123" i="1"/>
  <c r="A122" i="1"/>
  <c r="A121" i="1"/>
  <c r="A120" i="1"/>
  <c r="C119" i="1"/>
  <c r="A119" i="1"/>
  <c r="A118" i="1"/>
  <c r="A117" i="1"/>
  <c r="A116" i="1"/>
  <c r="C115" i="1"/>
  <c r="A115" i="1"/>
  <c r="A114" i="1"/>
  <c r="A113" i="1"/>
  <c r="A112" i="1"/>
  <c r="C111" i="1"/>
  <c r="A111" i="1"/>
  <c r="A110" i="1"/>
  <c r="A109" i="1"/>
  <c r="A108" i="1"/>
  <c r="C107" i="1"/>
  <c r="A107" i="1"/>
  <c r="A106" i="1"/>
  <c r="A105" i="1"/>
  <c r="A104" i="1"/>
  <c r="C103" i="1"/>
  <c r="A103" i="1"/>
  <c r="A102" i="1"/>
  <c r="A101" i="1"/>
  <c r="A100" i="1"/>
  <c r="C99" i="1"/>
  <c r="A99" i="1"/>
  <c r="A98" i="1"/>
  <c r="A97" i="1"/>
  <c r="A96" i="1"/>
  <c r="C95" i="1"/>
  <c r="A95" i="1"/>
  <c r="A94" i="1"/>
  <c r="A93" i="1"/>
  <c r="A92" i="1"/>
  <c r="C91" i="1"/>
  <c r="A91" i="1"/>
  <c r="A90" i="1"/>
  <c r="A89" i="1"/>
  <c r="A88" i="1"/>
  <c r="C87" i="1"/>
  <c r="A87" i="1"/>
  <c r="A86" i="1"/>
  <c r="A85" i="1"/>
  <c r="A84" i="1"/>
  <c r="C83" i="1"/>
  <c r="A83" i="1"/>
  <c r="A82" i="1"/>
  <c r="A81" i="1"/>
  <c r="A80" i="1"/>
  <c r="C79" i="1"/>
  <c r="A79" i="1"/>
  <c r="A78" i="1"/>
  <c r="A77" i="1"/>
  <c r="A76" i="1"/>
  <c r="C75" i="1"/>
  <c r="A75" i="1"/>
  <c r="A74" i="1"/>
  <c r="A73" i="1"/>
  <c r="A72" i="1"/>
  <c r="C71" i="1"/>
  <c r="A71" i="1"/>
  <c r="A70" i="1"/>
  <c r="A69" i="1"/>
  <c r="A68" i="1"/>
  <c r="C67" i="1"/>
  <c r="A67" i="1"/>
  <c r="A66" i="1"/>
  <c r="A65" i="1"/>
  <c r="A64" i="1"/>
  <c r="C63" i="1"/>
  <c r="A63" i="1"/>
  <c r="A62" i="1"/>
  <c r="A61" i="1"/>
  <c r="A60" i="1"/>
  <c r="C59" i="1"/>
  <c r="A59" i="1"/>
  <c r="A58" i="1"/>
  <c r="A57" i="1"/>
  <c r="A56" i="1"/>
  <c r="C55" i="1"/>
  <c r="A55" i="1"/>
  <c r="A54" i="1"/>
  <c r="A53" i="1"/>
  <c r="A52" i="1"/>
  <c r="C51" i="1"/>
  <c r="A51" i="1"/>
  <c r="A50" i="1"/>
  <c r="A49" i="1"/>
  <c r="A48" i="1"/>
  <c r="C47" i="1"/>
  <c r="A47" i="1"/>
  <c r="A46" i="1"/>
  <c r="A45" i="1"/>
  <c r="A44" i="1"/>
  <c r="C43" i="1"/>
  <c r="A43" i="1"/>
  <c r="A42" i="1"/>
  <c r="A41" i="1"/>
  <c r="A40" i="1"/>
  <c r="C39" i="1"/>
  <c r="A39" i="1"/>
  <c r="A38" i="1"/>
  <c r="A37" i="1"/>
  <c r="A36" i="1"/>
  <c r="C35" i="1"/>
  <c r="A35" i="1"/>
  <c r="A34" i="1"/>
  <c r="A33" i="1"/>
  <c r="A32" i="1"/>
  <c r="C31" i="1"/>
  <c r="A31" i="1"/>
  <c r="A30" i="1"/>
  <c r="A29" i="1"/>
  <c r="A28" i="1"/>
  <c r="C27" i="1"/>
  <c r="A27" i="1"/>
  <c r="A26" i="1"/>
  <c r="A25" i="1"/>
  <c r="A24" i="1"/>
  <c r="C23" i="1"/>
  <c r="A23" i="1"/>
  <c r="A22" i="1"/>
  <c r="A21" i="1"/>
  <c r="A20" i="1"/>
  <c r="C19" i="1"/>
  <c r="A19" i="1"/>
  <c r="A18" i="1"/>
  <c r="A17" i="1"/>
  <c r="A16" i="1"/>
  <c r="C15" i="1"/>
  <c r="A15" i="1"/>
  <c r="A14" i="1"/>
  <c r="A13" i="1"/>
  <c r="A12" i="1"/>
  <c r="C11" i="1"/>
  <c r="A11" i="1"/>
  <c r="A10" i="1"/>
  <c r="A9" i="1"/>
  <c r="A8" i="1"/>
  <c r="C7" i="1"/>
  <c r="A7" i="1"/>
  <c r="A6" i="1"/>
  <c r="A5" i="1"/>
  <c r="A4" i="1"/>
  <c r="C3" i="1"/>
  <c r="A3" i="1"/>
  <c r="A2" i="1"/>
  <c r="A1" i="1"/>
</calcChain>
</file>

<file path=xl/sharedStrings.xml><?xml version="1.0" encoding="utf-8"?>
<sst xmlns="http://schemas.openxmlformats.org/spreadsheetml/2006/main" count="5042" uniqueCount="1071">
  <si>
    <t>c9h20-26</t>
  </si>
  <si>
    <t>11/20/11</t>
  </si>
  <si>
    <t>thermc</t>
  </si>
  <si>
    <t>9h</t>
  </si>
  <si>
    <t>0g</t>
  </si>
  <si>
    <t>4.36879479e-02-1.50806446e-05</t>
  </si>
  <si>
    <t>2.35561949e-09-1.37244014e-13</t>
  </si>
  <si>
    <t>1.12819632e-01-7.23807432e-05</t>
  </si>
  <si>
    <t>2.39587614e-08-3.28963514e-12-3.35500339e+04</t>
  </si>
  <si>
    <t>c9h19-26a</t>
  </si>
  <si>
    <t>4.15373812e-02-1.43490291e-05</t>
  </si>
  <si>
    <t>2.24247929e-09-1.30698932e-13</t>
  </si>
  <si>
    <t>1.08333859e-01-6.99884464e-05</t>
  </si>
  <si>
    <t>2.33682981e-08-3.24173750e-12-8.93451361e+03</t>
  </si>
  <si>
    <t>c9h19-26b</t>
  </si>
  <si>
    <t>4.27099986e-02-1.47614991e-05</t>
  </si>
  <si>
    <t>2.30767417e-09-1.34527210e-13</t>
  </si>
  <si>
    <t>9.37547158e-02-4.88510862e-05</t>
  </si>
  <si>
    <t>1.09819923e-08-6.52937534e-13-1.15666762e+04</t>
  </si>
  <si>
    <t>c9h19-26c</t>
  </si>
  <si>
    <t>4.17209935e-02-1.43593925e-05</t>
  </si>
  <si>
    <t>2.23871878e-09-1.30266747e-13</t>
  </si>
  <si>
    <t>1.03922770e-01-6.22551997e-05</t>
  </si>
  <si>
    <t>1.81911517e-08-2.04376465e-12-1.02328855e+04</t>
  </si>
  <si>
    <t>c9h19-26d</t>
  </si>
  <si>
    <t>c9h18-1-26</t>
  </si>
  <si>
    <t>4.02370801e-02-1.37663874e-05</t>
  </si>
  <si>
    <t>2.13756262e-09-1.24024548e-13</t>
  </si>
  <si>
    <t>1.06595451e-01-7.13827147e-05</t>
  </si>
  <si>
    <t>2.50811161e-08-3.67278975e-12-1.89773509e+04</t>
  </si>
  <si>
    <t>c9h17-1-26</t>
  </si>
  <si>
    <t>3.78995609e-02-1.28881078e-05</t>
  </si>
  <si>
    <t>1.99351347e-09-1.15372199e-13</t>
  </si>
  <si>
    <t>9.75975769e-02-6.08210973e-05</t>
  </si>
  <si>
    <t>1.88900207e-08-2.31108795e-12</t>
  </si>
  <si>
    <t>c9h18-2-26</t>
  </si>
  <si>
    <t>4.06645138e-02-1.39190326e-05</t>
  </si>
  <si>
    <t>2.16191731e-09-1.25463560e-13</t>
  </si>
  <si>
    <t>1.03126115e-01-6.62697574e-05</t>
  </si>
  <si>
    <t>2.21094865e-08-3.05998455e-12-2.04982511e+04</t>
  </si>
  <si>
    <t>c9h18-3-26</t>
  </si>
  <si>
    <t>4.07267013e-02-1.39813534e-05</t>
  </si>
  <si>
    <t>2.17583103e-09-1.26440899e-13</t>
  </si>
  <si>
    <t>1.11872076e-01-7.75532972e-05</t>
  </si>
  <si>
    <t>2.84432467e-08-4.36356143e-12-1.92417897e+04</t>
  </si>
  <si>
    <t>c10h22-27</t>
  </si>
  <si>
    <t>10h</t>
  </si>
  <si>
    <t>4.81341286e-02-1.66098544e-05</t>
  </si>
  <si>
    <t>2.59388883e-09-1.51101577e-13</t>
  </si>
  <si>
    <t>1.29092636e-01-8.65967680e-05</t>
  </si>
  <si>
    <t>3.05016829e-08-4.50431930e-12-3.63016218e+04</t>
  </si>
  <si>
    <t>c10h21-27a</t>
  </si>
  <si>
    <t>4.59834219e-02-1.58779309e-05</t>
  </si>
  <si>
    <t>2.48067289e-09-1.44550944e-13</t>
  </si>
  <si>
    <t>1.24752073e-01-8.44150747e-05</t>
  </si>
  <si>
    <t>3.00384234e-08-4.48381214e-12-1.16804056e+04</t>
  </si>
  <si>
    <t>c10h21-27b</t>
  </si>
  <si>
    <t>4.71563010e-02-1.62782704e-05</t>
  </si>
  <si>
    <t>2.54272126e-09-1.48145942e-13</t>
  </si>
  <si>
    <t>1.05304534e-01-5.60203989e-05</t>
  </si>
  <si>
    <t>1.31500883e-08-9.00648455e-13-1.44721431e+04</t>
  </si>
  <si>
    <t>c10h21-27c</t>
  </si>
  <si>
    <t>4.60764285e-02-1.58368156e-05</t>
  </si>
  <si>
    <t>2.46684491e-09-1.43452672e-13</t>
  </si>
  <si>
    <t>1.16361239e-01-7.07732407e-05</t>
  </si>
  <si>
    <t>2.11857081e-08-2.47118100e-12-1.31125813e+04</t>
  </si>
  <si>
    <t>c10h21-27d</t>
  </si>
  <si>
    <t>c10h20-1-27</t>
  </si>
  <si>
    <t>4.45877911e-02-1.52412576e-05</t>
  </si>
  <si>
    <t>2.36520067e-09-1.37178628e-13</t>
  </si>
  <si>
    <t>1.18943389e-01-7.97540301e-05</t>
  </si>
  <si>
    <t>2.79773194e-08-4.07708643e-12-2.18593481e+04</t>
  </si>
  <si>
    <t>c10h19-1-27</t>
  </si>
  <si>
    <t>4.22158615e-02-1.43494897e-05</t>
  </si>
  <si>
    <t>2.21892751e-09-1.28393510e-13</t>
  </si>
  <si>
    <t>1.09934766e-01-6.91599314e-05</t>
  </si>
  <si>
    <t>2.17601164e-08-2.70939016e-12</t>
  </si>
  <si>
    <t>c10h20-2-27</t>
  </si>
  <si>
    <t>4.50139596e-02-1.53934689e-05</t>
  </si>
  <si>
    <t>2.38948740e-09-1.38613659e-13</t>
  </si>
  <si>
    <t>1.15517804e-01-7.47048767e-05</t>
  </si>
  <si>
    <t>2.50441697e-08-3.47256925e-12-2.33788701e+04</t>
  </si>
  <si>
    <t>c10h20-3-27</t>
  </si>
  <si>
    <t>4.51986013e-02-1.55089130e-05</t>
  </si>
  <si>
    <t>2.41274818e-09-1.40175479e-13</t>
  </si>
  <si>
    <t>1.23630204e-01-8.51559939e-05</t>
  </si>
  <si>
    <t>3.09257082e-08-4.68660143e-12-2.21488246e+04</t>
  </si>
  <si>
    <t>c10h20-4-27</t>
  </si>
  <si>
    <t>4.52017574e-02-1.55158576e-05</t>
  </si>
  <si>
    <t>2.41447374e-09-1.40302907e-13</t>
  </si>
  <si>
    <t>1.23198013e-01-8.43729135e-05</t>
  </si>
  <si>
    <t>3.04205688e-08-4.57718724e-12-2.22785282e+04</t>
  </si>
  <si>
    <t>c8h18oh-1-25</t>
  </si>
  <si>
    <t>8h</t>
  </si>
  <si>
    <t>18o</t>
  </si>
  <si>
    <t>3.96368098e-02-1.35047768e-05</t>
  </si>
  <si>
    <t>2.09116488e-09-1.21101578e-13</t>
  </si>
  <si>
    <t>1.08377335e-01-7.44278959e-05</t>
  </si>
  <si>
    <t>2.68433836e-08-4.01625219e-12-4.81202720e+04</t>
  </si>
  <si>
    <t>c8h17o-1-25</t>
  </si>
  <si>
    <t>17o</t>
  </si>
  <si>
    <t>3.73188357e-02-1.28172320e-05</t>
  </si>
  <si>
    <t>1.99551809e-09-1.16004969e-13</t>
  </si>
  <si>
    <t>1.05395854e-01-7.21273734e-05</t>
  </si>
  <si>
    <t>2.55926715e-08-3.74513312e-12-2.19280950e+04</t>
  </si>
  <si>
    <t>c8h17oh-2-25</t>
  </si>
  <si>
    <t>3.92135482e-02-1.33812867e-05</t>
  </si>
  <si>
    <t>2.07411353e-09-1.20195000e-13</t>
  </si>
  <si>
    <t>1.11808089e-01-8.07822920e-05</t>
  </si>
  <si>
    <t>3.10884966e-08-4.98633504e-12-5.16354861e+04</t>
  </si>
  <si>
    <t>c8h17o-2-25</t>
  </si>
  <si>
    <t>3.68470046e-02-1.26725810e-05</t>
  </si>
  <si>
    <t>1.97474687e-09-1.14866223e-13</t>
  </si>
  <si>
    <t>1.08883910e-01-7.85279025e-05</t>
  </si>
  <si>
    <t>2.98396771e-08-4.71091350e-12-2.54405463e+04</t>
  </si>
  <si>
    <t>c8h17oh-3-25</t>
  </si>
  <si>
    <t>3.97678075e-02-1.36337674e-05</t>
  </si>
  <si>
    <t>2.11974701e-09-1.23098892e-13</t>
  </si>
  <si>
    <t>1.10980268e-01-7.90764916e-05</t>
  </si>
  <si>
    <t>3.00719896e-08-4.78966239e-12-5.03677978e+04</t>
  </si>
  <si>
    <t>c8h17o-3-25</t>
  </si>
  <si>
    <t>3.73962760e-02-1.29390281e-05</t>
  </si>
  <si>
    <t>2.02430873e-09-1.18073139e-13</t>
  </si>
  <si>
    <t>1.08194261e-01-7.68627264e-05</t>
  </si>
  <si>
    <t>2.88653761e-08-4.53786610e-12-2.41550443e+04</t>
  </si>
  <si>
    <t>c8h17ooh-1-25</t>
  </si>
  <si>
    <t>3.93118022e-02-1.35129774e-05</t>
  </si>
  <si>
    <t>2.10489715e-09-1.22402659e-13</t>
  </si>
  <si>
    <t>1.09273199e-01-7.37974016e-05</t>
  </si>
  <si>
    <t>2.57179314e-08-3.68166817e-12-4.15273982e+04</t>
  </si>
  <si>
    <t>c8h17oo-1-25</t>
  </si>
  <si>
    <t>3.85721328e-02-1.32844464e-05</t>
  </si>
  <si>
    <t>2.07188567e-09-1.20584608e-13</t>
  </si>
  <si>
    <t>1.00250139e-01-6.49828589e-05</t>
  </si>
  <si>
    <t>2.18085562e-08-3.03669356e-12-2.46730271e+04</t>
  </si>
  <si>
    <t>c8ooh1-25a</t>
  </si>
  <si>
    <t>3.71882023e-02-1.27934884e-05</t>
  </si>
  <si>
    <t>1.99393609e-09-1.15995800e-13</t>
  </si>
  <si>
    <t>1.04790036e-01-7.14218779e-05</t>
  </si>
  <si>
    <t>2.51547582e-08-3.64343174e-12-1.69103517e+04</t>
  </si>
  <si>
    <t>c8ooh1-25b</t>
  </si>
  <si>
    <t>3.85141035e-02-1.32518761e-05</t>
  </si>
  <si>
    <t>2.06556975e-09-1.20169376e-13</t>
  </si>
  <si>
    <t>8.72974496e-02-4.62113037e-05</t>
  </si>
  <si>
    <t>1.04017964e-08-5.59003988e-13-1.96262847e+04</t>
  </si>
  <si>
    <t>c8ooh1-25c</t>
  </si>
  <si>
    <t>3.60265857e-02-1.22010449e-05</t>
  </si>
  <si>
    <t>1.88273943e-09-1.08802157e-13</t>
  </si>
  <si>
    <t>1.01672969e-01-6.47261218e-05</t>
  </si>
  <si>
    <t>1.99252042e-08-2.30432715e-12-1.81447010e+04</t>
  </si>
  <si>
    <t>c8ooh1-25d</t>
  </si>
  <si>
    <t>c8ooh1-25e</t>
  </si>
  <si>
    <t>c8h17ooh-2-25</t>
  </si>
  <si>
    <t>3.87951770e-02-1.32830575e-05</t>
  </si>
  <si>
    <t>2.06352447e-09-1.19768665e-13</t>
  </si>
  <si>
    <t>1.14903863e-01-8.42813471e-05</t>
  </si>
  <si>
    <t>3.26884321e-08-5.25138570e-12-4.45723818e+04</t>
  </si>
  <si>
    <t>c8h17oo-2-25</t>
  </si>
  <si>
    <t>3.80617957e-02-1.30580222e-05</t>
  </si>
  <si>
    <t>2.03118558e-09-1.17994565e-13</t>
  </si>
  <si>
    <t>1.05821250e-01-7.53987363e-05</t>
  </si>
  <si>
    <t>2.87460207e-08-4.60060743e-12-2.77225727e+04</t>
  </si>
  <si>
    <t>c8ooh2-25a</t>
  </si>
  <si>
    <t>3.66472441e-02-1.25522210e-05</t>
  </si>
  <si>
    <t>1.95048773e-09-1.13228730e-13</t>
  </si>
  <si>
    <t>1.10303073e-01-8.17355603e-05</t>
  </si>
  <si>
    <t>3.20089396e-08-5.18458745e-12-1.99621147e+04</t>
  </si>
  <si>
    <t>c8ooh2-25c</t>
  </si>
  <si>
    <t>3.55431361e-02-1.19862702e-05</t>
  </si>
  <si>
    <t>1.84409747e-09-1.06341411e-13</t>
  </si>
  <si>
    <t>1.07084560e-01-7.49357093e-05</t>
  </si>
  <si>
    <t>2.67556042e-08-3.84839104e-12-2.12000901e+04</t>
  </si>
  <si>
    <t>c8ooh2-25d</t>
  </si>
  <si>
    <t>c8ooh2-25e</t>
  </si>
  <si>
    <t>3.80106526e-02-1.30303831e-05</t>
  </si>
  <si>
    <t>2.02590846e-09-1.17650794e-13</t>
  </si>
  <si>
    <t>9.28273413e-02-5.65462036e-05</t>
  </si>
  <si>
    <t>1.72883972e-08-2.11255052e-12-2.26766056e+04</t>
  </si>
  <si>
    <t>c8ooh2-25f</t>
  </si>
  <si>
    <t>c8h17ooh-3-25</t>
  </si>
  <si>
    <t>3.89038934e-02-1.33489536e-05</t>
  </si>
  <si>
    <t>2.07685452e-09-1.20670754e-13</t>
  </si>
  <si>
    <t>1.14413291e-01-8.17025592e-05</t>
  </si>
  <si>
    <t>3.04987746e-08-4.69782835e-12-4.31733212e+04</t>
  </si>
  <si>
    <t>c8h17oo-3-25</t>
  </si>
  <si>
    <t>3.81477400e-02-1.31116317e-05</t>
  </si>
  <si>
    <t>2.04214228e-09-1.18740222e-13</t>
  </si>
  <si>
    <t>1.05080844e-01-7.24414803e-05</t>
  </si>
  <si>
    <t>2.63052810e-08-3.98759611e-12-2.63323923e+04</t>
  </si>
  <si>
    <t>c8ooh3-25a</t>
  </si>
  <si>
    <t>3.67815043e-02-1.26302608e-05</t>
  </si>
  <si>
    <t>1.96605581e-09-1.14274847e-13</t>
  </si>
  <si>
    <t>1.09945514e-01-7.93504894e-05</t>
  </si>
  <si>
    <t>2.99509699e-08-4.66318917e-12-1.85559773e+04</t>
  </si>
  <si>
    <t>c8ooh3-25b</t>
  </si>
  <si>
    <t>3.80578907e-02-1.30685788e-05</t>
  </si>
  <si>
    <t>2.03424310e-09-1.18234992e-13</t>
  </si>
  <si>
    <t>9.30185999e-02-5.49659463e-05</t>
  </si>
  <si>
    <t>1.56759316e-08-1.67644123e-12-2.12591799e+04</t>
  </si>
  <si>
    <t>c8ooh3-25c</t>
  </si>
  <si>
    <t>3.55736206e-02-1.20177136e-05</t>
  </si>
  <si>
    <t>1.85135658e-09-1.06864533e-13</t>
  </si>
  <si>
    <t>1.06784400e-01-7.25708899e-05</t>
  </si>
  <si>
    <t>2.46540380e-08-3.30650511e-12-1.97914638e+04</t>
  </si>
  <si>
    <t>c8ooh3-25d</t>
  </si>
  <si>
    <t>c8ooh3-25e</t>
  </si>
  <si>
    <t>c8ooh3-25f</t>
  </si>
  <si>
    <t>c8ooh11-25</t>
  </si>
  <si>
    <t>3.85903657e-02-1.33781769e-05</t>
  </si>
  <si>
    <t>2.09613565e-09-1.22402060e-13</t>
  </si>
  <si>
    <t>1.14955476e-01-7.53463204e-05</t>
  </si>
  <si>
    <t>2.40731360e-08-2.97251879e-12-5.31824156e+04</t>
  </si>
  <si>
    <t>c8ooh1-oo1-25</t>
  </si>
  <si>
    <t>3.76293794e-02-1.30689744e-05</t>
  </si>
  <si>
    <t>2.05012489e-09-1.19812012e-13</t>
  </si>
  <si>
    <t>1.06647626e-01-6.71137504e-05</t>
  </si>
  <si>
    <t>2.02600445e-08-2.30469740e-12-3.63062157e+04</t>
  </si>
  <si>
    <t>c8ooh12-25</t>
  </si>
  <si>
    <t>3.76983400e-02-1.30569323e-05</t>
  </si>
  <si>
    <t>2.04459737e-09-1.19345243e-13</t>
  </si>
  <si>
    <t>1.20370074e-01-8.38160544e-05</t>
  </si>
  <si>
    <t>2.91109312e-08-4.02391236e-12-5.62117512e+04</t>
  </si>
  <si>
    <t>c8ooh1-oo2-25</t>
  </si>
  <si>
    <t>3.69959669e-02-1.28081851e-05</t>
  </si>
  <si>
    <t>2.00491973e-09-1.16994942e-13</t>
  </si>
  <si>
    <t>1.12415349e-01-7.75570077e-05</t>
  </si>
  <si>
    <t>2.70847142e-08-3.82475488e-12-3.93610240e+04</t>
  </si>
  <si>
    <t>c8ooh2-oo1-25</t>
  </si>
  <si>
    <t>c8ooh1-oo5-25</t>
  </si>
  <si>
    <t>c8ooh2-oo6-25</t>
  </si>
  <si>
    <t>c8ooh13-25</t>
  </si>
  <si>
    <t>3.81836582e-02-1.32184100e-05</t>
  </si>
  <si>
    <t>2.06915287e-09-1.20747716e-13</t>
  </si>
  <si>
    <t>1.19884189e-01-8.29393187e-05</t>
  </si>
  <si>
    <t>2.86673670e-08-3.94960898e-12-5.48396921e+04</t>
  </si>
  <si>
    <t>c8ooh1-oo3-25</t>
  </si>
  <si>
    <t>3.72048958e-02-1.29069706e-05</t>
  </si>
  <si>
    <t>2.02320242e-09-1.18177873e-13</t>
  </si>
  <si>
    <t>1.11491127e-01-7.44603998e-05</t>
  </si>
  <si>
    <t>2.46573437e-08-3.23288722e-12-3.79645113e+04</t>
  </si>
  <si>
    <t>c8ooh3-oo1-25</t>
  </si>
  <si>
    <t>c8ooh1-oo4-25</t>
  </si>
  <si>
    <t>c8ooh3-oo6-25</t>
  </si>
  <si>
    <t>c8ooh23-25</t>
  </si>
  <si>
    <t>3.75560037e-02-1.29596181e-05</t>
  </si>
  <si>
    <t>2.02427791e-09-1.17951152e-13</t>
  </si>
  <si>
    <t>1.25497621e-01-9.30793999e-05</t>
  </si>
  <si>
    <t>3.52851672e-08-5.42234640e-12-5.78913913e+04</t>
  </si>
  <si>
    <t>c8ooh2-oo3-25</t>
  </si>
  <si>
    <t>3.65620536e-02-1.26430483e-05</t>
  </si>
  <si>
    <t>1.97752777e-09-1.15334477e-13</t>
  </si>
  <si>
    <t>1.17229052e-01-8.48200943e-05</t>
  </si>
  <si>
    <t>3.14147624e-08-4.73603478e-12-4.10187765e+04</t>
  </si>
  <si>
    <t>c8ooh3-oo2-25</t>
  </si>
  <si>
    <t>c8ooh2-oo4-25</t>
  </si>
  <si>
    <t>c8ooh3-oo5-25</t>
  </si>
  <si>
    <t>c8ooh25-25</t>
  </si>
  <si>
    <t>3.70293352e-02-1.27849441e-05</t>
  </si>
  <si>
    <t>1.99777955e-09-1.16440470e-13</t>
  </si>
  <si>
    <t>1.26109143e-01-9.40918409e-05</t>
  </si>
  <si>
    <t>3.57810636e-08-5.50303494e-12-5.92643626e+04</t>
  </si>
  <si>
    <t>c8ooh2-oo5-25</t>
  </si>
  <si>
    <t>3.63592356e-02-1.25447868e-05</t>
  </si>
  <si>
    <t>1.95916119e-09-1.14139932e-13</t>
  </si>
  <si>
    <t>1.18159476e-01-8.79912732e-05</t>
  </si>
  <si>
    <t>3.39130925e-08-5.34682511e-12-4.24171912e+04</t>
  </si>
  <si>
    <t>c8ooh34-25</t>
  </si>
  <si>
    <t>3.77668599e-02-1.30557585e-05</t>
  </si>
  <si>
    <t>2.04178874e-09-1.19074169e-13</t>
  </si>
  <si>
    <t>1.24799087e-01-9.04587618e-05</t>
  </si>
  <si>
    <t>3.31955474e-08-4.90942099e-12-5.64954589e+04</t>
  </si>
  <si>
    <t>c8ooh3-oo4-25</t>
  </si>
  <si>
    <t>3.70130703e-02-1.28031145e-05</t>
  </si>
  <si>
    <t>2.00297414e-09-1.16834599e-13</t>
  </si>
  <si>
    <t>1.16590397e-01-8.33293297e-05</t>
  </si>
  <si>
    <t>3.04573021e-08-4.53266260e-12-3.96372363e+04</t>
  </si>
  <si>
    <t>c8h16o1-2-25</t>
  </si>
  <si>
    <t>16o</t>
  </si>
  <si>
    <t>3.59759645e-02-1.23269902e-05</t>
  </si>
  <si>
    <t>1.91615585e-09-1.11268298e-13</t>
  </si>
  <si>
    <t>1.11988959e-01-8.34281398e-05</t>
  </si>
  <si>
    <t>3.25810485e-08-5.23605666e-12-2.90890420e+04</t>
  </si>
  <si>
    <t>c8h16o1-1-25</t>
  </si>
  <si>
    <t>3.74018975e-02-1.27924755e-05</t>
  </si>
  <si>
    <t>1.98625086e-09-1.15251746e-13</t>
  </si>
  <si>
    <t>1.11688486e-01-7.85978396e-05</t>
  </si>
  <si>
    <t>2.84446003e-08-4.19268087e-12-2.60347135e+04</t>
  </si>
  <si>
    <t>c8h16o1-3-25</t>
  </si>
  <si>
    <t>3.72604204e-02-1.27823447e-05</t>
  </si>
  <si>
    <t>1.98847881e-09-1.15528802e-13</t>
  </si>
  <si>
    <t>1.14819940e-01-8.39085403e-05</t>
  </si>
  <si>
    <t>3.18760014e-08-4.96213052e-12-2.82661964e+04</t>
  </si>
  <si>
    <t>c8h16o1-4-25</t>
  </si>
  <si>
    <t>3.81828882e-02-1.30988122e-05</t>
  </si>
  <si>
    <t>2.03774078e-09-1.18393070e-13</t>
  </si>
  <si>
    <t>1.18670236e-01-8.67175395e-05</t>
  </si>
  <si>
    <t>3.28254532e-08-5.07786984e-12-3.79435768e+04</t>
  </si>
  <si>
    <t>c8h16o1-5-25</t>
  </si>
  <si>
    <t>3.79788334e-02-1.30725817e-05</t>
  </si>
  <si>
    <t>2.03847792e-09-1.18638801e-13</t>
  </si>
  <si>
    <t>1.21477258e-01-8.89535791e-05</t>
  </si>
  <si>
    <t>3.35873717e-08-5.17944404e-12-4.12630483e+04</t>
  </si>
  <si>
    <t>c8h16o2-3-25</t>
  </si>
  <si>
    <t>3.56731705e-02-1.22530327e-05</t>
  </si>
  <si>
    <t>1.90766457e-09-1.10893573e-13</t>
  </si>
  <si>
    <t>1.17044720e-01-9.12876221e-05</t>
  </si>
  <si>
    <t>3.74333182e-08-6.29373167e-12-3.12438945e+04</t>
  </si>
  <si>
    <t>c8h16o2-4-25</t>
  </si>
  <si>
    <t>3.67006891e-02-1.25969324e-05</t>
  </si>
  <si>
    <t>1.96029767e-09-1.13917473e-13</t>
  </si>
  <si>
    <t>1.18661870e-01-9.07542489e-05</t>
  </si>
  <si>
    <t>3.63362039e-08-5.96280959e-12-3.17639232e+04</t>
  </si>
  <si>
    <t>c8h16o2-5-25</t>
  </si>
  <si>
    <t>3.73148530e-02-1.27878354e-05</t>
  </si>
  <si>
    <t>1.98806568e-09-1.15456910e-13</t>
  </si>
  <si>
    <t>1.23077878e-01-9.49675344e-05</t>
  </si>
  <si>
    <t>3.82977905e-08-6.31816712e-12-4.27145738e+04</t>
  </si>
  <si>
    <t>c8h16o3-4-25</t>
  </si>
  <si>
    <t>3.57089014e-02-1.23113523e-05</t>
  </si>
  <si>
    <t>1.92157554e-09-1.11898647e-13</t>
  </si>
  <si>
    <t>1.23406025e-01-9.97784927e-05</t>
  </si>
  <si>
    <t>4.24028468e-08-7.36079419e-12-2.97528141e+04</t>
  </si>
  <si>
    <t>c8ket1-1-25</t>
  </si>
  <si>
    <t>3.61626597e-02-1.24874154e-05</t>
  </si>
  <si>
    <t>1.95124084e-09-1.13718967e-13</t>
  </si>
  <si>
    <t>1.07194146e-01-7.42350005e-05</t>
  </si>
  <si>
    <t>2.63410407e-08-3.81736055e-12-5.10872301e+04</t>
  </si>
  <si>
    <t>c8ket1-2-25</t>
  </si>
  <si>
    <t>3.47621921e-02-1.19833298e-05</t>
  </si>
  <si>
    <t>1.87043640e-09-1.08930292e-13</t>
  </si>
  <si>
    <t>1.13808624e-01-8.42781606e-05</t>
  </si>
  <si>
    <t>3.20829993e-08-4.97097770e-12-5.32590508e+04</t>
  </si>
  <si>
    <t>c8ket1-3-25</t>
  </si>
  <si>
    <t>3.57573108e-02-1.23253711e-05</t>
  </si>
  <si>
    <t>1.92361564e-09-1.12015577e-13</t>
  </si>
  <si>
    <t>1.12280551e-01-8.20804372e-05</t>
  </si>
  <si>
    <t>3.10936721e-08-4.82876054e-12-5.27375648e+04</t>
  </si>
  <si>
    <t>c8ket1-4-25</t>
  </si>
  <si>
    <t>c8ket1-5-25</t>
  </si>
  <si>
    <t>3.53107068e-02-1.21539123e-05</t>
  </si>
  <si>
    <t>1.89504238e-09-1.10278703e-13</t>
  </si>
  <si>
    <t>1.12517645e-01-8.31493835e-05</t>
  </si>
  <si>
    <t>3.18358135e-08-4.98735273e-12-5.41346353e+04</t>
  </si>
  <si>
    <t>c8ket3-1-25</t>
  </si>
  <si>
    <t>3.65643430e-02-1.26336307e-05</t>
  </si>
  <si>
    <t>1.97479498e-09-1.15117915e-13</t>
  </si>
  <si>
    <t>1.07493951e-01-7.60704139e-05</t>
  </si>
  <si>
    <t>2.81728907e-08-4.33474857e-12-5.50479947e+04</t>
  </si>
  <si>
    <t>c8ket3-2-25</t>
  </si>
  <si>
    <t>3.51192850e-02-1.21143530e-05</t>
  </si>
  <si>
    <t>1.89166795e-09-1.10196897e-13</t>
  </si>
  <si>
    <t>1.15175506e-01-8.75420803e-05</t>
  </si>
  <si>
    <t>3.47417714e-08-5.66364639e-12-5.71739026e+04</t>
  </si>
  <si>
    <t>c8ket3-4-25</t>
  </si>
  <si>
    <t>3.51279514e-02-1.21231114e-05</t>
  </si>
  <si>
    <t>1.89365524e-09-1.10338341e-13</t>
  </si>
  <si>
    <t>1.24323037e-01-9.87147258e-05</t>
  </si>
  <si>
    <t>4.06905389e-08-6.82870104e-12-5.51813909e+04</t>
  </si>
  <si>
    <t>c8ket3-5-25</t>
  </si>
  <si>
    <t>3.60681481e-02-1.24135302e-05</t>
  </si>
  <si>
    <t>1.93522750e-09-1.12599552e-13</t>
  </si>
  <si>
    <t>1.12898898e-01-8.62498293e-05</t>
  </si>
  <si>
    <t>3.49734162e-08-5.87037525e-12-5.81032788e+04</t>
  </si>
  <si>
    <t>c8ket3-6-25</t>
  </si>
  <si>
    <t>c9h20_26</t>
  </si>
  <si>
    <t>c</t>
  </si>
  <si>
    <t>4.38056420e-02-1.49737951e-05</t>
  </si>
  <si>
    <t>2.32367515e-09-1.34769124e-13</t>
  </si>
  <si>
    <t>1.11977129e-01-7.17111916e-05</t>
  </si>
  <si>
    <t>2.36179030e-08-3.19019895e-12-3.24749210e+04</t>
  </si>
  <si>
    <t>c9h19_26_a</t>
  </si>
  <si>
    <t>4.16713003e-02-1.42484332e-05</t>
  </si>
  <si>
    <t>2.21156468e-09-1.28285707e-13</t>
  </si>
  <si>
    <t>1.07392340e-01-6.91924565e-05</t>
  </si>
  <si>
    <t>2.29567711e-08-3.12748440e-12-7.86374515e+03</t>
  </si>
  <si>
    <t>c9h19_26_b</t>
  </si>
  <si>
    <t>4.29994777e-02-1.47089797e-05</t>
  </si>
  <si>
    <t>2.28366536e-09-1.32491332e-13</t>
  </si>
  <si>
    <t>8.98895716e-02-4.39990076e-05</t>
  </si>
  <si>
    <t>8.22093308e-09-4.70726470e-14-1.05855426e+04</t>
  </si>
  <si>
    <t>c9h19_26_c</t>
  </si>
  <si>
    <t>4.14437690e-02-1.40847757e-05</t>
  </si>
  <si>
    <t>2.17773795e-09-1.25999244e-13</t>
  </si>
  <si>
    <t>1.02970349e-01-6.11391054e-05</t>
  </si>
  <si>
    <t>1.74154366e-08-1.82480969e-12-9.15156045e+03</t>
  </si>
  <si>
    <t>c9h19_26_d</t>
  </si>
  <si>
    <t>c9h18_1_26</t>
  </si>
  <si>
    <t>3.98603020e-02-1.35683379e-05</t>
  </si>
  <si>
    <t>2.09981535e-09-1.21558124e-13</t>
  </si>
  <si>
    <t>1.04789811e-01-6.89729600e-05</t>
  </si>
  <si>
    <t>2.35572187e-08-3.31706754e-12-1.79224279e+04</t>
  </si>
  <si>
    <t>c9h18_2_26</t>
  </si>
  <si>
    <t>4.02888199e-02-1.37221891e-05</t>
  </si>
  <si>
    <t>2.12444073e-09-1.23016107e-13</t>
  </si>
  <si>
    <t>1.01355871e-01-6.39118777e-05</t>
  </si>
  <si>
    <t>2.06184067e-08-2.71177639e-12-1.94427862e+04</t>
  </si>
  <si>
    <t>c9h18_3_26</t>
  </si>
  <si>
    <t>4.05208821e-02-1.38609930e-05</t>
  </si>
  <si>
    <t>2.15200537e-09-1.24852959e-13</t>
  </si>
  <si>
    <t>1.10084780e-01-7.52222986e-05</t>
  </si>
  <si>
    <t>2.70278705e-08-4.04353295e-12-1.81867242e+04</t>
  </si>
  <si>
    <t>c9h17_1_1_26</t>
  </si>
  <si>
    <t>3.85949987e-02-1.32139119e-05</t>
  </si>
  <si>
    <t>2.05276057e-09-1.19144284e-13</t>
  </si>
  <si>
    <t>1.09245653e+02-1.10173814e+02-1.25084032e+00</t>
  </si>
  <si>
    <t>1.00732523e-01-6.63102659e-05</t>
  </si>
  <si>
    <t>2.27792408e-08-3.25376452e-12</t>
  </si>
  <si>
    <t>c9h19o_1_26</t>
  </si>
  <si>
    <t>19o</t>
  </si>
  <si>
    <t>4.20684013e-02-1.44592665e-05</t>
  </si>
  <si>
    <t>2.25221384e-09-1.30967300e-13</t>
  </si>
  <si>
    <t>1.14080530e-01-7.58102510e-05</t>
  </si>
  <si>
    <t>2.60398242e-08-3.69057089e-12-2.46295052e+04</t>
  </si>
  <si>
    <t>c9h19o_2_26</t>
  </si>
  <si>
    <t>4.15731949e-02-1.43049177e-05</t>
  </si>
  <si>
    <t>2.22977192e-09-1.29725338e-13</t>
  </si>
  <si>
    <t>1.17687937e-01-8.23555895e-05</t>
  </si>
  <si>
    <t>3.03572446e-08-4.66857211e-12-2.81373136e+04</t>
  </si>
  <si>
    <t>c9h19o_3_26</t>
  </si>
  <si>
    <t>4.18308887e-02-1.44270729e-05</t>
  </si>
  <si>
    <t>2.25224660e-09-1.31170025e-13</t>
  </si>
  <si>
    <t>1.21229471e-01-8.68376879e-05</t>
  </si>
  <si>
    <t>3.29266296e-08-5.21399028e-12-2.67168248e+04</t>
  </si>
  <si>
    <t>c9h19o_4_26</t>
  </si>
  <si>
    <t>c9h19oo_1_26</t>
  </si>
  <si>
    <t>4.45701794e-02-1.52666435e-05</t>
  </si>
  <si>
    <t>2.37233017e-09-1.37718491e-13</t>
  </si>
  <si>
    <t>1.18561388e-01-7.86652362e-05</t>
  </si>
  <si>
    <t>2.70722083e-08-3.84315157e-12-4.42173767e+04</t>
  </si>
  <si>
    <t>c9h19oo_2_26</t>
  </si>
  <si>
    <t>4.38784574e-02-1.49429452e-05</t>
  </si>
  <si>
    <t>2.31266080e-09-1.33865324e-13</t>
  </si>
  <si>
    <t>1.15336876e-01-8.09483962e-05</t>
  </si>
  <si>
    <t>3.07279860e-08-4.92171275e-12-3.04140605e+04</t>
  </si>
  <si>
    <t>c9h19oo_3_26</t>
  </si>
  <si>
    <t>4.39939664e-02-1.50120747e-05</t>
  </si>
  <si>
    <t>2.32658485e-09-1.34805509e-13</t>
  </si>
  <si>
    <t>1.14935511e-01-7.84943418e-05</t>
  </si>
  <si>
    <t>2.86147649e-08-4.38509489e-12-2.90110134e+04</t>
  </si>
  <si>
    <t>c9h19oo_4_26</t>
  </si>
  <si>
    <t>c9h19ooh_1_26</t>
  </si>
  <si>
    <t>20o</t>
  </si>
  <si>
    <t>c9h19ooh_2_26</t>
  </si>
  <si>
    <t>4.40704420e-02-1.50454632e-05</t>
  </si>
  <si>
    <t>2.33262704e-09-1.35194119e-13</t>
  </si>
  <si>
    <t>1.24176280e-01-8.91269352e-05</t>
  </si>
  <si>
    <t>3.40416661e-08-5.41595106e-12-4.72617246e+04</t>
  </si>
  <si>
    <t>c9h19ooh_3_26</t>
  </si>
  <si>
    <t>4.41570418e-02-1.51002900e-05</t>
  </si>
  <si>
    <t>2.34387375e-09-1.35960606e-13</t>
  </si>
  <si>
    <t>1.23652345e-01-8.64995523e-05</t>
  </si>
  <si>
    <t>3.18088195e-08-4.84942241e-12-4.58654089e+04</t>
  </si>
  <si>
    <t>c9h19ooh_4_26</t>
  </si>
  <si>
    <t>c9ooh_1_26_b</t>
  </si>
  <si>
    <t>4.24467253e-02-1.45473062e-05</t>
  </si>
  <si>
    <t>2.26140249e-09-1.31313943e-13</t>
  </si>
  <si>
    <t>1.14142081e-01-7.63701315e-05</t>
  </si>
  <si>
    <t>2.65530249e-08-3.81374014e-12-1.95971208e+04</t>
  </si>
  <si>
    <t>c9ooh_1_26_c</t>
  </si>
  <si>
    <t>4.37718981e-02-1.50055138e-05</t>
  </si>
  <si>
    <t>2.33301765e-09-1.35486900e-13</t>
  </si>
  <si>
    <t>9.66188945e-02-5.11100017e-05</t>
  </si>
  <si>
    <t>1.17691947e-08-7.22686176e-13-2.23136799e+04</t>
  </si>
  <si>
    <t>c9ooh_1_26_d</t>
  </si>
  <si>
    <t>4.12470996e-02-1.39369307e-05</t>
  </si>
  <si>
    <t>2.14691290e-09-1.23908865e-13</t>
  </si>
  <si>
    <t>1.11190237e-01-6.98953965e-05</t>
  </si>
  <si>
    <t>2.14374510e-08-2.49513518e-12-2.08252263e+04</t>
  </si>
  <si>
    <t>c9ooh_1_26_e</t>
  </si>
  <si>
    <t>c9ooh_1_26_f</t>
  </si>
  <si>
    <t>c9ooh_1_26_g</t>
  </si>
  <si>
    <t>c9ooh_2_26_a</t>
  </si>
  <si>
    <t>4.19351986e-02-1.43209980e-05</t>
  </si>
  <si>
    <t>2.22078997e-09-1.28732259e-13</t>
  </si>
  <si>
    <t>1.19711457e-01-8.67621018e-05</t>
  </si>
  <si>
    <t>3.34729150e-08-5.37413675e-12-2.26443670e+04</t>
  </si>
  <si>
    <t>c9ooh_2_26_c</t>
  </si>
  <si>
    <t>4.07633881e-02-1.37221293e-05</t>
  </si>
  <si>
    <t>2.10827646e-09-1.21448922e-13</t>
  </si>
  <si>
    <t>1.16591473e-01-8.00899781e-05</t>
  </si>
  <si>
    <t>2.82590715e-08-4.03739255e-12-2.38809759e+04</t>
  </si>
  <si>
    <t>c9ooh_2_26_d</t>
  </si>
  <si>
    <t>c9ooh_2_26_e</t>
  </si>
  <si>
    <t>c9ooh_2_26_f</t>
  </si>
  <si>
    <t>c9ooh_2_26_g</t>
  </si>
  <si>
    <t>c9ooh_3_26_a</t>
  </si>
  <si>
    <t>4.20352984e-02-1.43819447e-05</t>
  </si>
  <si>
    <t>2.23314129e-09-1.29569012e-13</t>
  </si>
  <si>
    <t>1.19274040e-01-8.42620162e-05</t>
  </si>
  <si>
    <t>3.13245566e-08-4.82767145e-12-2.12436105e+04</t>
  </si>
  <si>
    <t>c9ooh_3_26_b</t>
  </si>
  <si>
    <t>4.32978928e-02-1.48122059e-05</t>
  </si>
  <si>
    <t>2.29973423e-09-1.33422912e-13</t>
  </si>
  <si>
    <t>1.01991696e-01-5.93831749e-05</t>
  </si>
  <si>
    <t>1.67500384e-08-1.77507343e-12-2.39611334e+04</t>
  </si>
  <si>
    <t>c9ooh_3_26_d</t>
  </si>
  <si>
    <t>4.07984129e-02-1.37554048e-05</t>
  </si>
  <si>
    <t>2.11583908e-09-1.21990122e-13</t>
  </si>
  <si>
    <t>1.16302467e-01-7.77435514e-05</t>
  </si>
  <si>
    <t>2.61699127e-08-3.49836438e-12-2.24720150e+04</t>
  </si>
  <si>
    <t>c9ooh_3_26_e</t>
  </si>
  <si>
    <t>c9ooh_3_26_f</t>
  </si>
  <si>
    <t>c9ooh_3_26_g</t>
  </si>
  <si>
    <t>c9ooh_4_26_a</t>
  </si>
  <si>
    <t>c9ooh_4_26_b</t>
  </si>
  <si>
    <t>c9ooh_4_26_c</t>
  </si>
  <si>
    <t>c9ooh_1_oo_1_26</t>
  </si>
  <si>
    <t>4.32965443e-02-1.49486990e-05</t>
  </si>
  <si>
    <t>2.33569930e-09-1.36122737e-13</t>
  </si>
  <si>
    <t>1.15258702e-01-6.97317771e-05</t>
  </si>
  <si>
    <t>1.98738768e-08-2.03835376e-12-3.89763348e+04</t>
  </si>
  <si>
    <t>c9ooh_1_oo_2_26</t>
  </si>
  <si>
    <t>4.26413650e-02-1.46781742e-05</t>
  </si>
  <si>
    <t>2.28875604e-09-1.33196039e-13</t>
  </si>
  <si>
    <t>1.21106473e-01-8.02782814e-05</t>
  </si>
  <si>
    <t>2.67485918e-08-3.56668699e-12-4.20284650e+04</t>
  </si>
  <si>
    <t>c9ooh_1_oo_3_26</t>
  </si>
  <si>
    <t>4.28856894e-02-1.47874337e-05</t>
  </si>
  <si>
    <t>2.30847636e-09-1.34454179e-13</t>
  </si>
  <si>
    <t>1.20154128e-01-7.73069066e-05</t>
  </si>
  <si>
    <t>2.44678208e-08-3.01685828e-12-4.06378963e+04</t>
  </si>
  <si>
    <t>c9ooh_1_oo_4_26</t>
  </si>
  <si>
    <t>c9ooh_1_oo_5_26</t>
  </si>
  <si>
    <t>c9ooh_1_oo_6_26</t>
  </si>
  <si>
    <t>4.22207105e-02-1.45140352e-05</t>
  </si>
  <si>
    <t>2.26114575e-09-1.31507666e-13</t>
  </si>
  <si>
    <t>1.25971020e-01-8.77540746e-05</t>
  </si>
  <si>
    <t>3.12610637e-08-4.52466948e-12-4.36887551e+04</t>
  </si>
  <si>
    <t>c9ooh_2_oo_1_26</t>
  </si>
  <si>
    <t>c9ooh_2_oo_3_26</t>
  </si>
  <si>
    <t>c9ooh_2_oo_4_26</t>
  </si>
  <si>
    <t>c9ooh_2_oo_5_26</t>
  </si>
  <si>
    <t>c9ooh_2_oo_6_26</t>
  </si>
  <si>
    <t>c9ooh_2_oo_7_26</t>
  </si>
  <si>
    <t>c9ooh_3_oo_1_26</t>
  </si>
  <si>
    <t>c9ooh_3_oo_2_26</t>
  </si>
  <si>
    <t>c9ooh_3_oo_4_26</t>
  </si>
  <si>
    <t>4.27514157e-02-1.46932844e-05</t>
  </si>
  <si>
    <t>2.28868674e-09-1.33092255e-13</t>
  </si>
  <si>
    <t>1.25304840e-01-8.66803008e-05</t>
  </si>
  <si>
    <t>3.07413937e-08-4.44185015e-12-4.23213590e+04</t>
  </si>
  <si>
    <t>c9ooh_3_oo_5_26</t>
  </si>
  <si>
    <t>c9ooh_3_oo_6_26</t>
  </si>
  <si>
    <t>c9ooh_3_oo_7_26</t>
  </si>
  <si>
    <t>c9ooh_4_oo_1_26</t>
  </si>
  <si>
    <t>c9ooh_4_oo_2_26</t>
  </si>
  <si>
    <t>c9ooh_4_oo_3_26</t>
  </si>
  <si>
    <t>c9h18o_1_1_26</t>
  </si>
  <si>
    <t>4.21171852e-02-1.44199040e-05</t>
  </si>
  <si>
    <t>2.24037960e-09-1.30053085e-13</t>
  </si>
  <si>
    <t>1.20820911e-01-8.29005647e-05</t>
  </si>
  <si>
    <t>2.92448823e-08-4.21032580e-12-2.87202362e+04</t>
  </si>
  <si>
    <t>c9h18o_1_2_26</t>
  </si>
  <si>
    <t>4.07213295e-02-1.39694441e-05</t>
  </si>
  <si>
    <t>2.17311073e-09-1.26253529e-13</t>
  </si>
  <si>
    <t>1.20924325e-01-8.74400425e-05</t>
  </si>
  <si>
    <t>3.32165696e-08-5.22121100e-12-3.17807279e+04</t>
  </si>
  <si>
    <t>c9h18o_1_3_26</t>
  </si>
  <si>
    <t>4.19497581e-02-1.43978086e-05</t>
  </si>
  <si>
    <t>2.24044798e-09-1.30193253e-13</t>
  </si>
  <si>
    <t>1.23803987e-01-8.79635812e-05</t>
  </si>
  <si>
    <t>3.25042455e-08-4.93837917e-12-3.09559257e+04</t>
  </si>
  <si>
    <t>c9h18o_1_4_26</t>
  </si>
  <si>
    <t>4.28726125e-02-1.47144165e-05</t>
  </si>
  <si>
    <t>2.28973222e-09-1.33058822e-13</t>
  </si>
  <si>
    <t>1.27674936e-01-9.08002556e-05</t>
  </si>
  <si>
    <t>3.34697506e-08-5.05750120e-12-4.06322824e+04</t>
  </si>
  <si>
    <t>c9h18o_1_5_26</t>
  </si>
  <si>
    <t>4.30359751e-02-1.48479126e-05</t>
  </si>
  <si>
    <t>2.31871095e-09-1.35078935e-13</t>
  </si>
  <si>
    <t>1.29589711e-01-9.09983150e-05</t>
  </si>
  <si>
    <t>3.27997830e-08-4.82665464e-12-4.26830590e+04</t>
  </si>
  <si>
    <t>c9h18o_1_6_26</t>
  </si>
  <si>
    <t>c9h18o_2_3_26</t>
  </si>
  <si>
    <t>4.04027545e-02-1.38978369e-05</t>
  </si>
  <si>
    <t>2.16581379e-09-1.25982309e-13</t>
  </si>
  <si>
    <t>1.27496970e-01-9.75734840e-05</t>
  </si>
  <si>
    <t>3.94978092e-08-6.59960837e-12-3.38902704e+04</t>
  </si>
  <si>
    <t>c9h18o_2_4_26</t>
  </si>
  <si>
    <t>4.13908500e-02-1.42128004e-05</t>
  </si>
  <si>
    <t>2.21234333e-09-1.28586947e-13</t>
  </si>
  <si>
    <t>1.27702449e-01-9.48850256e-05</t>
  </si>
  <si>
    <t>3.70085856e-08-5.94842791e-12-3.44509097e+04</t>
  </si>
  <si>
    <t>c9h18o_2_5_26</t>
  </si>
  <si>
    <t>4.23140472e-02-1.45295583e-05</t>
  </si>
  <si>
    <t>2.26165336e-09-1.31454085e-13</t>
  </si>
  <si>
    <t>1.31504596e-01-9.76288712e-05</t>
  </si>
  <si>
    <t>3.79202700e-08-6.05622283e-12-4.41304802e+04</t>
  </si>
  <si>
    <t>c9h18o_2_6_26</t>
  </si>
  <si>
    <t>4.24644938e-02-1.46571638e-05</t>
  </si>
  <si>
    <t>2.28957172e-09-1.33407022e-13</t>
  </si>
  <si>
    <t>1.33427436e-01-9.78305253e-05</t>
  </si>
  <si>
    <t>3.72453778e-08-5.82290313e-12-4.61808481e+04</t>
  </si>
  <si>
    <t>c9h18o_3_4_26</t>
  </si>
  <si>
    <t>4.01380612e-02-1.38159419e-05</t>
  </si>
  <si>
    <t>2.15414555e-09-1.25352291e-13</t>
  </si>
  <si>
    <t>1.27940804e-01-9.58761369e-05</t>
  </si>
  <si>
    <t>3.74944868e-08-6.02028709e-12-3.25299348e+04</t>
  </si>
  <si>
    <t>c9h18o_3_5_26</t>
  </si>
  <si>
    <t>4.15010046e-02-1.43067385e-05</t>
  </si>
  <si>
    <t>2.23283964e-09-1.30016633e-13</t>
  </si>
  <si>
    <t>1.34839990e-01-1.04493129e-04</t>
  </si>
  <si>
    <t>4.26953605e-08-7.18154587e-12-3.29232622e+04</t>
  </si>
  <si>
    <t>c9ket_1_1_26</t>
  </si>
  <si>
    <t>4.10630797e-02-1.41339299e-05</t>
  </si>
  <si>
    <t>2.20374010e-09-1.28240654e-13</t>
  </si>
  <si>
    <t>1.16522636e-01-7.79027111e-05</t>
  </si>
  <si>
    <t>2.63925167e-08-3.61006971e-12-5.37640548e+04</t>
  </si>
  <si>
    <t>c9ket_1_2_26</t>
  </si>
  <si>
    <t>4.00155547e-02-1.37352024e-05</t>
  </si>
  <si>
    <t>2.13758751e-09-1.24229774e-13</t>
  </si>
  <si>
    <t>1.23105673e-01-8.91397814e-05</t>
  </si>
  <si>
    <t>3.34254013e-08-5.12870427e-12-5.59478481e+04</t>
  </si>
  <si>
    <t>c9ket_1_3_26</t>
  </si>
  <si>
    <t>4.10258387e-02-1.40838634e-05</t>
  </si>
  <si>
    <t>2.19193870e-09-1.27388727e-13</t>
  </si>
  <si>
    <t>1.21465517e-01-8.67663433e-05</t>
  </si>
  <si>
    <t>3.23302005e-08-4.96420057e-12-5.54282756e+04</t>
  </si>
  <si>
    <t>c9ket_1_4_26</t>
  </si>
  <si>
    <t>c9ket_1_5_26</t>
  </si>
  <si>
    <t>c9ket_1_6_26</t>
  </si>
  <si>
    <t>c9ket_3_1_26</t>
  </si>
  <si>
    <t>4.18384121e-02-1.43941071e-05</t>
  </si>
  <si>
    <t>2.24342387e-09-1.30508362e-13</t>
  </si>
  <si>
    <t>1.16846292e-01-8.10269864e-05</t>
  </si>
  <si>
    <t>2.95837851e-08-4.50927968e-12-5.77342819e+04</t>
  </si>
  <si>
    <t>c9ket_3_2_26</t>
  </si>
  <si>
    <t>4.12218540e-02-1.41044141e-05</t>
  </si>
  <si>
    <t>2.19019020e-09-1.27084595e-13</t>
  </si>
  <si>
    <t>1.18460198e-01-8.58000047e-05</t>
  </si>
  <si>
    <t>3.31112061e-08-5.33307588e-12-6.10247996e+04</t>
  </si>
  <si>
    <t>c9ket_3_4_26</t>
  </si>
  <si>
    <t>4.03978525e-02-1.38822566e-05</t>
  </si>
  <si>
    <t>2.16209955e-09-1.25719354e-13</t>
  </si>
  <si>
    <t>1.33520673e-01-1.03407361e-04</t>
  </si>
  <si>
    <t>4.19277171e-08-6.96390409e-12-5.78705229e+04</t>
  </si>
  <si>
    <t>c9ket_3_5_26</t>
  </si>
  <si>
    <t>c9ket_3_6_26</t>
  </si>
  <si>
    <t>c9ket_3_7_26</t>
  </si>
  <si>
    <t>c9ket_4_1_26</t>
  </si>
  <si>
    <t>c9ket_4_2_26</t>
  </si>
  <si>
    <t>c9ket_4_3_26</t>
  </si>
  <si>
    <t>ic5h11cochch3</t>
  </si>
  <si>
    <t>15o</t>
  </si>
  <si>
    <t>3.37261362e-02-1.14834110e-05</t>
  </si>
  <si>
    <t>1.77807807e-09-1.02988621e-13</t>
  </si>
  <si>
    <t>9.03127718e-02-6.05678069e-05</t>
  </si>
  <si>
    <t>2.14608043e-08-3.19965925e-12-1.89700473e+04</t>
  </si>
  <si>
    <t>ic4h9coc3h6s</t>
  </si>
  <si>
    <t>ic3h7coc4h8s</t>
  </si>
  <si>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</si>
  <si>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</si>
  <si>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</si>
  <si>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</si>
  <si>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</si>
  <si>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</si>
  <si>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</si>
  <si>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</si>
  <si>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</si>
  <si>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</si>
  <si>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m</t>
  </si>
  <si>
    <t>c9h20</t>
  </si>
  <si>
    <t>c/c/h3</t>
  </si>
  <si>
    <t>c/c3/h</t>
  </si>
  <si>
    <t>c/c2/h2</t>
  </si>
  <si>
    <t>gauche</t>
  </si>
  <si>
    <t>r</t>
  </si>
  <si>
    <t>p</t>
  </si>
  <si>
    <t>c9h19</t>
  </si>
  <si>
    <t>t</t>
  </si>
  <si>
    <t>s</t>
  </si>
  <si>
    <t>c9h18</t>
  </si>
  <si>
    <t>cd/h2</t>
  </si>
  <si>
    <t>cd/c2</t>
  </si>
  <si>
    <t>c/cd/h3</t>
  </si>
  <si>
    <t>c/c/cd/h2</t>
  </si>
  <si>
    <t>cd/c/h</t>
  </si>
  <si>
    <t>c/c2/cd/h</t>
  </si>
  <si>
    <t>allyls</t>
  </si>
  <si>
    <t>c9h17</t>
  </si>
  <si>
    <t>c9h19oh_1_26</t>
  </si>
  <si>
    <t>c9h20o</t>
  </si>
  <si>
    <t>o/c/h</t>
  </si>
  <si>
    <t>c/c/h2/o</t>
  </si>
  <si>
    <t>alkoxy</t>
  </si>
  <si>
    <t>c9h19o</t>
  </si>
  <si>
    <t>c9h19oh_2_26</t>
  </si>
  <si>
    <t>c/c3/o</t>
  </si>
  <si>
    <t>c9h19oh_3_26</t>
  </si>
  <si>
    <t>c/c2/h/o</t>
  </si>
  <si>
    <t>c9h19oh_4_26</t>
  </si>
  <si>
    <t>c9h20o2</t>
  </si>
  <si>
    <t>o/h/o</t>
  </si>
  <si>
    <t>o/c/o</t>
  </si>
  <si>
    <t>oi</t>
  </si>
  <si>
    <t>alperox</t>
  </si>
  <si>
    <t>c9h19o2</t>
  </si>
  <si>
    <t>c9ooh_1_ooh_1_26</t>
  </si>
  <si>
    <t>c9h20o4</t>
  </si>
  <si>
    <t>c9h19o4</t>
  </si>
  <si>
    <t>c9ooh_1_ooh_2_26</t>
  </si>
  <si>
    <t>c9ooh_1_ooh_3_26</t>
  </si>
  <si>
    <t>c9ooh_1_ooh_4_26</t>
  </si>
  <si>
    <t>c9ooh_1_ooh_5_26</t>
  </si>
  <si>
    <t>c9ooh_1_ooh_6_26</t>
  </si>
  <si>
    <t>c9ooh_2_ooh_1_26</t>
  </si>
  <si>
    <t>c9ooh_2_ooh_3_26</t>
  </si>
  <si>
    <t>c9ooh_2_ooh_4_26</t>
  </si>
  <si>
    <t>c9ooh_2_ooh_5_26</t>
  </si>
  <si>
    <t>c9ooh_2_ooh_6_26</t>
  </si>
  <si>
    <t>c9h18o4</t>
  </si>
  <si>
    <t>c9ooh_2_ooh_7_26</t>
  </si>
  <si>
    <t>c9ooh_3_ooh_1_26</t>
  </si>
  <si>
    <t>c9ooh_3_ooh_2_26</t>
  </si>
  <si>
    <t>c9ooh_3_ooh_4_26</t>
  </si>
  <si>
    <t>c9ooh_3_ooh_5_26</t>
  </si>
  <si>
    <t>c9ooh_3_ooh_6_26</t>
  </si>
  <si>
    <t>c9ooh_3_ooh_7_26</t>
  </si>
  <si>
    <t>c9ooh_4_ooh_1_26</t>
  </si>
  <si>
    <t>c9h18o</t>
  </si>
  <si>
    <t>o/c2</t>
  </si>
  <si>
    <t>c9h18o3</t>
  </si>
  <si>
    <t>c/c2/co/h</t>
  </si>
  <si>
    <t>co/c/h</t>
  </si>
  <si>
    <t>c/c2/co/o</t>
  </si>
  <si>
    <t>co/c2</t>
  </si>
  <si>
    <t>c/c/co/h2</t>
  </si>
  <si>
    <t>c/c/co/h/o</t>
  </si>
  <si>
    <t>ic5h11coch2ch3</t>
  </si>
  <si>
    <t>c8h16o</t>
  </si>
  <si>
    <t>c8h15o</t>
  </si>
  <si>
    <t>ic4h9coc3h7</t>
  </si>
  <si>
    <t>ic3h7coc4h9</t>
  </si>
  <si>
    <t>c/c/co/h2</t>
    <phoneticPr fontId="1" type="noConversion"/>
  </si>
  <si>
    <t>c/c/h2/o</t>
    <phoneticPr fontId="1" type="noConversion"/>
  </si>
  <si>
    <t>c/c/co/h/o</t>
    <phoneticPr fontId="1" type="noConversion"/>
  </si>
  <si>
    <t>C9H20_26</t>
  </si>
  <si>
    <t>5/29/14</t>
  </si>
  <si>
    <t>THERMC</t>
  </si>
  <si>
    <t>9H</t>
  </si>
  <si>
    <t>0G</t>
  </si>
  <si>
    <t>4.41140780E-02-1.51388773E-05</t>
  </si>
  <si>
    <t>2.35538159E-09-1.36850135E-13</t>
  </si>
  <si>
    <t>1.13719824E-01-7.40347807E-05</t>
  </si>
  <si>
    <t>2.50653320E-08-3.52291338E-12-3.27280262E+04</t>
  </si>
  <si>
    <t>C9H19_26A</t>
  </si>
  <si>
    <t>4.19675556E-02-1.44088895E-05</t>
  </si>
  <si>
    <t>2.24251635E-09-1.30321806E-13</t>
  </si>
  <si>
    <t>1.09231644E-01-7.16385614E-05</t>
  </si>
  <si>
    <t>2.44730412E-08-3.47472805E-12-8.11226427E+03</t>
  </si>
  <si>
    <t>C9H19_26B</t>
  </si>
  <si>
    <t>4.32860129E-02-1.48679164E-05</t>
  </si>
  <si>
    <t>2.31457456E-09-1.34532955E-13</t>
  </si>
  <si>
    <t>9.23411750E-02-4.73153986E-05</t>
  </si>
  <si>
    <t>1.02621085E-08-5.08513570E-13-1.08120261E+04</t>
  </si>
  <si>
    <t>C9H19_26C</t>
  </si>
  <si>
    <t>4.18466685E-02-1.42899048E-05</t>
  </si>
  <si>
    <t>2.21629112E-09-1.28497525E-13</t>
  </si>
  <si>
    <t>1.05297228E-01-6.43717213E-05</t>
  </si>
  <si>
    <t>1.94518857E-08-2.29130846E-12-9.38603756E+03</t>
  </si>
  <si>
    <t>C9H18_1</t>
  </si>
  <si>
    <t>4.02370801E-02-1.37663874E-05</t>
  </si>
  <si>
    <t>2.13756262E-09-1.24024548E-13</t>
  </si>
  <si>
    <t>1.06595451E-01-7.13827147E-05</t>
  </si>
  <si>
    <t>2.50811161E-08-3.67278975E-12-1.81721169E+04</t>
  </si>
  <si>
    <t>C9H18_2</t>
  </si>
  <si>
    <t>4.06645138E-02-1.39190326E-05</t>
  </si>
  <si>
    <t>2.16191731E-09-1.25463560E-13</t>
  </si>
  <si>
    <t>1.03126115E-01-6.62697574E-05</t>
  </si>
  <si>
    <t>2.21094865E-08-3.05998455E-12-1.96930171E+04</t>
  </si>
  <si>
    <t>C9H18_3</t>
  </si>
  <si>
    <t>4.07267013E-02-1.39813534E-05</t>
  </si>
  <si>
    <t>2.17583103E-09-1.26440899E-13</t>
  </si>
  <si>
    <t>1.11872076E-01-7.75532972E-05</t>
  </si>
  <si>
    <t>2.84432467E-08-4.36356143E-12-1.84365557E+04</t>
  </si>
  <si>
    <t>C9H17_11</t>
  </si>
  <si>
    <t>3.83004322E-02-1.32218562E-05</t>
  </si>
  <si>
    <t>2.06543921E-09-1.20346281E-13</t>
  </si>
  <si>
    <t>1.03515910E-01-6.86923195E-05</t>
  </si>
  <si>
    <t>2.36421087E-08-3.37915385E-12-1.18798141E+03</t>
  </si>
  <si>
    <t>C9H19O1</t>
  </si>
  <si>
    <t>19O</t>
  </si>
  <si>
    <t>4.22743319E-02-1.44502052E-05</t>
  </si>
  <si>
    <t>2.24251784E-09-1.30069497E-13</t>
  </si>
  <si>
    <t>1.18218144E-01-8.15485270E-05</t>
  </si>
  <si>
    <t>2.93809664E-08-4.37719108E-12-2.48021512E+04</t>
  </si>
  <si>
    <t>C9H19O2</t>
  </si>
  <si>
    <t>4.18349616E-02-1.43197153E-05</t>
  </si>
  <si>
    <t>2.22423965E-09-1.29086545E-13</t>
  </si>
  <si>
    <t>1.21624952E-01-8.78557596E-05</t>
  </si>
  <si>
    <t>3.35891895E-08-5.33782887E-12-2.83179408E+04</t>
  </si>
  <si>
    <t>C9H19O3</t>
  </si>
  <si>
    <t>4.22909443E-02-1.45356454E-05</t>
  </si>
  <si>
    <t>2.26391129E-09-1.31633515E-13</t>
  </si>
  <si>
    <t>1.24294263E-01-9.11617198E-05</t>
  </si>
  <si>
    <t>3.55586150E-08-5.77809421E-12-2.69283658E+04</t>
  </si>
  <si>
    <t>C9H19O4</t>
  </si>
  <si>
    <t>C9H19OO1</t>
  </si>
  <si>
    <t>4.37327933E-02-1.50840809E-05</t>
  </si>
  <si>
    <t>2.35483365E-09-1.37142575E-13</t>
  </si>
  <si>
    <t>1.17258042E-01-7.99436017E-05</t>
  </si>
  <si>
    <t>2.89774473E-08-4.43779783E-12-2.62404748E+04</t>
  </si>
  <si>
    <t>C9H19OO2</t>
  </si>
  <si>
    <t>4.31277292E-02-1.48777409E-05</t>
  </si>
  <si>
    <t>2.32285602E-09-1.35289409E-13</t>
  </si>
  <si>
    <t>1.21293718E-01-8.70504057E-05</t>
  </si>
  <si>
    <t>3.35733124E-08-5.46312103E-12-2.97312854E+04</t>
  </si>
  <si>
    <t>C9H19OO3</t>
  </si>
  <si>
    <t>4.31768708E-02-1.49004848E-05</t>
  </si>
  <si>
    <t>2.32700862E-09-1.35555552E-13</t>
  </si>
  <si>
    <t>1.26557961E-01-9.41881295E-05</t>
  </si>
  <si>
    <t>3.77355833E-08-6.34304771E-12-2.82655717E+04</t>
  </si>
  <si>
    <t>C9H19OO4</t>
  </si>
  <si>
    <t>C9H19OOH1</t>
  </si>
  <si>
    <t>20O</t>
  </si>
  <si>
    <t>4.38589359E-02-1.51547359E-05</t>
  </si>
  <si>
    <t>2.36888610E-09-1.38089396E-13</t>
  </si>
  <si>
    <t>1.26391644E-01-8.85372741E-05</t>
  </si>
  <si>
    <t>3.25090892E-08-4.97113720E-12-4.34818639E+04</t>
  </si>
  <si>
    <t>C9H19OOH2</t>
  </si>
  <si>
    <t>4.32638203E-02-1.49530395E-05</t>
  </si>
  <si>
    <t>2.33775751E-09-1.36290629E-13</t>
  </si>
  <si>
    <t>1.30353769E-01-9.55380732E-05</t>
  </si>
  <si>
    <t>3.70453195E-08-5.98468412E-12-4.69748361E+04</t>
  </si>
  <si>
    <t>C9H19OOH3</t>
  </si>
  <si>
    <t>4.33725499E-02-1.50033528E-05</t>
  </si>
  <si>
    <t>2.34693536E-09-1.36878307E-13</t>
  </si>
  <si>
    <t>1.34922833E-01-1.01617603E-04</t>
  </si>
  <si>
    <t>4.05697636E-08-6.72932149E-12-4.55279266E+04</t>
  </si>
  <si>
    <t>C9H19OOH4</t>
  </si>
  <si>
    <t>C9OOH_1B</t>
  </si>
  <si>
    <t>4.17561037E-02-1.44454300E-05</t>
  </si>
  <si>
    <t>2.25982288E-09-1.31805317E-13</t>
  </si>
  <si>
    <t>1.21629420E-01-8.57561710E-05</t>
  </si>
  <si>
    <t>3.17034421E-08-4.88115558E-12-1.88758050E+04</t>
  </si>
  <si>
    <t>C9OOH_1C</t>
  </si>
  <si>
    <t>4.30845097E-02-1.49063585E-05</t>
  </si>
  <si>
    <t>2.33201760E-09-1.36017895E-13</t>
  </si>
  <si>
    <t>1.04575850E-01-6.12192318E-05</t>
  </si>
  <si>
    <t>1.73712731E-08-1.88949680E-12-2.15803961E+04</t>
  </si>
  <si>
    <t>C9OOH_1D</t>
  </si>
  <si>
    <t>4.08652635E-02-1.39676267E-05</t>
  </si>
  <si>
    <t>2.16832625E-09-1.25819517E-13</t>
  </si>
  <si>
    <t>1.19449054E-01-8.05892816E-05</t>
  </si>
  <si>
    <t>2.75127221E-08-3.78577427E-12-2.00796804E+04</t>
  </si>
  <si>
    <t>C9OOH_1E</t>
  </si>
  <si>
    <t>C9OOH_1F</t>
  </si>
  <si>
    <t>C9OOH_1G</t>
  </si>
  <si>
    <t>C9OOH_2A</t>
  </si>
  <si>
    <t>4.11271733E-02-1.42277251E-05</t>
  </si>
  <si>
    <t>2.22575218E-09-1.29817595E-13</t>
  </si>
  <si>
    <t>1.25720037E-01-9.29372044E-05</t>
  </si>
  <si>
    <t>3.63340897E-08-5.91172086E-12-2.23648650E+04</t>
  </si>
  <si>
    <t>C9OOH_2C</t>
  </si>
  <si>
    <t>4.04630005E-02-1.38600907E-05</t>
  </si>
  <si>
    <t>2.15461072E-09-1.25139535E-13</t>
  </si>
  <si>
    <t>1.22974771E-01-8.69594044E-05</t>
  </si>
  <si>
    <t>3.17319273E-08-4.74698424E-12-2.35892515E+04</t>
  </si>
  <si>
    <t>C9OOH_2D</t>
  </si>
  <si>
    <t>C9OOH_2E</t>
  </si>
  <si>
    <t>C9OOH_2F</t>
  </si>
  <si>
    <t>4.25136697E-02-1.47177995E-05</t>
  </si>
  <si>
    <t>2.30343187E-09-1.34386979E-13</t>
  </si>
  <si>
    <t>1.08945195E-01-6.88268110E-05</t>
  </si>
  <si>
    <t>2.22961324E-08-2.99200886E-12-2.50588909E+04</t>
  </si>
  <si>
    <t>C9OOH_2G</t>
  </si>
  <si>
    <t>C9OOH_3A</t>
  </si>
  <si>
    <t>4.10240115E-02-1.42015737E-05</t>
  </si>
  <si>
    <t>2.22270651E-09-1.29683900E-13</t>
  </si>
  <si>
    <t>1.28193129E-01-9.50433517E-05</t>
  </si>
  <si>
    <t>3.70093601E-08-5.96877280E-12-2.09655062E+04</t>
  </si>
  <si>
    <t>C9OOH_3B</t>
  </si>
  <si>
    <t>4.22718929E-02-1.46339043E-05</t>
  </si>
  <si>
    <t>2.29035806E-09-1.33628937E-13</t>
  </si>
  <si>
    <t>1.10921057E-01-7.01522425E-05</t>
  </si>
  <si>
    <t>2.24172553E-08-2.91188058E-12-2.36916679E+04</t>
  </si>
  <si>
    <t>C9OOH_3D</t>
  </si>
  <si>
    <t>4.10312500E-02-1.40936033E-05</t>
  </si>
  <si>
    <t>2.19461444E-09-1.27601787E-13</t>
  </si>
  <si>
    <t>1.23098080E-01-8.68650120E-05</t>
  </si>
  <si>
    <t>3.16852015E-08-4.74428386E-12-2.22980522E+04</t>
  </si>
  <si>
    <t>C9OOH_3E</t>
  </si>
  <si>
    <t>C9OOH_3F</t>
  </si>
  <si>
    <t>C9OOH_3G</t>
  </si>
  <si>
    <t>C9OOH_4A</t>
  </si>
  <si>
    <t>C9OOH_4B</t>
  </si>
  <si>
    <t>C9OOH_4C</t>
  </si>
  <si>
    <t>OOOOH11</t>
  </si>
  <si>
    <t>4.34765065E-02-1.51071154E-05</t>
  </si>
  <si>
    <t>2.37029256E-09-1.38530801E-13</t>
  </si>
  <si>
    <t>1.31408464E-01-9.65612975E-05</t>
  </si>
  <si>
    <t>3.77254711E-08-6.17665994E-12-3.69370188E+04</t>
  </si>
  <si>
    <t>OOOOH12</t>
  </si>
  <si>
    <t>4.28648471E-02-1.48980553E-05</t>
  </si>
  <si>
    <t>2.33784595E-09-1.36648590E-13</t>
  </si>
  <si>
    <t>1.35446721E-01-1.03680003E-04</t>
  </si>
  <si>
    <t>4.23280730E-08-7.20299235E-12-4.04294048E+04</t>
  </si>
  <si>
    <t>OOOOH13</t>
  </si>
  <si>
    <t>4.27831054E-02-1.48607257E-05</t>
  </si>
  <si>
    <t>2.33109587E-09-1.36219108E-13</t>
  </si>
  <si>
    <t>1.36480391E-01-1.04029885E-04</t>
  </si>
  <si>
    <t>4.20371610E-08-7.05935546E-12-3.90909980E+04</t>
  </si>
  <si>
    <t>OOOOH14</t>
  </si>
  <si>
    <t>OOOOH15</t>
  </si>
  <si>
    <t>OOOOH16</t>
  </si>
  <si>
    <t>OOOOH21</t>
  </si>
  <si>
    <t>OOOOH23</t>
  </si>
  <si>
    <t>4.21983565E-02-1.46593273E-05</t>
  </si>
  <si>
    <t>2.29967130E-09-1.34389212E-13</t>
  </si>
  <si>
    <t>1.40352139E-01-1.10935005E-04</t>
  </si>
  <si>
    <t>4.65261789E-08-8.06335348E-12-4.25852875E+04</t>
  </si>
  <si>
    <t>OOOOH24</t>
  </si>
  <si>
    <t>OOOOH25</t>
  </si>
  <si>
    <t>OOOOH26</t>
  </si>
  <si>
    <t>4.22526273E-02-1.46859512E-05</t>
  </si>
  <si>
    <t>2.30462390E-09-1.34708974E-13</t>
  </si>
  <si>
    <t>1.39137028E-01-1.10323266E-04</t>
  </si>
  <si>
    <t>4.66467879E-08-8.16734750E-12-4.39353325E+04</t>
  </si>
  <si>
    <t>OOOOH27</t>
  </si>
  <si>
    <t>OOOOH31</t>
  </si>
  <si>
    <t>OOOOH32</t>
  </si>
  <si>
    <t>OOOOH34</t>
  </si>
  <si>
    <t>4.21364759E-02-1.46273023E-05</t>
  </si>
  <si>
    <t>2.29358312E-09-1.33991389E-13</t>
  </si>
  <si>
    <t>1.40888813E-01-1.10709058E-04</t>
  </si>
  <si>
    <t>4.59466884E-08-7.86613264E-12-4.12714030E+04</t>
  </si>
  <si>
    <t>OOOOH35</t>
  </si>
  <si>
    <t>OOOOH36</t>
  </si>
  <si>
    <t>OOOOH37</t>
  </si>
  <si>
    <t>OOOOH41</t>
  </si>
  <si>
    <t>OOOOH42</t>
  </si>
  <si>
    <t>OOOOH43</t>
  </si>
  <si>
    <t>C9H18O11</t>
  </si>
  <si>
    <t>18O</t>
  </si>
  <si>
    <t>3.97791329E-02-1.35928823E-05</t>
  </si>
  <si>
    <t>2.10951943E-09-1.22373332E-13</t>
  </si>
  <si>
    <t>1.28487495E-01-9.80606889E-05</t>
  </si>
  <si>
    <t>3.93599438E-08-6.50347870E-12-4.20966568E+04</t>
  </si>
  <si>
    <t>C9H18O12</t>
  </si>
  <si>
    <t>3.90107232E-02-1.34309253E-05</t>
  </si>
  <si>
    <t>2.09471293E-09-1.21926878E-13</t>
  </si>
  <si>
    <t>1.31690800E-01-1.03864547E-04</t>
  </si>
  <si>
    <t>4.31512201E-08-7.36821912E-12-4.56128374E+04</t>
  </si>
  <si>
    <t>C9H18O13</t>
  </si>
  <si>
    <t>3.98451935E-02-1.36744091E-05</t>
  </si>
  <si>
    <t>2.12793503E-09-1.23662607E-13</t>
  </si>
  <si>
    <t>1.32451848E-01-1.04767755E-04</t>
  </si>
  <si>
    <t>4.37622938E-08-7.50555316E-12-4.43034633E+04</t>
  </si>
  <si>
    <t>C9H18O14</t>
  </si>
  <si>
    <t>4.01828637E-02-1.37076945E-05</t>
  </si>
  <si>
    <t>2.12456524E-09-1.23122835E-13</t>
  </si>
  <si>
    <t>1.33193506E-01-1.06059252E-04</t>
  </si>
  <si>
    <t>4.46520487E-08-7.70185774E-12-4.42840267E+04</t>
  </si>
  <si>
    <t>C9H18O15</t>
  </si>
  <si>
    <t>4.04674128E-02-1.37182517E-05</t>
  </si>
  <si>
    <t>2.11726720E-09-1.22341308E-13</t>
  </si>
  <si>
    <t>1.33814164E-01-1.07142870E-04</t>
  </si>
  <si>
    <t>4.53946388E-08-7.86277161E-12-4.42679025E+04</t>
  </si>
  <si>
    <t>C9H18O16</t>
  </si>
  <si>
    <t>4.03132652E-02-1.33839530E-05</t>
  </si>
  <si>
    <t>2.03777131E-09-1.16666725E-13</t>
  </si>
  <si>
    <t>1.30125389E-01-1.00871500E-04</t>
  </si>
  <si>
    <t>4.12148808E-08-6.87593442E-12-4.20541496E+04</t>
  </si>
  <si>
    <t>C9H18O23</t>
  </si>
  <si>
    <t>3.90619045E-02-1.35116735E-05</t>
  </si>
  <si>
    <t>2.11360548E-09-1.23272515E-13</t>
  </si>
  <si>
    <t>1.34505515E-01-1.08862053E-04</t>
  </si>
  <si>
    <t>4.65205097E-08-8.15012285E-12-4.78592797E+04</t>
  </si>
  <si>
    <t>C9H18O24</t>
  </si>
  <si>
    <t>3.94715175E-02-1.35748012E-05</t>
  </si>
  <si>
    <t>2.11530494E-09-1.23041113E-13</t>
  </si>
  <si>
    <t>1.35801421E-01-1.11021422E-04</t>
  </si>
  <si>
    <t>4.79701218E-08-8.47276583E-12-4.78217152E+04</t>
  </si>
  <si>
    <t>C9H18O25</t>
  </si>
  <si>
    <t>3.98293614E-02-1.36160245E-05</t>
  </si>
  <si>
    <t>2.11323224E-09-1.22577883E-13</t>
  </si>
  <si>
    <t>1.36744013E-01-1.12621876E-04</t>
  </si>
  <si>
    <t>4.90542646E-08-8.71194046E-12-4.77957045E+04</t>
  </si>
  <si>
    <t>C9H18O26</t>
  </si>
  <si>
    <t>3.92958480E-02-1.32755891E-05</t>
  </si>
  <si>
    <t>2.04460288E-09-1.17979526E-13</t>
  </si>
  <si>
    <t>1.37194971E-01-1.13680390E-04</t>
  </si>
  <si>
    <t>4.96805949E-08-8.82029594E-12-4.90699398E+04</t>
  </si>
  <si>
    <t>C9H18O34</t>
  </si>
  <si>
    <t>3.92268277E-02-1.35718281E-05</t>
  </si>
  <si>
    <t>2.12330860E-09-1.23849343E-13</t>
  </si>
  <si>
    <t>1.34436833E-01-1.08074843E-04</t>
  </si>
  <si>
    <t>4.57984327E-08-7.95698806E-12-4.65652860E+04</t>
  </si>
  <si>
    <t>C9H18O35</t>
  </si>
  <si>
    <t>3.98572231E-02-1.37378709E-05</t>
  </si>
  <si>
    <t>2.14377264E-09-1.24817086E-13</t>
  </si>
  <si>
    <t>1.34848536E-01-1.09069146E-04</t>
  </si>
  <si>
    <t>4.66627826E-08-8.17797862E-12-4.65608746E+04</t>
  </si>
  <si>
    <t>C9KET11</t>
  </si>
  <si>
    <t>4.06837689E-02-1.41175237E-05</t>
  </si>
  <si>
    <t>2.21313567E-09-1.29272691E-13</t>
  </si>
  <si>
    <t>1.24916635E-01-8.99355255E-05</t>
  </si>
  <si>
    <t>3.37299124E-08-5.23651921E-12-5.30290477E+04</t>
  </si>
  <si>
    <t>C9KET12</t>
  </si>
  <si>
    <t>3.94811315E-02-1.37085460E-05</t>
  </si>
  <si>
    <t>2.15004591E-09-1.25633828E-13</t>
  </si>
  <si>
    <t>1.25796831E-01-9.00966023E-05</t>
  </si>
  <si>
    <t>3.29930331E-08-4.92897364E-12-5.51734464E+04</t>
  </si>
  <si>
    <t>C9KET13</t>
  </si>
  <si>
    <t>3.98765877E-02-1.38431888E-05</t>
  </si>
  <si>
    <t>2.17079760E-09-1.26828846E-13</t>
  </si>
  <si>
    <t>1.30227400E-01-9.72374711E-05</t>
  </si>
  <si>
    <t>3.77301062E-08-6.02279939E-12-5.51653987E+04</t>
  </si>
  <si>
    <t>C9KET14</t>
  </si>
  <si>
    <t>C9KET15</t>
  </si>
  <si>
    <t>C9KET16</t>
  </si>
  <si>
    <t>4.00806932E-02-1.39137823E-05</t>
  </si>
  <si>
    <t>2.18175988E-09-1.27462410E-13</t>
  </si>
  <si>
    <t>1.29263865E-01-9.75202688E-05</t>
  </si>
  <si>
    <t>3.86274024E-08-6.32924252E-12-5.65118706E+04</t>
  </si>
  <si>
    <t>C9KET31</t>
  </si>
  <si>
    <t>4.10906367E-02-1.42684760E-05</t>
  </si>
  <si>
    <t>2.23776090E-09-1.30748191E-13</t>
  </si>
  <si>
    <t>1.24907853E-01-9.12223609E-05</t>
  </si>
  <si>
    <t>3.52073437E-08-5.67636074E-12-5.69923482E+04</t>
  </si>
  <si>
    <t>C9KET32</t>
  </si>
  <si>
    <t>3.99127493E-02-1.38727944E-05</t>
  </si>
  <si>
    <t>2.17723985E-09-1.27278782E-13</t>
  </si>
  <si>
    <t>1.26526323E-01-9.24911615E-05</t>
  </si>
  <si>
    <t>3.51775938E-08-5.52982361E-12-5.91096665E+04</t>
  </si>
  <si>
    <t>C9KET34</t>
  </si>
  <si>
    <t>3.99974657E-02-1.39167079E-05</t>
  </si>
  <si>
    <t>2.18562935E-09-1.27829540E-13</t>
  </si>
  <si>
    <t>1.37140790E-01-1.06331166E-04</t>
  </si>
  <si>
    <t>4.30023046E-08-7.14475934E-12-5.80343846E+04</t>
  </si>
  <si>
    <t>C9KET35</t>
  </si>
  <si>
    <t>4.05723063E-02-1.40927978E-05</t>
  </si>
  <si>
    <t>2.21063606E-09-1.29179950E-13</t>
  </si>
  <si>
    <t>1.31569022E-01-1.01548562E-04</t>
  </si>
  <si>
    <t>4.15371989E-08-7.04441586E-12-5.91035363E+04</t>
  </si>
  <si>
    <t>C9KET36</t>
  </si>
  <si>
    <t>4.05041240E-02-1.40706869E-05</t>
  </si>
  <si>
    <t>2.20734033E-09-1.28994624E-13</t>
  </si>
  <si>
    <t>1.28258264E-01-9.73072071E-05</t>
  </si>
  <si>
    <t>3.91760885E-08-6.56496494E-12-6.05066437E+04</t>
  </si>
  <si>
    <t>C9KET37</t>
  </si>
  <si>
    <t>C9KET41</t>
  </si>
  <si>
    <t>4.13058050E-02-1.43365592E-05</t>
  </si>
  <si>
    <t>2.24768129E-09-1.31295062E-13</t>
  </si>
  <si>
    <t>1.20734726E-01-8.75705380E-05</t>
  </si>
  <si>
    <t>3.40181107E-08-5.57691068E-12-5.75148835E+04</t>
  </si>
  <si>
    <t>C9KET42</t>
  </si>
  <si>
    <t>4.05282765E-02-1.40488401E-05</t>
  </si>
  <si>
    <t>2.20076831E-09-1.28483416E-13</t>
  </si>
  <si>
    <t>1.25636754E-01-9.58473443E-05</t>
  </si>
  <si>
    <t>3.92266614E-08-6.71443499E-12-6.09737281E+04</t>
  </si>
  <si>
    <t>C9KET43</t>
  </si>
  <si>
    <t>4.04345985E-02-1.40569259E-05</t>
  </si>
  <si>
    <t>2.20628280E-09-1.28977988E-13</t>
  </si>
  <si>
    <t>1.30818315E-01-1.00230492E-04</t>
  </si>
  <si>
    <t>4.06286017E-08-6.83298280E-12-5.86475313E+04</t>
  </si>
  <si>
    <t>C5COC2H4</t>
  </si>
  <si>
    <t>8H</t>
  </si>
  <si>
    <t>15O</t>
  </si>
  <si>
    <t>3.30327535E-02-1.11309005E-05</t>
  </si>
  <si>
    <t>1.71270283E-09-9.88070332E-14</t>
  </si>
  <si>
    <t>8.39094731E-02-4.90796116E-05</t>
  </si>
  <si>
    <t>1.35146639E-08-1.32188098E-12-1.99138784E+04</t>
  </si>
  <si>
    <t>C4COC3H6</t>
  </si>
  <si>
    <t>C3COC4H8</t>
  </si>
  <si>
    <t>3.27384970E-02-1.10190524E-05</t>
  </si>
  <si>
    <t>1.69430895E-09-9.77026074E-14</t>
  </si>
  <si>
    <t>8.89060546E-02-5.41137417E-05</t>
  </si>
  <si>
    <t>1.55957758E-08-1.62021751E-12-1.93660919E+04</t>
  </si>
  <si>
    <t>c9h19ooh_1_26</t>
    <phoneticPr fontId="1" type="noConversion"/>
  </si>
  <si>
    <t>oi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</si>
</sst>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C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2" borderId="0" xfId="0" applyFont="1" applyFill="1"/>
    <xf numFmtId="0" fontId="0" fillId="2" borderId="0" xfId="0" applyFill="1"/>
    <xf numFmtId="0" fontId="0" fillId="3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20"/>
  <sheetViews>
    <sheetView tabSelected="1" zoomScaleNormal="100" workbookViewId="0">
      <selection activeCell="C349" sqref="C349:C717"/>
    </sheetView>
  </sheetViews>
  <sheetFormatPr defaultRowHeight="15" x14ac:dyDescent="0.25"/>
  <cols>
    <col min="1" max="2" width="8.5703125"/>
    <col min="3" max="3" width="16.7109375"/>
    <col min="4" max="1025" width="8.5703125"/>
  </cols>
  <sheetData>
    <row r="1" spans="1:13" x14ac:dyDescent="0.25">
      <c r="A1">
        <f t="shared" ref="A1:A64" si="0">MOD(B1,4)</f>
        <v>1</v>
      </c>
      <c r="B1">
        <v>1</v>
      </c>
      <c r="C1" t="s">
        <v>0</v>
      </c>
      <c r="D1" t="s">
        <v>1</v>
      </c>
      <c r="E1" t="s">
        <v>2</v>
      </c>
      <c r="F1" t="s">
        <v>3</v>
      </c>
      <c r="G1">
        <v>20</v>
      </c>
      <c r="H1">
        <v>0</v>
      </c>
      <c r="I1" t="s">
        <v>4</v>
      </c>
      <c r="J1">
        <v>300</v>
      </c>
      <c r="K1">
        <v>5000</v>
      </c>
      <c r="L1">
        <v>1389</v>
      </c>
      <c r="M1">
        <v>91</v>
      </c>
    </row>
    <row r="2" spans="1:13" hidden="1" x14ac:dyDescent="0.25">
      <c r="A2" s="1">
        <f t="shared" si="0"/>
        <v>2</v>
      </c>
      <c r="B2">
        <v>2</v>
      </c>
      <c r="D2" s="2">
        <v>29.083105499999999</v>
      </c>
      <c r="E2" t="s">
        <v>5</v>
      </c>
      <c r="F2" t="s">
        <v>6</v>
      </c>
      <c r="G2">
        <v>2</v>
      </c>
    </row>
    <row r="3" spans="1:13" hidden="1" x14ac:dyDescent="0.25">
      <c r="A3" s="1">
        <f t="shared" si="0"/>
        <v>3</v>
      </c>
      <c r="B3">
        <v>3</v>
      </c>
      <c r="C3" s="1">
        <f>-45139.9554-131.070878-2.54918437</f>
        <v>-45273.575462369998</v>
      </c>
      <c r="D3" t="s">
        <v>7</v>
      </c>
      <c r="E3">
        <v>3</v>
      </c>
    </row>
    <row r="4" spans="1:13" hidden="1" x14ac:dyDescent="0.25">
      <c r="A4" s="1">
        <f t="shared" si="0"/>
        <v>0</v>
      </c>
      <c r="B4">
        <v>4</v>
      </c>
      <c r="D4" t="s">
        <v>8</v>
      </c>
      <c r="E4" s="2">
        <v>40.718298099999998</v>
      </c>
      <c r="F4">
        <v>4</v>
      </c>
    </row>
    <row r="5" spans="1:13" x14ac:dyDescent="0.25">
      <c r="A5" s="1">
        <f t="shared" si="0"/>
        <v>1</v>
      </c>
      <c r="B5">
        <v>5</v>
      </c>
      <c r="C5" t="s">
        <v>9</v>
      </c>
      <c r="D5" t="s">
        <v>1</v>
      </c>
      <c r="E5" t="s">
        <v>2</v>
      </c>
      <c r="F5" t="s">
        <v>3</v>
      </c>
      <c r="G5">
        <v>19</v>
      </c>
      <c r="H5">
        <v>0</v>
      </c>
      <c r="I5" t="s">
        <v>4</v>
      </c>
      <c r="J5">
        <v>300</v>
      </c>
      <c r="K5">
        <v>5000</v>
      </c>
      <c r="L5">
        <v>1389</v>
      </c>
      <c r="M5">
        <v>91</v>
      </c>
    </row>
    <row r="6" spans="1:13" hidden="1" x14ac:dyDescent="0.25">
      <c r="A6" s="1">
        <f t="shared" si="0"/>
        <v>2</v>
      </c>
      <c r="B6">
        <v>6</v>
      </c>
      <c r="D6" s="2">
        <v>28.669806300000001</v>
      </c>
      <c r="E6" t="s">
        <v>10</v>
      </c>
      <c r="F6" t="s">
        <v>11</v>
      </c>
      <c r="G6">
        <v>2</v>
      </c>
    </row>
    <row r="7" spans="1:13" hidden="1" x14ac:dyDescent="0.25">
      <c r="A7" s="1">
        <f t="shared" si="0"/>
        <v>3</v>
      </c>
      <c r="B7">
        <v>7</v>
      </c>
      <c r="C7" s="1">
        <f>-20076.7251-124.611328-1.79735228</f>
        <v>-20203.133780279997</v>
      </c>
      <c r="D7" t="s">
        <v>12</v>
      </c>
      <c r="E7">
        <v>3</v>
      </c>
    </row>
    <row r="8" spans="1:13" hidden="1" x14ac:dyDescent="0.25">
      <c r="A8" s="1">
        <f t="shared" si="0"/>
        <v>0</v>
      </c>
      <c r="B8">
        <v>8</v>
      </c>
      <c r="D8" t="s">
        <v>13</v>
      </c>
      <c r="E8" s="2">
        <v>40.776071199999997</v>
      </c>
      <c r="F8">
        <v>4</v>
      </c>
    </row>
    <row r="9" spans="1:13" x14ac:dyDescent="0.25">
      <c r="A9" s="1">
        <f t="shared" si="0"/>
        <v>1</v>
      </c>
      <c r="B9">
        <v>9</v>
      </c>
      <c r="C9" t="s">
        <v>14</v>
      </c>
      <c r="D9" t="s">
        <v>1</v>
      </c>
      <c r="E9" t="s">
        <v>2</v>
      </c>
      <c r="F9" t="s">
        <v>3</v>
      </c>
      <c r="G9">
        <v>19</v>
      </c>
      <c r="H9">
        <v>0</v>
      </c>
      <c r="I9" t="s">
        <v>4</v>
      </c>
      <c r="J9">
        <v>300</v>
      </c>
      <c r="K9">
        <v>5000</v>
      </c>
      <c r="L9">
        <v>1383</v>
      </c>
      <c r="M9">
        <v>91</v>
      </c>
    </row>
    <row r="10" spans="1:13" hidden="1" x14ac:dyDescent="0.25">
      <c r="A10" s="1">
        <f t="shared" si="0"/>
        <v>2</v>
      </c>
      <c r="B10">
        <v>10</v>
      </c>
      <c r="D10" s="2">
        <v>27.332864499999999</v>
      </c>
      <c r="E10" t="s">
        <v>15</v>
      </c>
      <c r="F10" t="s">
        <v>16</v>
      </c>
      <c r="G10">
        <v>2</v>
      </c>
    </row>
    <row r="11" spans="1:13" hidden="1" x14ac:dyDescent="0.25">
      <c r="A11" s="1">
        <f t="shared" si="0"/>
        <v>3</v>
      </c>
      <c r="B11">
        <v>11</v>
      </c>
      <c r="C11" s="1">
        <f>-21968.6081-116.867525</f>
        <v>-22085.475625000003</v>
      </c>
      <c r="D11" s="2">
        <v>0.89129655500000005</v>
      </c>
      <c r="E11" t="s">
        <v>17</v>
      </c>
      <c r="F11">
        <v>3</v>
      </c>
    </row>
    <row r="12" spans="1:13" hidden="1" x14ac:dyDescent="0.25">
      <c r="A12" s="1">
        <f t="shared" si="0"/>
        <v>0</v>
      </c>
      <c r="B12">
        <v>12</v>
      </c>
      <c r="D12" t="s">
        <v>18</v>
      </c>
      <c r="E12" s="2">
        <v>29.190272</v>
      </c>
      <c r="F12">
        <v>4</v>
      </c>
    </row>
    <row r="13" spans="1:13" x14ac:dyDescent="0.25">
      <c r="A13" s="1">
        <f t="shared" si="0"/>
        <v>1</v>
      </c>
      <c r="B13">
        <v>13</v>
      </c>
      <c r="C13" t="s">
        <v>19</v>
      </c>
      <c r="D13" t="s">
        <v>1</v>
      </c>
      <c r="E13" t="s">
        <v>2</v>
      </c>
      <c r="F13" t="s">
        <v>3</v>
      </c>
      <c r="G13">
        <v>19</v>
      </c>
      <c r="H13">
        <v>0</v>
      </c>
      <c r="I13" t="s">
        <v>4</v>
      </c>
      <c r="J13">
        <v>300</v>
      </c>
      <c r="K13">
        <v>5000</v>
      </c>
      <c r="L13">
        <v>1387</v>
      </c>
      <c r="M13">
        <v>91</v>
      </c>
    </row>
    <row r="14" spans="1:13" hidden="1" x14ac:dyDescent="0.25">
      <c r="A14" s="1">
        <f t="shared" si="0"/>
        <v>2</v>
      </c>
      <c r="B14">
        <v>14</v>
      </c>
      <c r="D14" s="2">
        <v>28.1624652</v>
      </c>
      <c r="E14" t="s">
        <v>20</v>
      </c>
      <c r="F14" t="s">
        <v>21</v>
      </c>
      <c r="G14">
        <v>2</v>
      </c>
    </row>
    <row r="15" spans="1:13" hidden="1" x14ac:dyDescent="0.25">
      <c r="A15" s="1">
        <f t="shared" si="0"/>
        <v>3</v>
      </c>
      <c r="B15">
        <v>15</v>
      </c>
      <c r="C15" s="1">
        <f>-21285.7519-121.998383-1.45489091</f>
        <v>-21409.205173909999</v>
      </c>
      <c r="D15" t="s">
        <v>22</v>
      </c>
      <c r="E15">
        <v>3</v>
      </c>
    </row>
    <row r="16" spans="1:13" hidden="1" x14ac:dyDescent="0.25">
      <c r="A16" s="1">
        <f t="shared" si="0"/>
        <v>0</v>
      </c>
      <c r="B16">
        <v>16</v>
      </c>
      <c r="D16" t="s">
        <v>23</v>
      </c>
      <c r="E16" s="2">
        <v>39.658506299999999</v>
      </c>
      <c r="F16">
        <v>4</v>
      </c>
    </row>
    <row r="17" spans="1:13" x14ac:dyDescent="0.25">
      <c r="A17" s="1">
        <f t="shared" si="0"/>
        <v>1</v>
      </c>
      <c r="B17">
        <v>17</v>
      </c>
      <c r="C17" t="s">
        <v>24</v>
      </c>
      <c r="D17" t="s">
        <v>1</v>
      </c>
      <c r="E17" t="s">
        <v>2</v>
      </c>
      <c r="F17" t="s">
        <v>3</v>
      </c>
      <c r="G17">
        <v>19</v>
      </c>
      <c r="H17">
        <v>0</v>
      </c>
      <c r="I17" t="s">
        <v>4</v>
      </c>
      <c r="J17">
        <v>300</v>
      </c>
      <c r="K17">
        <v>5000</v>
      </c>
      <c r="L17">
        <v>1387</v>
      </c>
      <c r="M17">
        <v>91</v>
      </c>
    </row>
    <row r="18" spans="1:13" hidden="1" x14ac:dyDescent="0.25">
      <c r="A18" s="1">
        <f t="shared" si="0"/>
        <v>2</v>
      </c>
      <c r="B18">
        <v>18</v>
      </c>
      <c r="D18" s="2">
        <v>28.1624652</v>
      </c>
      <c r="E18" t="s">
        <v>20</v>
      </c>
      <c r="F18" t="s">
        <v>21</v>
      </c>
      <c r="G18">
        <v>2</v>
      </c>
    </row>
    <row r="19" spans="1:13" hidden="1" x14ac:dyDescent="0.25">
      <c r="A19" s="1">
        <f t="shared" si="0"/>
        <v>3</v>
      </c>
      <c r="B19">
        <v>19</v>
      </c>
      <c r="C19" s="1">
        <f>-21285.7519-122.687865-1.45489091</f>
        <v>-21409.89465591</v>
      </c>
      <c r="D19" t="s">
        <v>22</v>
      </c>
      <c r="E19">
        <v>3</v>
      </c>
    </row>
    <row r="20" spans="1:13" hidden="1" x14ac:dyDescent="0.25">
      <c r="A20" s="1">
        <f t="shared" si="0"/>
        <v>0</v>
      </c>
      <c r="B20">
        <v>20</v>
      </c>
      <c r="D20" t="s">
        <v>23</v>
      </c>
      <c r="E20" s="2">
        <v>38.969024699999999</v>
      </c>
      <c r="F20">
        <v>4</v>
      </c>
    </row>
    <row r="21" spans="1:13" x14ac:dyDescent="0.25">
      <c r="A21" s="1">
        <f t="shared" si="0"/>
        <v>1</v>
      </c>
      <c r="B21">
        <v>21</v>
      </c>
      <c r="C21" t="s">
        <v>25</v>
      </c>
      <c r="D21" s="3">
        <v>41954</v>
      </c>
      <c r="E21" t="s">
        <v>2</v>
      </c>
      <c r="F21" t="s">
        <v>3</v>
      </c>
      <c r="G21">
        <v>18</v>
      </c>
      <c r="H21">
        <v>0</v>
      </c>
      <c r="I21" t="s">
        <v>4</v>
      </c>
      <c r="J21">
        <v>300</v>
      </c>
      <c r="K21">
        <v>5000</v>
      </c>
      <c r="L21">
        <v>1392</v>
      </c>
      <c r="M21">
        <v>71</v>
      </c>
    </row>
    <row r="22" spans="1:13" hidden="1" x14ac:dyDescent="0.25">
      <c r="A22" s="1">
        <f t="shared" si="0"/>
        <v>2</v>
      </c>
      <c r="B22">
        <v>22</v>
      </c>
      <c r="D22" s="2">
        <v>27.487316499999999</v>
      </c>
      <c r="E22" t="s">
        <v>26</v>
      </c>
      <c r="F22" t="s">
        <v>27</v>
      </c>
      <c r="G22">
        <v>2</v>
      </c>
    </row>
    <row r="23" spans="1:13" hidden="1" x14ac:dyDescent="0.25">
      <c r="A23" s="1">
        <f t="shared" si="0"/>
        <v>3</v>
      </c>
      <c r="B23">
        <v>23</v>
      </c>
      <c r="C23" s="1">
        <f>-29434.2397-118.954953-1.80275114</f>
        <v>-29554.997404139998</v>
      </c>
      <c r="D23" t="s">
        <v>28</v>
      </c>
      <c r="E23">
        <v>3</v>
      </c>
    </row>
    <row r="24" spans="1:13" hidden="1" x14ac:dyDescent="0.25">
      <c r="A24" s="1">
        <f t="shared" si="0"/>
        <v>0</v>
      </c>
      <c r="B24">
        <v>24</v>
      </c>
      <c r="D24" t="s">
        <v>29</v>
      </c>
      <c r="E24" s="2">
        <v>39.213794399999998</v>
      </c>
      <c r="F24">
        <v>4</v>
      </c>
    </row>
    <row r="25" spans="1:13" x14ac:dyDescent="0.25">
      <c r="A25" s="1">
        <f t="shared" si="0"/>
        <v>1</v>
      </c>
      <c r="B25">
        <v>25</v>
      </c>
      <c r="C25" t="s">
        <v>30</v>
      </c>
      <c r="D25" s="3">
        <v>41954</v>
      </c>
      <c r="E25" t="s">
        <v>2</v>
      </c>
      <c r="F25" t="s">
        <v>3</v>
      </c>
      <c r="G25">
        <v>17</v>
      </c>
      <c r="H25">
        <v>0</v>
      </c>
      <c r="I25" t="s">
        <v>4</v>
      </c>
      <c r="J25">
        <v>300</v>
      </c>
      <c r="K25">
        <v>5000</v>
      </c>
      <c r="L25">
        <v>1388</v>
      </c>
      <c r="M25">
        <v>71</v>
      </c>
    </row>
    <row r="26" spans="1:13" hidden="1" x14ac:dyDescent="0.25">
      <c r="A26" s="1">
        <f t="shared" si="0"/>
        <v>2</v>
      </c>
      <c r="B26">
        <v>26</v>
      </c>
      <c r="D26" s="2">
        <v>26.8196862</v>
      </c>
      <c r="E26" t="s">
        <v>31</v>
      </c>
      <c r="F26" t="s">
        <v>32</v>
      </c>
      <c r="G26">
        <v>2</v>
      </c>
    </row>
    <row r="27" spans="1:13" hidden="1" x14ac:dyDescent="0.25">
      <c r="A27" s="1">
        <f t="shared" si="0"/>
        <v>3</v>
      </c>
      <c r="B27">
        <v>27</v>
      </c>
      <c r="C27" s="1">
        <f>-5693.53211-112.02381-0.728630938</f>
        <v>-5806.2845509379995</v>
      </c>
      <c r="D27" t="s">
        <v>33</v>
      </c>
      <c r="E27">
        <v>3</v>
      </c>
    </row>
    <row r="28" spans="1:13" hidden="1" x14ac:dyDescent="0.25">
      <c r="A28" s="1">
        <f t="shared" si="0"/>
        <v>0</v>
      </c>
      <c r="B28">
        <v>28</v>
      </c>
      <c r="D28" t="s">
        <v>34</v>
      </c>
      <c r="E28" s="2">
        <v>4347.2313199999999</v>
      </c>
      <c r="F28" s="2">
        <v>37.593707500000001</v>
      </c>
      <c r="G28">
        <v>4</v>
      </c>
    </row>
    <row r="29" spans="1:13" x14ac:dyDescent="0.25">
      <c r="A29" s="1">
        <f t="shared" si="0"/>
        <v>1</v>
      </c>
      <c r="B29">
        <v>29</v>
      </c>
      <c r="C29" t="s">
        <v>35</v>
      </c>
      <c r="D29" s="3">
        <v>41954</v>
      </c>
      <c r="E29" t="s">
        <v>2</v>
      </c>
      <c r="F29" t="s">
        <v>3</v>
      </c>
      <c r="G29">
        <v>18</v>
      </c>
      <c r="H29">
        <v>0</v>
      </c>
      <c r="I29" t="s">
        <v>4</v>
      </c>
      <c r="J29">
        <v>300</v>
      </c>
      <c r="K29">
        <v>5000</v>
      </c>
      <c r="L29">
        <v>1391</v>
      </c>
      <c r="M29">
        <v>71</v>
      </c>
    </row>
    <row r="30" spans="1:13" hidden="1" x14ac:dyDescent="0.25">
      <c r="A30" s="1">
        <f t="shared" si="0"/>
        <v>2</v>
      </c>
      <c r="B30">
        <v>30</v>
      </c>
      <c r="D30" s="2">
        <v>27.0126703</v>
      </c>
      <c r="E30" t="s">
        <v>36</v>
      </c>
      <c r="F30" t="s">
        <v>37</v>
      </c>
      <c r="G30">
        <v>2</v>
      </c>
    </row>
    <row r="31" spans="1:13" hidden="1" x14ac:dyDescent="0.25">
      <c r="A31" s="1">
        <f t="shared" si="0"/>
        <v>3</v>
      </c>
      <c r="B31">
        <v>31</v>
      </c>
      <c r="C31" s="1">
        <f>-30777.8221-117.433479-1.27987872</f>
        <v>-30896.535457720001</v>
      </c>
      <c r="D31" t="s">
        <v>38</v>
      </c>
      <c r="E31">
        <v>3</v>
      </c>
    </row>
    <row r="32" spans="1:13" hidden="1" x14ac:dyDescent="0.25">
      <c r="A32" s="1">
        <f t="shared" si="0"/>
        <v>0</v>
      </c>
      <c r="B32">
        <v>32</v>
      </c>
      <c r="D32" t="s">
        <v>39</v>
      </c>
      <c r="E32" s="2">
        <v>35.9546195</v>
      </c>
      <c r="F32">
        <v>4</v>
      </c>
    </row>
    <row r="33" spans="1:13" x14ac:dyDescent="0.25">
      <c r="A33" s="1">
        <f t="shared" si="0"/>
        <v>1</v>
      </c>
      <c r="B33">
        <v>33</v>
      </c>
      <c r="C33" t="s">
        <v>40</v>
      </c>
      <c r="D33" s="3">
        <v>41954</v>
      </c>
      <c r="E33" t="s">
        <v>2</v>
      </c>
      <c r="F33" t="s">
        <v>3</v>
      </c>
      <c r="G33">
        <v>18</v>
      </c>
      <c r="H33">
        <v>0</v>
      </c>
      <c r="I33" t="s">
        <v>4</v>
      </c>
      <c r="J33">
        <v>300</v>
      </c>
      <c r="K33">
        <v>5000</v>
      </c>
      <c r="L33">
        <v>1393</v>
      </c>
      <c r="M33">
        <v>71</v>
      </c>
    </row>
    <row r="34" spans="1:13" hidden="1" x14ac:dyDescent="0.25">
      <c r="A34" s="1">
        <f t="shared" si="0"/>
        <v>2</v>
      </c>
      <c r="B34">
        <v>34</v>
      </c>
      <c r="D34" s="2">
        <v>27.161771300000002</v>
      </c>
      <c r="E34" t="s">
        <v>41</v>
      </c>
      <c r="F34" t="s">
        <v>42</v>
      </c>
      <c r="G34">
        <v>2</v>
      </c>
    </row>
    <row r="35" spans="1:13" hidden="1" x14ac:dyDescent="0.25">
      <c r="A35" s="1">
        <f t="shared" si="0"/>
        <v>3</v>
      </c>
      <c r="B35">
        <v>35</v>
      </c>
      <c r="C35" s="1">
        <f>-30110.8085-118.845232-3.63387116</f>
        <v>-30233.287603159999</v>
      </c>
      <c r="D35" t="s">
        <v>43</v>
      </c>
      <c r="E35">
        <v>3</v>
      </c>
    </row>
    <row r="36" spans="1:13" hidden="1" x14ac:dyDescent="0.25">
      <c r="A36" s="1">
        <f t="shared" si="0"/>
        <v>0</v>
      </c>
      <c r="B36">
        <v>36</v>
      </c>
      <c r="D36" t="s">
        <v>44</v>
      </c>
      <c r="E36" s="2">
        <v>46.985807200000004</v>
      </c>
      <c r="F36">
        <v>4</v>
      </c>
    </row>
    <row r="37" spans="1:13" x14ac:dyDescent="0.25">
      <c r="A37" s="1">
        <f t="shared" si="0"/>
        <v>1</v>
      </c>
      <c r="B37">
        <v>37</v>
      </c>
      <c r="C37" t="s">
        <v>45</v>
      </c>
      <c r="D37" t="s">
        <v>1</v>
      </c>
      <c r="E37" t="s">
        <v>2</v>
      </c>
      <c r="F37" t="s">
        <v>46</v>
      </c>
      <c r="G37">
        <v>22</v>
      </c>
      <c r="H37">
        <v>0</v>
      </c>
      <c r="I37" t="s">
        <v>4</v>
      </c>
      <c r="J37">
        <v>300</v>
      </c>
      <c r="K37">
        <v>5000</v>
      </c>
      <c r="L37">
        <v>1390</v>
      </c>
      <c r="M37">
        <v>91</v>
      </c>
    </row>
    <row r="38" spans="1:13" hidden="1" x14ac:dyDescent="0.25">
      <c r="A38" s="1">
        <f t="shared" si="0"/>
        <v>2</v>
      </c>
      <c r="B38">
        <v>38</v>
      </c>
      <c r="D38" s="2">
        <v>32.321813200000001</v>
      </c>
      <c r="E38" t="s">
        <v>47</v>
      </c>
      <c r="F38" t="s">
        <v>48</v>
      </c>
      <c r="G38">
        <v>2</v>
      </c>
    </row>
    <row r="39" spans="1:13" hidden="1" x14ac:dyDescent="0.25">
      <c r="A39" s="1">
        <f t="shared" si="0"/>
        <v>3</v>
      </c>
      <c r="B39">
        <v>39</v>
      </c>
      <c r="C39" s="1">
        <f>-49270.8793-147.091043-3.68814901</f>
        <v>-49421.658492009999</v>
      </c>
      <c r="D39" t="s">
        <v>49</v>
      </c>
      <c r="E39">
        <v>3</v>
      </c>
    </row>
    <row r="40" spans="1:13" hidden="1" x14ac:dyDescent="0.25">
      <c r="A40" s="1">
        <f t="shared" si="0"/>
        <v>0</v>
      </c>
      <c r="B40">
        <v>40</v>
      </c>
      <c r="D40" t="s">
        <v>50</v>
      </c>
      <c r="E40" s="2">
        <v>47.673130200000003</v>
      </c>
      <c r="F40">
        <v>4</v>
      </c>
    </row>
    <row r="41" spans="1:13" x14ac:dyDescent="0.25">
      <c r="A41" s="1">
        <f t="shared" si="0"/>
        <v>1</v>
      </c>
      <c r="B41">
        <v>41</v>
      </c>
      <c r="C41" t="s">
        <v>51</v>
      </c>
      <c r="D41" s="3">
        <v>41954</v>
      </c>
      <c r="E41" t="s">
        <v>2</v>
      </c>
      <c r="F41" t="s">
        <v>46</v>
      </c>
      <c r="G41">
        <v>21</v>
      </c>
      <c r="H41">
        <v>0</v>
      </c>
      <c r="I41" t="s">
        <v>4</v>
      </c>
      <c r="J41">
        <v>300</v>
      </c>
      <c r="K41">
        <v>5000</v>
      </c>
      <c r="L41">
        <v>1390</v>
      </c>
      <c r="M41">
        <v>91</v>
      </c>
    </row>
    <row r="42" spans="1:13" hidden="1" x14ac:dyDescent="0.25">
      <c r="A42" s="1">
        <f t="shared" si="0"/>
        <v>2</v>
      </c>
      <c r="B42">
        <v>42</v>
      </c>
      <c r="D42" s="2">
        <v>31.907340099999999</v>
      </c>
      <c r="E42" t="s">
        <v>52</v>
      </c>
      <c r="F42" t="s">
        <v>53</v>
      </c>
      <c r="G42">
        <v>2</v>
      </c>
    </row>
    <row r="43" spans="1:13" hidden="1" x14ac:dyDescent="0.25">
      <c r="A43" s="1">
        <f t="shared" si="0"/>
        <v>3</v>
      </c>
      <c r="B43">
        <v>43</v>
      </c>
      <c r="C43" s="1">
        <f>-24207.4435-140.6257-2.97162774</f>
        <v>-24351.040827740002</v>
      </c>
      <c r="D43" t="s">
        <v>54</v>
      </c>
      <c r="E43">
        <v>3</v>
      </c>
    </row>
    <row r="44" spans="1:13" hidden="1" x14ac:dyDescent="0.25">
      <c r="A44" s="1">
        <f t="shared" si="0"/>
        <v>0</v>
      </c>
      <c r="B44">
        <v>44</v>
      </c>
      <c r="D44" t="s">
        <v>55</v>
      </c>
      <c r="E44" s="2">
        <v>47.897086600000002</v>
      </c>
      <c r="F44">
        <v>4</v>
      </c>
    </row>
    <row r="45" spans="1:13" x14ac:dyDescent="0.25">
      <c r="A45" s="1">
        <f t="shared" si="0"/>
        <v>1</v>
      </c>
      <c r="B45">
        <v>45</v>
      </c>
      <c r="C45" t="s">
        <v>56</v>
      </c>
      <c r="D45" s="3">
        <v>41954</v>
      </c>
      <c r="E45" t="s">
        <v>2</v>
      </c>
      <c r="F45" t="s">
        <v>46</v>
      </c>
      <c r="G45">
        <v>21</v>
      </c>
      <c r="H45">
        <v>0</v>
      </c>
      <c r="I45" t="s">
        <v>4</v>
      </c>
      <c r="J45">
        <v>300</v>
      </c>
      <c r="K45">
        <v>5000</v>
      </c>
      <c r="L45">
        <v>1385</v>
      </c>
      <c r="M45">
        <v>91</v>
      </c>
    </row>
    <row r="46" spans="1:13" hidden="1" x14ac:dyDescent="0.25">
      <c r="A46" s="1">
        <f t="shared" si="0"/>
        <v>2</v>
      </c>
      <c r="B46">
        <v>46</v>
      </c>
      <c r="D46" s="2">
        <v>30.503760799999998</v>
      </c>
      <c r="E46" t="s">
        <v>57</v>
      </c>
      <c r="F46" t="s">
        <v>58</v>
      </c>
      <c r="G46">
        <v>2</v>
      </c>
    </row>
    <row r="47" spans="1:13" hidden="1" x14ac:dyDescent="0.25">
      <c r="A47" s="1">
        <f t="shared" si="0"/>
        <v>3</v>
      </c>
      <c r="B47">
        <v>47</v>
      </c>
      <c r="C47" s="1">
        <f>-26057.4862-132.447078</f>
        <v>-26189.933278</v>
      </c>
      <c r="D47" s="2">
        <v>0.79121001800000001</v>
      </c>
      <c r="E47" t="s">
        <v>59</v>
      </c>
      <c r="F47">
        <v>3</v>
      </c>
    </row>
    <row r="48" spans="1:13" hidden="1" x14ac:dyDescent="0.25">
      <c r="A48" s="1">
        <f t="shared" si="0"/>
        <v>0</v>
      </c>
      <c r="B48">
        <v>48</v>
      </c>
      <c r="D48" t="s">
        <v>60</v>
      </c>
      <c r="E48" s="2">
        <v>31.357749299999998</v>
      </c>
      <c r="F48">
        <v>4</v>
      </c>
    </row>
    <row r="49" spans="1:13" x14ac:dyDescent="0.25">
      <c r="A49" s="1">
        <f t="shared" si="0"/>
        <v>1</v>
      </c>
      <c r="B49">
        <v>49</v>
      </c>
      <c r="C49" t="s">
        <v>61</v>
      </c>
      <c r="D49" s="3">
        <v>41954</v>
      </c>
      <c r="E49" t="s">
        <v>2</v>
      </c>
      <c r="F49" t="s">
        <v>46</v>
      </c>
      <c r="G49">
        <v>21</v>
      </c>
      <c r="H49">
        <v>0</v>
      </c>
      <c r="I49" t="s">
        <v>4</v>
      </c>
      <c r="J49">
        <v>300</v>
      </c>
      <c r="K49">
        <v>5000</v>
      </c>
      <c r="L49">
        <v>1388</v>
      </c>
      <c r="M49">
        <v>91</v>
      </c>
    </row>
    <row r="50" spans="1:13" hidden="1" x14ac:dyDescent="0.25">
      <c r="A50" s="1">
        <f t="shared" si="0"/>
        <v>2</v>
      </c>
      <c r="B50">
        <v>50</v>
      </c>
      <c r="D50" s="2">
        <v>31.394044600000001</v>
      </c>
      <c r="E50" t="s">
        <v>62</v>
      </c>
      <c r="F50" t="s">
        <v>63</v>
      </c>
      <c r="G50">
        <v>2</v>
      </c>
    </row>
    <row r="51" spans="1:13" hidden="1" x14ac:dyDescent="0.25">
      <c r="A51" s="1">
        <f t="shared" si="0"/>
        <v>3</v>
      </c>
      <c r="B51">
        <v>51</v>
      </c>
      <c r="C51" s="1">
        <f>-25394.7082-137.914023-1.73911743</f>
        <v>-25534.361340430001</v>
      </c>
      <c r="D51" t="s">
        <v>64</v>
      </c>
      <c r="E51">
        <v>3</v>
      </c>
    </row>
    <row r="52" spans="1:13" hidden="1" x14ac:dyDescent="0.25">
      <c r="A52" s="1">
        <f t="shared" si="0"/>
        <v>0</v>
      </c>
      <c r="B52">
        <v>52</v>
      </c>
      <c r="D52" t="s">
        <v>65</v>
      </c>
      <c r="E52" s="2">
        <v>42.663188099999999</v>
      </c>
      <c r="F52">
        <v>4</v>
      </c>
    </row>
    <row r="53" spans="1:13" x14ac:dyDescent="0.25">
      <c r="A53" s="1">
        <f t="shared" si="0"/>
        <v>1</v>
      </c>
      <c r="B53">
        <v>53</v>
      </c>
      <c r="C53" t="s">
        <v>66</v>
      </c>
      <c r="D53" s="3">
        <v>41954</v>
      </c>
      <c r="E53" t="s">
        <v>2</v>
      </c>
      <c r="F53" t="s">
        <v>46</v>
      </c>
      <c r="G53">
        <v>21</v>
      </c>
      <c r="H53">
        <v>0</v>
      </c>
      <c r="I53" t="s">
        <v>4</v>
      </c>
      <c r="J53">
        <v>300</v>
      </c>
      <c r="K53">
        <v>5000</v>
      </c>
      <c r="L53">
        <v>1388</v>
      </c>
      <c r="M53">
        <v>91</v>
      </c>
    </row>
    <row r="54" spans="1:13" hidden="1" x14ac:dyDescent="0.25">
      <c r="A54" s="1">
        <f t="shared" si="0"/>
        <v>2</v>
      </c>
      <c r="B54">
        <v>54</v>
      </c>
      <c r="D54" s="2">
        <v>31.394044600000001</v>
      </c>
      <c r="E54" t="s">
        <v>62</v>
      </c>
      <c r="F54" t="s">
        <v>63</v>
      </c>
      <c r="G54">
        <v>2</v>
      </c>
    </row>
    <row r="55" spans="1:13" hidden="1" x14ac:dyDescent="0.25">
      <c r="A55" s="1">
        <f t="shared" si="0"/>
        <v>3</v>
      </c>
      <c r="B55">
        <v>55</v>
      </c>
      <c r="C55" s="1">
        <f>-25394.7082-137.914023-1.73911743</f>
        <v>-25534.361340430001</v>
      </c>
      <c r="D55" t="s">
        <v>64</v>
      </c>
      <c r="E55">
        <v>3</v>
      </c>
    </row>
    <row r="56" spans="1:13" hidden="1" x14ac:dyDescent="0.25">
      <c r="A56" s="1">
        <f t="shared" si="0"/>
        <v>0</v>
      </c>
      <c r="B56">
        <v>56</v>
      </c>
      <c r="D56" t="s">
        <v>65</v>
      </c>
      <c r="E56" s="2">
        <v>42.663188099999999</v>
      </c>
      <c r="F56">
        <v>4</v>
      </c>
    </row>
    <row r="57" spans="1:13" x14ac:dyDescent="0.25">
      <c r="A57" s="1">
        <f t="shared" si="0"/>
        <v>1</v>
      </c>
      <c r="B57">
        <v>57</v>
      </c>
      <c r="C57" t="s">
        <v>67</v>
      </c>
      <c r="D57" s="3">
        <v>41954</v>
      </c>
      <c r="E57" t="s">
        <v>2</v>
      </c>
      <c r="F57" t="s">
        <v>46</v>
      </c>
      <c r="G57">
        <v>20</v>
      </c>
      <c r="H57">
        <v>0</v>
      </c>
      <c r="I57" t="s">
        <v>4</v>
      </c>
      <c r="J57">
        <v>300</v>
      </c>
      <c r="K57">
        <v>5000</v>
      </c>
      <c r="L57">
        <v>1392</v>
      </c>
      <c r="M57">
        <v>81</v>
      </c>
    </row>
    <row r="58" spans="1:13" hidden="1" x14ac:dyDescent="0.25">
      <c r="A58" s="1">
        <f t="shared" si="0"/>
        <v>2</v>
      </c>
      <c r="B58">
        <v>58</v>
      </c>
      <c r="D58" s="2">
        <v>30.719080099999999</v>
      </c>
      <c r="E58" t="s">
        <v>68</v>
      </c>
      <c r="F58" t="s">
        <v>69</v>
      </c>
      <c r="G58">
        <v>2</v>
      </c>
    </row>
    <row r="59" spans="1:13" hidden="1" x14ac:dyDescent="0.25">
      <c r="A59" s="1">
        <f t="shared" si="0"/>
        <v>3</v>
      </c>
      <c r="B59">
        <v>59</v>
      </c>
      <c r="C59" s="1">
        <f>-33542.6572-134.869776-2.06949501</f>
        <v>-33679.596471010002</v>
      </c>
      <c r="D59" t="s">
        <v>70</v>
      </c>
      <c r="E59">
        <v>3</v>
      </c>
    </row>
    <row r="60" spans="1:13" hidden="1" x14ac:dyDescent="0.25">
      <c r="A60" s="1">
        <f t="shared" si="0"/>
        <v>0</v>
      </c>
      <c r="B60">
        <v>60</v>
      </c>
      <c r="D60" t="s">
        <v>71</v>
      </c>
      <c r="E60" s="2">
        <v>42.140160799999997</v>
      </c>
      <c r="F60">
        <v>4</v>
      </c>
    </row>
    <row r="61" spans="1:13" x14ac:dyDescent="0.25">
      <c r="A61" s="1">
        <f t="shared" si="0"/>
        <v>1</v>
      </c>
      <c r="B61">
        <v>61</v>
      </c>
      <c r="C61" t="s">
        <v>72</v>
      </c>
      <c r="D61" s="3">
        <v>41954</v>
      </c>
      <c r="E61" t="s">
        <v>2</v>
      </c>
      <c r="F61" t="s">
        <v>46</v>
      </c>
      <c r="G61">
        <v>19</v>
      </c>
      <c r="H61">
        <v>0</v>
      </c>
      <c r="I61" t="s">
        <v>4</v>
      </c>
      <c r="J61">
        <v>300</v>
      </c>
      <c r="K61">
        <v>5000</v>
      </c>
      <c r="L61">
        <v>1388</v>
      </c>
      <c r="M61">
        <v>81</v>
      </c>
    </row>
    <row r="62" spans="1:13" hidden="1" x14ac:dyDescent="0.25">
      <c r="A62" s="1">
        <f t="shared" si="0"/>
        <v>2</v>
      </c>
      <c r="B62">
        <v>62</v>
      </c>
      <c r="D62" s="2">
        <v>30.0798652</v>
      </c>
      <c r="E62" t="s">
        <v>73</v>
      </c>
      <c r="F62" t="s">
        <v>74</v>
      </c>
      <c r="G62">
        <v>2</v>
      </c>
    </row>
    <row r="63" spans="1:13" hidden="1" x14ac:dyDescent="0.25">
      <c r="A63" s="1">
        <f t="shared" si="0"/>
        <v>3</v>
      </c>
      <c r="B63">
        <v>63</v>
      </c>
      <c r="C63" s="1">
        <f>-9816.01424-128.104802-0.993966684</f>
        <v>-9945.1130086840003</v>
      </c>
      <c r="D63" t="s">
        <v>75</v>
      </c>
      <c r="E63">
        <v>3</v>
      </c>
    </row>
    <row r="64" spans="1:13" hidden="1" x14ac:dyDescent="0.25">
      <c r="A64" s="1">
        <f t="shared" si="0"/>
        <v>0</v>
      </c>
      <c r="B64">
        <v>64</v>
      </c>
      <c r="D64" t="s">
        <v>76</v>
      </c>
      <c r="E64" s="2">
        <v>1465.0537899999999</v>
      </c>
      <c r="F64" s="2">
        <v>40.5140308</v>
      </c>
      <c r="G64">
        <v>4</v>
      </c>
    </row>
    <row r="65" spans="1:13" x14ac:dyDescent="0.25">
      <c r="A65" s="1">
        <f t="shared" ref="A65:A128" si="1">MOD(B65,4)</f>
        <v>1</v>
      </c>
      <c r="B65">
        <v>65</v>
      </c>
      <c r="C65" t="s">
        <v>77</v>
      </c>
      <c r="D65" s="3">
        <v>41954</v>
      </c>
      <c r="E65" t="s">
        <v>2</v>
      </c>
      <c r="F65" t="s">
        <v>46</v>
      </c>
      <c r="G65">
        <v>20</v>
      </c>
      <c r="H65">
        <v>0</v>
      </c>
      <c r="I65" t="s">
        <v>4</v>
      </c>
      <c r="J65">
        <v>300</v>
      </c>
      <c r="K65">
        <v>5000</v>
      </c>
      <c r="L65">
        <v>1391</v>
      </c>
      <c r="M65">
        <v>81</v>
      </c>
    </row>
    <row r="66" spans="1:13" hidden="1" x14ac:dyDescent="0.25">
      <c r="A66" s="1">
        <f t="shared" si="1"/>
        <v>2</v>
      </c>
      <c r="B66">
        <v>66</v>
      </c>
      <c r="D66" s="2">
        <v>30.245973800000002</v>
      </c>
      <c r="E66" t="s">
        <v>78</v>
      </c>
      <c r="F66" t="s">
        <v>79</v>
      </c>
      <c r="G66">
        <v>2</v>
      </c>
    </row>
    <row r="67" spans="1:13" hidden="1" x14ac:dyDescent="0.25">
      <c r="A67" s="1">
        <f t="shared" si="1"/>
        <v>3</v>
      </c>
      <c r="B67">
        <v>67</v>
      </c>
      <c r="C67" s="1">
        <f>-34886.8495-133.357312-1.5561187</f>
        <v>-35021.762930699995</v>
      </c>
      <c r="D67" t="s">
        <v>80</v>
      </c>
      <c r="E67">
        <v>3</v>
      </c>
    </row>
    <row r="68" spans="1:13" hidden="1" x14ac:dyDescent="0.25">
      <c r="A68" s="1">
        <f t="shared" si="1"/>
        <v>0</v>
      </c>
      <c r="B68">
        <v>68</v>
      </c>
      <c r="D68" t="s">
        <v>81</v>
      </c>
      <c r="E68" s="2">
        <v>38.9245588</v>
      </c>
      <c r="F68">
        <v>4</v>
      </c>
    </row>
    <row r="69" spans="1:13" x14ac:dyDescent="0.25">
      <c r="A69" s="1">
        <f t="shared" si="1"/>
        <v>1</v>
      </c>
      <c r="B69">
        <v>69</v>
      </c>
      <c r="C69" t="s">
        <v>82</v>
      </c>
      <c r="D69" s="3">
        <v>41954</v>
      </c>
      <c r="E69" t="s">
        <v>2</v>
      </c>
      <c r="F69" t="s">
        <v>46</v>
      </c>
      <c r="G69">
        <v>20</v>
      </c>
      <c r="H69">
        <v>0</v>
      </c>
      <c r="I69" t="s">
        <v>4</v>
      </c>
      <c r="J69">
        <v>300</v>
      </c>
      <c r="K69">
        <v>5000</v>
      </c>
      <c r="L69">
        <v>1394</v>
      </c>
      <c r="M69">
        <v>81</v>
      </c>
    </row>
    <row r="70" spans="1:13" hidden="1" x14ac:dyDescent="0.25">
      <c r="A70" s="1">
        <f t="shared" si="1"/>
        <v>2</v>
      </c>
      <c r="B70">
        <v>70</v>
      </c>
      <c r="D70" s="2">
        <v>30.314125000000001</v>
      </c>
      <c r="E70" t="s">
        <v>83</v>
      </c>
      <c r="F70" t="s">
        <v>84</v>
      </c>
      <c r="G70">
        <v>2</v>
      </c>
    </row>
    <row r="71" spans="1:13" hidden="1" x14ac:dyDescent="0.25">
      <c r="A71" s="1">
        <f t="shared" si="1"/>
        <v>3</v>
      </c>
      <c r="B71">
        <v>71</v>
      </c>
      <c r="C71" s="1">
        <f>-34184.4448-134.303761-3.74887472</f>
        <v>-34322.497435719997</v>
      </c>
      <c r="D71" t="s">
        <v>85</v>
      </c>
      <c r="E71">
        <v>3</v>
      </c>
    </row>
    <row r="72" spans="1:13" hidden="1" x14ac:dyDescent="0.25">
      <c r="A72" s="1">
        <f t="shared" si="1"/>
        <v>0</v>
      </c>
      <c r="B72">
        <v>72</v>
      </c>
      <c r="D72" t="s">
        <v>86</v>
      </c>
      <c r="E72" s="2">
        <v>49.192802299999997</v>
      </c>
      <c r="F72">
        <v>4</v>
      </c>
    </row>
    <row r="73" spans="1:13" x14ac:dyDescent="0.25">
      <c r="A73" s="1">
        <f t="shared" si="1"/>
        <v>1</v>
      </c>
      <c r="B73">
        <v>73</v>
      </c>
      <c r="C73" t="s">
        <v>87</v>
      </c>
      <c r="D73" s="3">
        <v>41954</v>
      </c>
      <c r="E73" t="s">
        <v>2</v>
      </c>
      <c r="F73" t="s">
        <v>46</v>
      </c>
      <c r="G73">
        <v>20</v>
      </c>
      <c r="H73">
        <v>0</v>
      </c>
      <c r="I73" t="s">
        <v>4</v>
      </c>
      <c r="J73">
        <v>300</v>
      </c>
      <c r="K73">
        <v>5000</v>
      </c>
      <c r="L73">
        <v>1393</v>
      </c>
      <c r="M73">
        <v>81</v>
      </c>
    </row>
    <row r="74" spans="1:13" hidden="1" x14ac:dyDescent="0.25">
      <c r="A74" s="1">
        <f t="shared" si="1"/>
        <v>2</v>
      </c>
      <c r="B74">
        <v>74</v>
      </c>
      <c r="D74" s="2">
        <v>30.339448099999998</v>
      </c>
      <c r="E74" t="s">
        <v>88</v>
      </c>
      <c r="F74" t="s">
        <v>89</v>
      </c>
      <c r="G74">
        <v>2</v>
      </c>
    </row>
    <row r="75" spans="1:13" hidden="1" x14ac:dyDescent="0.25">
      <c r="A75" s="1">
        <f t="shared" si="1"/>
        <v>3</v>
      </c>
      <c r="B75">
        <v>75</v>
      </c>
      <c r="C75" s="1">
        <f>-34342.1973-135.183238-3.69144214</f>
        <v>-34481.071980139997</v>
      </c>
      <c r="D75" t="s">
        <v>90</v>
      </c>
      <c r="E75">
        <v>3</v>
      </c>
    </row>
    <row r="76" spans="1:13" hidden="1" x14ac:dyDescent="0.25">
      <c r="A76" s="1">
        <f t="shared" si="1"/>
        <v>0</v>
      </c>
      <c r="B76">
        <v>76</v>
      </c>
      <c r="D76" t="s">
        <v>91</v>
      </c>
      <c r="E76" s="2">
        <v>48.274391999999999</v>
      </c>
      <c r="F76">
        <v>4</v>
      </c>
    </row>
    <row r="77" spans="1:13" x14ac:dyDescent="0.25">
      <c r="A77" s="1">
        <f t="shared" si="1"/>
        <v>1</v>
      </c>
      <c r="B77">
        <v>77</v>
      </c>
      <c r="C77" t="s">
        <v>92</v>
      </c>
      <c r="D77" s="3">
        <v>41985</v>
      </c>
      <c r="E77" t="s">
        <v>2</v>
      </c>
      <c r="F77" t="s">
        <v>93</v>
      </c>
      <c r="G77" t="s">
        <v>94</v>
      </c>
      <c r="H77">
        <v>1</v>
      </c>
      <c r="I77" t="s">
        <v>4</v>
      </c>
      <c r="J77">
        <v>300</v>
      </c>
      <c r="K77">
        <v>5000</v>
      </c>
      <c r="L77">
        <v>1394</v>
      </c>
      <c r="M77">
        <v>81</v>
      </c>
    </row>
    <row r="78" spans="1:13" hidden="1" x14ac:dyDescent="0.25">
      <c r="A78" s="1">
        <f t="shared" si="1"/>
        <v>2</v>
      </c>
      <c r="B78">
        <v>78</v>
      </c>
      <c r="D78" s="2">
        <v>27.395658999999998</v>
      </c>
      <c r="E78" t="s">
        <v>95</v>
      </c>
      <c r="F78" t="s">
        <v>96</v>
      </c>
      <c r="G78">
        <v>2</v>
      </c>
    </row>
    <row r="79" spans="1:13" hidden="1" x14ac:dyDescent="0.25">
      <c r="A79" s="1">
        <f t="shared" si="1"/>
        <v>3</v>
      </c>
      <c r="B79">
        <v>79</v>
      </c>
      <c r="C79" s="1">
        <f>-58586.2822-115.74675-2.38261359</f>
        <v>-58704.411563590002</v>
      </c>
      <c r="D79" t="s">
        <v>97</v>
      </c>
      <c r="E79">
        <v>3</v>
      </c>
    </row>
    <row r="80" spans="1:13" hidden="1" x14ac:dyDescent="0.25">
      <c r="A80" s="1">
        <f t="shared" si="1"/>
        <v>0</v>
      </c>
      <c r="B80">
        <v>80</v>
      </c>
      <c r="D80" t="s">
        <v>98</v>
      </c>
      <c r="E80" s="2">
        <v>44.542639200000004</v>
      </c>
      <c r="F80">
        <v>4</v>
      </c>
    </row>
    <row r="81" spans="1:13" x14ac:dyDescent="0.25">
      <c r="A81" s="1">
        <f t="shared" si="1"/>
        <v>1</v>
      </c>
      <c r="B81">
        <v>81</v>
      </c>
      <c r="C81" t="s">
        <v>99</v>
      </c>
      <c r="D81" s="3">
        <v>41985</v>
      </c>
      <c r="E81" t="s">
        <v>2</v>
      </c>
      <c r="F81" t="s">
        <v>93</v>
      </c>
      <c r="G81" t="s">
        <v>100</v>
      </c>
      <c r="H81">
        <v>1</v>
      </c>
      <c r="I81" t="s">
        <v>4</v>
      </c>
      <c r="J81">
        <v>300</v>
      </c>
      <c r="K81">
        <v>5000</v>
      </c>
      <c r="L81">
        <v>1392</v>
      </c>
      <c r="M81">
        <v>81</v>
      </c>
    </row>
    <row r="82" spans="1:13" hidden="1" x14ac:dyDescent="0.25">
      <c r="A82" s="1">
        <f t="shared" si="1"/>
        <v>2</v>
      </c>
      <c r="B82">
        <v>82</v>
      </c>
      <c r="D82" s="2">
        <v>27.720857599999999</v>
      </c>
      <c r="E82" t="s">
        <v>101</v>
      </c>
      <c r="F82" t="s">
        <v>102</v>
      </c>
      <c r="G82">
        <v>2</v>
      </c>
    </row>
    <row r="83" spans="1:13" hidden="1" x14ac:dyDescent="0.25">
      <c r="A83" s="1">
        <f t="shared" si="1"/>
        <v>3</v>
      </c>
      <c r="B83">
        <v>83</v>
      </c>
      <c r="C83" s="1">
        <f>-32507.8248-117.814134-2.1400042</f>
        <v>-32627.778938199997</v>
      </c>
      <c r="D83" t="s">
        <v>103</v>
      </c>
      <c r="E83">
        <v>3</v>
      </c>
    </row>
    <row r="84" spans="1:13" hidden="1" x14ac:dyDescent="0.25">
      <c r="A84" s="1">
        <f t="shared" si="1"/>
        <v>0</v>
      </c>
      <c r="B84">
        <v>84</v>
      </c>
      <c r="D84" t="s">
        <v>104</v>
      </c>
      <c r="E84" s="2">
        <v>43.2227642</v>
      </c>
      <c r="F84">
        <v>4</v>
      </c>
    </row>
    <row r="85" spans="1:13" x14ac:dyDescent="0.25">
      <c r="A85" s="1">
        <f t="shared" si="1"/>
        <v>1</v>
      </c>
      <c r="B85">
        <v>85</v>
      </c>
      <c r="C85" t="s">
        <v>105</v>
      </c>
      <c r="D85" s="3">
        <v>41985</v>
      </c>
      <c r="E85" t="s">
        <v>2</v>
      </c>
      <c r="F85" t="s">
        <v>93</v>
      </c>
      <c r="G85" t="s">
        <v>94</v>
      </c>
      <c r="H85">
        <v>1</v>
      </c>
      <c r="I85" t="s">
        <v>4</v>
      </c>
      <c r="J85">
        <v>300</v>
      </c>
      <c r="K85">
        <v>5000</v>
      </c>
      <c r="L85">
        <v>1395</v>
      </c>
      <c r="M85">
        <v>81</v>
      </c>
    </row>
    <row r="86" spans="1:13" hidden="1" x14ac:dyDescent="0.25">
      <c r="A86" s="1">
        <f t="shared" si="1"/>
        <v>2</v>
      </c>
      <c r="B86">
        <v>86</v>
      </c>
      <c r="D86" s="2">
        <v>28.021967100000001</v>
      </c>
      <c r="E86" t="s">
        <v>106</v>
      </c>
      <c r="F86" t="s">
        <v>107</v>
      </c>
      <c r="G86">
        <v>2</v>
      </c>
    </row>
    <row r="87" spans="1:13" hidden="1" x14ac:dyDescent="0.25">
      <c r="A87" s="1">
        <f t="shared" si="1"/>
        <v>3</v>
      </c>
      <c r="B87">
        <v>87</v>
      </c>
      <c r="C87" s="1">
        <f>-62130.652-121.334834-2.42053874</f>
        <v>-62254.407372740003</v>
      </c>
      <c r="D87" t="s">
        <v>108</v>
      </c>
      <c r="E87">
        <v>3</v>
      </c>
    </row>
    <row r="88" spans="1:13" hidden="1" x14ac:dyDescent="0.25">
      <c r="A88" s="1">
        <f t="shared" si="1"/>
        <v>0</v>
      </c>
      <c r="B88">
        <v>88</v>
      </c>
      <c r="D88" t="s">
        <v>109</v>
      </c>
      <c r="E88" s="2">
        <v>41.753195099999999</v>
      </c>
      <c r="F88">
        <v>4</v>
      </c>
    </row>
    <row r="89" spans="1:13" x14ac:dyDescent="0.25">
      <c r="A89" s="1">
        <f t="shared" si="1"/>
        <v>1</v>
      </c>
      <c r="B89">
        <v>89</v>
      </c>
      <c r="C89" t="s">
        <v>110</v>
      </c>
      <c r="D89" s="3">
        <v>41985</v>
      </c>
      <c r="E89" t="s">
        <v>2</v>
      </c>
      <c r="F89" t="s">
        <v>93</v>
      </c>
      <c r="G89" t="s">
        <v>100</v>
      </c>
      <c r="H89">
        <v>1</v>
      </c>
      <c r="I89" t="s">
        <v>4</v>
      </c>
      <c r="J89">
        <v>300</v>
      </c>
      <c r="K89">
        <v>5000</v>
      </c>
      <c r="L89">
        <v>1392</v>
      </c>
      <c r="M89">
        <v>81</v>
      </c>
    </row>
    <row r="90" spans="1:13" hidden="1" x14ac:dyDescent="0.25">
      <c r="A90" s="1">
        <f t="shared" si="1"/>
        <v>2</v>
      </c>
      <c r="B90">
        <v>90</v>
      </c>
      <c r="D90" s="2">
        <v>28.377988500000001</v>
      </c>
      <c r="E90" t="s">
        <v>111</v>
      </c>
      <c r="F90" t="s">
        <v>112</v>
      </c>
      <c r="G90">
        <v>2</v>
      </c>
    </row>
    <row r="91" spans="1:13" hidden="1" x14ac:dyDescent="0.25">
      <c r="A91" s="1">
        <f t="shared" si="1"/>
        <v>3</v>
      </c>
      <c r="B91">
        <v>91</v>
      </c>
      <c r="C91" s="1">
        <f>-36063.6572-123.574709-2.19439025</f>
        <v>-36189.426299250001</v>
      </c>
      <c r="D91" t="s">
        <v>113</v>
      </c>
      <c r="E91">
        <v>3</v>
      </c>
    </row>
    <row r="92" spans="1:13" hidden="1" x14ac:dyDescent="0.25">
      <c r="A92" s="1">
        <f t="shared" si="1"/>
        <v>0</v>
      </c>
      <c r="B92">
        <v>92</v>
      </c>
      <c r="D92" t="s">
        <v>114</v>
      </c>
      <c r="E92" s="2">
        <v>40.5120486</v>
      </c>
      <c r="F92">
        <v>4</v>
      </c>
    </row>
    <row r="93" spans="1:13" x14ac:dyDescent="0.25">
      <c r="A93" s="1">
        <f t="shared" si="1"/>
        <v>1</v>
      </c>
      <c r="B93">
        <v>93</v>
      </c>
      <c r="C93" t="s">
        <v>115</v>
      </c>
      <c r="D93" s="3">
        <v>41985</v>
      </c>
      <c r="E93" t="s">
        <v>2</v>
      </c>
      <c r="F93" t="s">
        <v>93</v>
      </c>
      <c r="G93" t="s">
        <v>94</v>
      </c>
      <c r="H93">
        <v>1</v>
      </c>
      <c r="I93" t="s">
        <v>4</v>
      </c>
      <c r="J93">
        <v>300</v>
      </c>
      <c r="K93">
        <v>5000</v>
      </c>
      <c r="L93">
        <v>1395</v>
      </c>
      <c r="M93">
        <v>81</v>
      </c>
    </row>
    <row r="94" spans="1:13" hidden="1" x14ac:dyDescent="0.25">
      <c r="A94" s="1">
        <f t="shared" si="1"/>
        <v>2</v>
      </c>
      <c r="B94">
        <v>94</v>
      </c>
      <c r="D94" s="2">
        <v>27.706387100000001</v>
      </c>
      <c r="E94" t="s">
        <v>116</v>
      </c>
      <c r="F94" t="s">
        <v>117</v>
      </c>
      <c r="G94">
        <v>2</v>
      </c>
    </row>
    <row r="95" spans="1:13" hidden="1" x14ac:dyDescent="0.25">
      <c r="A95" s="1">
        <f t="shared" si="1"/>
        <v>3</v>
      </c>
      <c r="B95">
        <v>95</v>
      </c>
      <c r="C95" s="1">
        <f>-60888.8987-118.546211-2.49130718</f>
        <v>-61009.936218179995</v>
      </c>
      <c r="D95" t="s">
        <v>118</v>
      </c>
      <c r="E95">
        <v>3</v>
      </c>
    </row>
    <row r="96" spans="1:13" hidden="1" x14ac:dyDescent="0.25">
      <c r="A96" s="1">
        <f t="shared" si="1"/>
        <v>0</v>
      </c>
      <c r="B96">
        <v>96</v>
      </c>
      <c r="D96" t="s">
        <v>119</v>
      </c>
      <c r="E96" s="2">
        <v>43.563976599999997</v>
      </c>
      <c r="F96">
        <v>4</v>
      </c>
    </row>
    <row r="97" spans="1:13" x14ac:dyDescent="0.25">
      <c r="A97" s="1">
        <f t="shared" si="1"/>
        <v>1</v>
      </c>
      <c r="B97">
        <v>97</v>
      </c>
      <c r="C97" t="s">
        <v>120</v>
      </c>
      <c r="D97" s="3">
        <v>41985</v>
      </c>
      <c r="E97" t="s">
        <v>2</v>
      </c>
      <c r="F97" t="s">
        <v>93</v>
      </c>
      <c r="G97" t="s">
        <v>100</v>
      </c>
      <c r="H97">
        <v>1</v>
      </c>
      <c r="I97" t="s">
        <v>4</v>
      </c>
      <c r="J97">
        <v>300</v>
      </c>
      <c r="K97">
        <v>5000</v>
      </c>
      <c r="L97">
        <v>1390</v>
      </c>
      <c r="M97">
        <v>81</v>
      </c>
    </row>
    <row r="98" spans="1:13" hidden="1" x14ac:dyDescent="0.25">
      <c r="A98" s="1">
        <f t="shared" si="1"/>
        <v>2</v>
      </c>
      <c r="B98">
        <v>98</v>
      </c>
      <c r="D98" s="2">
        <v>28.143908499999998</v>
      </c>
      <c r="E98" t="s">
        <v>121</v>
      </c>
      <c r="F98" t="s">
        <v>122</v>
      </c>
      <c r="G98">
        <v>2</v>
      </c>
    </row>
    <row r="99" spans="1:13" hidden="1" x14ac:dyDescent="0.25">
      <c r="A99" s="1">
        <f t="shared" si="1"/>
        <v>3</v>
      </c>
      <c r="B99">
        <v>99</v>
      </c>
      <c r="C99" s="1">
        <f>-34901.7614-121.35209-2.34454288</f>
        <v>-35025.45803288</v>
      </c>
      <c r="D99" t="s">
        <v>123</v>
      </c>
      <c r="E99">
        <v>3</v>
      </c>
    </row>
    <row r="100" spans="1:13" hidden="1" x14ac:dyDescent="0.25">
      <c r="A100" s="1">
        <f t="shared" si="1"/>
        <v>0</v>
      </c>
      <c r="B100">
        <v>100</v>
      </c>
      <c r="D100" t="s">
        <v>124</v>
      </c>
      <c r="E100" s="2">
        <v>42.735412599999997</v>
      </c>
      <c r="F100">
        <v>4</v>
      </c>
    </row>
    <row r="101" spans="1:13" x14ac:dyDescent="0.25">
      <c r="A101" s="1">
        <f t="shared" si="1"/>
        <v>1</v>
      </c>
      <c r="B101">
        <v>101</v>
      </c>
      <c r="C101" t="s">
        <v>125</v>
      </c>
      <c r="D101">
        <v>1212</v>
      </c>
      <c r="E101" t="s">
        <v>2</v>
      </c>
      <c r="F101" t="s">
        <v>93</v>
      </c>
      <c r="G101" t="s">
        <v>94</v>
      </c>
      <c r="H101">
        <v>2</v>
      </c>
      <c r="I101" t="s">
        <v>4</v>
      </c>
      <c r="J101">
        <v>300</v>
      </c>
      <c r="K101">
        <v>5000</v>
      </c>
      <c r="L101">
        <v>1394</v>
      </c>
      <c r="M101">
        <v>91</v>
      </c>
    </row>
    <row r="102" spans="1:13" hidden="1" x14ac:dyDescent="0.25">
      <c r="A102" s="1">
        <f t="shared" si="1"/>
        <v>2</v>
      </c>
      <c r="B102">
        <v>102</v>
      </c>
      <c r="D102" s="2">
        <v>30.9240873</v>
      </c>
      <c r="E102" t="s">
        <v>126</v>
      </c>
      <c r="F102" t="s">
        <v>127</v>
      </c>
      <c r="G102">
        <v>2</v>
      </c>
    </row>
    <row r="103" spans="1:13" hidden="1" x14ac:dyDescent="0.25">
      <c r="A103" s="1">
        <f t="shared" si="1"/>
        <v>3</v>
      </c>
      <c r="B103">
        <v>103</v>
      </c>
      <c r="C103" s="1">
        <f>-52520.4741-132.425362</f>
        <v>-52652.899462000001</v>
      </c>
      <c r="D103" s="2">
        <v>2.0863623500000001E-2</v>
      </c>
      <c r="E103" t="s">
        <v>128</v>
      </c>
      <c r="F103">
        <v>3</v>
      </c>
    </row>
    <row r="104" spans="1:13" hidden="1" x14ac:dyDescent="0.25">
      <c r="A104" s="1">
        <f t="shared" si="1"/>
        <v>0</v>
      </c>
      <c r="B104">
        <v>104</v>
      </c>
      <c r="D104" t="s">
        <v>129</v>
      </c>
      <c r="E104" s="2">
        <v>34.397678900000002</v>
      </c>
      <c r="F104">
        <v>4</v>
      </c>
    </row>
    <row r="105" spans="1:13" x14ac:dyDescent="0.25">
      <c r="A105" s="1">
        <f t="shared" si="1"/>
        <v>1</v>
      </c>
      <c r="B105">
        <v>105</v>
      </c>
      <c r="C105" t="s">
        <v>130</v>
      </c>
      <c r="D105" s="3">
        <v>41985</v>
      </c>
      <c r="E105" t="s">
        <v>2</v>
      </c>
      <c r="F105" t="s">
        <v>93</v>
      </c>
      <c r="G105" t="s">
        <v>100</v>
      </c>
      <c r="H105">
        <v>2</v>
      </c>
      <c r="I105" t="s">
        <v>4</v>
      </c>
      <c r="J105">
        <v>300</v>
      </c>
      <c r="K105">
        <v>5000</v>
      </c>
      <c r="L105">
        <v>1390</v>
      </c>
      <c r="M105">
        <v>91</v>
      </c>
    </row>
    <row r="106" spans="1:13" hidden="1" x14ac:dyDescent="0.25">
      <c r="A106" s="1">
        <f t="shared" si="1"/>
        <v>2</v>
      </c>
      <c r="B106">
        <v>106</v>
      </c>
      <c r="D106" s="2">
        <v>28.943969899999999</v>
      </c>
      <c r="E106" t="s">
        <v>131</v>
      </c>
      <c r="F106" t="s">
        <v>132</v>
      </c>
      <c r="G106">
        <v>2</v>
      </c>
    </row>
    <row r="107" spans="1:13" hidden="1" x14ac:dyDescent="0.25">
      <c r="A107" s="1">
        <f t="shared" si="1"/>
        <v>3</v>
      </c>
      <c r="B107">
        <v>107</v>
      </c>
      <c r="C107" s="1">
        <f>-34848.8871-120.957447</f>
        <v>-34969.844547000001</v>
      </c>
      <c r="D107" s="2">
        <v>0.97837285600000001</v>
      </c>
      <c r="E107" t="s">
        <v>133</v>
      </c>
      <c r="F107">
        <v>3</v>
      </c>
    </row>
    <row r="108" spans="1:13" hidden="1" x14ac:dyDescent="0.25">
      <c r="A108" s="1">
        <f t="shared" si="1"/>
        <v>0</v>
      </c>
      <c r="B108">
        <v>108</v>
      </c>
      <c r="D108" t="s">
        <v>134</v>
      </c>
      <c r="E108" s="2">
        <v>30.695126800000001</v>
      </c>
      <c r="F108">
        <v>4</v>
      </c>
    </row>
    <row r="109" spans="1:13" x14ac:dyDescent="0.25">
      <c r="A109" s="1">
        <f t="shared" si="1"/>
        <v>1</v>
      </c>
      <c r="B109">
        <v>109</v>
      </c>
      <c r="C109" t="s">
        <v>135</v>
      </c>
      <c r="D109" s="3">
        <v>41985</v>
      </c>
      <c r="E109" t="s">
        <v>2</v>
      </c>
      <c r="F109" t="s">
        <v>93</v>
      </c>
      <c r="G109" t="s">
        <v>100</v>
      </c>
      <c r="H109">
        <v>2</v>
      </c>
      <c r="I109" t="s">
        <v>4</v>
      </c>
      <c r="J109">
        <v>300</v>
      </c>
      <c r="K109">
        <v>5000</v>
      </c>
      <c r="L109">
        <v>1393</v>
      </c>
      <c r="M109">
        <v>91</v>
      </c>
    </row>
    <row r="110" spans="1:13" hidden="1" x14ac:dyDescent="0.25">
      <c r="A110" s="1">
        <f t="shared" si="1"/>
        <v>2</v>
      </c>
      <c r="B110">
        <v>110</v>
      </c>
      <c r="D110" s="2">
        <v>30.494600999999999</v>
      </c>
      <c r="E110" t="s">
        <v>136</v>
      </c>
      <c r="F110" t="s">
        <v>137</v>
      </c>
      <c r="G110">
        <v>2</v>
      </c>
    </row>
    <row r="111" spans="1:13" hidden="1" x14ac:dyDescent="0.25">
      <c r="A111" s="1">
        <f t="shared" si="1"/>
        <v>3</v>
      </c>
      <c r="B111">
        <v>111</v>
      </c>
      <c r="C111" s="1">
        <f>-27454.549-127.265635</f>
        <v>-27581.814634999999</v>
      </c>
      <c r="D111" s="2">
        <v>0.76751905499999995</v>
      </c>
      <c r="E111" t="s">
        <v>138</v>
      </c>
      <c r="F111">
        <v>3</v>
      </c>
    </row>
    <row r="112" spans="1:13" hidden="1" x14ac:dyDescent="0.25">
      <c r="A112" s="1">
        <f t="shared" si="1"/>
        <v>0</v>
      </c>
      <c r="B112">
        <v>112</v>
      </c>
      <c r="D112" t="s">
        <v>139</v>
      </c>
      <c r="E112" s="2">
        <v>33.100695700000003</v>
      </c>
      <c r="F112">
        <v>4</v>
      </c>
    </row>
    <row r="113" spans="1:13" x14ac:dyDescent="0.25">
      <c r="A113" s="1">
        <f t="shared" si="1"/>
        <v>1</v>
      </c>
      <c r="B113">
        <v>113</v>
      </c>
      <c r="C113" t="s">
        <v>140</v>
      </c>
      <c r="D113" s="3">
        <v>41985</v>
      </c>
      <c r="E113" t="s">
        <v>2</v>
      </c>
      <c r="F113" t="s">
        <v>93</v>
      </c>
      <c r="G113" t="s">
        <v>100</v>
      </c>
      <c r="H113">
        <v>2</v>
      </c>
      <c r="I113" t="s">
        <v>4</v>
      </c>
      <c r="J113">
        <v>300</v>
      </c>
      <c r="K113">
        <v>5000</v>
      </c>
      <c r="L113">
        <v>1386</v>
      </c>
      <c r="M113">
        <v>91</v>
      </c>
    </row>
    <row r="114" spans="1:13" hidden="1" x14ac:dyDescent="0.25">
      <c r="A114" s="1">
        <f t="shared" si="1"/>
        <v>2</v>
      </c>
      <c r="B114">
        <v>114</v>
      </c>
      <c r="D114" s="2">
        <v>28.940429999999999</v>
      </c>
      <c r="E114" t="s">
        <v>141</v>
      </c>
      <c r="F114" t="s">
        <v>142</v>
      </c>
      <c r="G114">
        <v>2</v>
      </c>
    </row>
    <row r="115" spans="1:13" hidden="1" x14ac:dyDescent="0.25">
      <c r="A115" s="1">
        <f t="shared" si="1"/>
        <v>3</v>
      </c>
      <c r="B115">
        <v>115</v>
      </c>
      <c r="C115" s="1">
        <f>-29256.1635-117.554384</f>
        <v>-29373.717883999998</v>
      </c>
      <c r="D115" s="2">
        <v>4.0656608099999998</v>
      </c>
      <c r="E115" t="s">
        <v>143</v>
      </c>
      <c r="F115">
        <v>3</v>
      </c>
    </row>
    <row r="116" spans="1:13" hidden="1" x14ac:dyDescent="0.25">
      <c r="A116" s="1">
        <f t="shared" si="1"/>
        <v>0</v>
      </c>
      <c r="B116">
        <v>116</v>
      </c>
      <c r="D116" t="s">
        <v>144</v>
      </c>
      <c r="E116" s="2">
        <v>19.444297500000001</v>
      </c>
      <c r="F116">
        <v>4</v>
      </c>
    </row>
    <row r="117" spans="1:13" x14ac:dyDescent="0.25">
      <c r="A117" s="1">
        <f t="shared" si="1"/>
        <v>1</v>
      </c>
      <c r="B117">
        <v>117</v>
      </c>
      <c r="C117" t="s">
        <v>145</v>
      </c>
      <c r="D117" s="3">
        <v>41985</v>
      </c>
      <c r="E117" t="s">
        <v>2</v>
      </c>
      <c r="F117" t="s">
        <v>93</v>
      </c>
      <c r="G117" t="s">
        <v>100</v>
      </c>
      <c r="H117">
        <v>2</v>
      </c>
      <c r="I117" t="s">
        <v>4</v>
      </c>
      <c r="J117">
        <v>300</v>
      </c>
      <c r="K117">
        <v>5000</v>
      </c>
      <c r="L117">
        <v>1388</v>
      </c>
      <c r="M117">
        <v>91</v>
      </c>
    </row>
    <row r="118" spans="1:13" hidden="1" x14ac:dyDescent="0.25">
      <c r="A118" s="1">
        <f t="shared" si="1"/>
        <v>2</v>
      </c>
      <c r="B118">
        <v>118</v>
      </c>
      <c r="D118" s="2">
        <v>30.7557182</v>
      </c>
      <c r="E118" t="s">
        <v>146</v>
      </c>
      <c r="F118" t="s">
        <v>147</v>
      </c>
      <c r="G118">
        <v>2</v>
      </c>
    </row>
    <row r="119" spans="1:13" hidden="1" x14ac:dyDescent="0.25">
      <c r="A119" s="1">
        <f t="shared" si="1"/>
        <v>3</v>
      </c>
      <c r="B119">
        <v>119</v>
      </c>
      <c r="C119" s="1">
        <f>-28919.3729-128.180481</f>
        <v>-29047.553380999998</v>
      </c>
      <c r="D119" s="2">
        <v>0.73320772700000003</v>
      </c>
      <c r="E119" t="s">
        <v>148</v>
      </c>
      <c r="F119">
        <v>3</v>
      </c>
    </row>
    <row r="120" spans="1:13" hidden="1" x14ac:dyDescent="0.25">
      <c r="A120" s="1">
        <f t="shared" si="1"/>
        <v>0</v>
      </c>
      <c r="B120">
        <v>120</v>
      </c>
      <c r="D120" t="s">
        <v>149</v>
      </c>
      <c r="E120" s="2">
        <v>34.484828899999997</v>
      </c>
      <c r="F120">
        <v>4</v>
      </c>
    </row>
    <row r="121" spans="1:13" x14ac:dyDescent="0.25">
      <c r="A121" s="1">
        <f t="shared" si="1"/>
        <v>1</v>
      </c>
      <c r="B121">
        <v>121</v>
      </c>
      <c r="C121" t="s">
        <v>150</v>
      </c>
      <c r="D121" s="3">
        <v>41985</v>
      </c>
      <c r="E121" t="s">
        <v>2</v>
      </c>
      <c r="F121" t="s">
        <v>93</v>
      </c>
      <c r="G121" t="s">
        <v>100</v>
      </c>
      <c r="H121">
        <v>2</v>
      </c>
      <c r="I121" t="s">
        <v>4</v>
      </c>
      <c r="J121">
        <v>300</v>
      </c>
      <c r="K121">
        <v>5000</v>
      </c>
      <c r="L121">
        <v>1388</v>
      </c>
      <c r="M121">
        <v>91</v>
      </c>
    </row>
    <row r="122" spans="1:13" hidden="1" x14ac:dyDescent="0.25">
      <c r="A122" s="1">
        <f t="shared" si="1"/>
        <v>2</v>
      </c>
      <c r="B122">
        <v>122</v>
      </c>
      <c r="D122" s="2">
        <v>30.7557182</v>
      </c>
      <c r="E122" t="s">
        <v>146</v>
      </c>
      <c r="F122" t="s">
        <v>147</v>
      </c>
      <c r="G122">
        <v>2</v>
      </c>
    </row>
    <row r="123" spans="1:13" hidden="1" x14ac:dyDescent="0.25">
      <c r="A123" s="1">
        <f t="shared" si="1"/>
        <v>3</v>
      </c>
      <c r="B123">
        <v>123</v>
      </c>
      <c r="C123" s="1">
        <f>-28919.3729-128.180481</f>
        <v>-29047.553380999998</v>
      </c>
      <c r="D123" s="2">
        <v>0.73320772700000003</v>
      </c>
      <c r="E123" t="s">
        <v>148</v>
      </c>
      <c r="F123">
        <v>3</v>
      </c>
    </row>
    <row r="124" spans="1:13" hidden="1" x14ac:dyDescent="0.25">
      <c r="A124" s="1">
        <f t="shared" si="1"/>
        <v>0</v>
      </c>
      <c r="B124">
        <v>124</v>
      </c>
      <c r="D124" t="s">
        <v>149</v>
      </c>
      <c r="E124" s="2">
        <v>34.484828899999997</v>
      </c>
      <c r="F124">
        <v>4</v>
      </c>
    </row>
    <row r="125" spans="1:13" x14ac:dyDescent="0.25">
      <c r="A125" s="1">
        <f t="shared" si="1"/>
        <v>1</v>
      </c>
      <c r="B125">
        <v>125</v>
      </c>
      <c r="C125" t="s">
        <v>151</v>
      </c>
      <c r="D125" s="3">
        <v>41985</v>
      </c>
      <c r="E125" t="s">
        <v>2</v>
      </c>
      <c r="F125" t="s">
        <v>93</v>
      </c>
      <c r="G125" t="s">
        <v>100</v>
      </c>
      <c r="H125">
        <v>2</v>
      </c>
      <c r="I125" t="s">
        <v>4</v>
      </c>
      <c r="J125">
        <v>300</v>
      </c>
      <c r="K125">
        <v>5000</v>
      </c>
      <c r="L125">
        <v>1386</v>
      </c>
      <c r="M125">
        <v>91</v>
      </c>
    </row>
    <row r="126" spans="1:13" hidden="1" x14ac:dyDescent="0.25">
      <c r="A126" s="1">
        <f t="shared" si="1"/>
        <v>2</v>
      </c>
      <c r="B126">
        <v>126</v>
      </c>
      <c r="D126" s="2">
        <v>28.940429999999999</v>
      </c>
      <c r="E126" t="s">
        <v>141</v>
      </c>
      <c r="F126" t="s">
        <v>142</v>
      </c>
      <c r="G126">
        <v>2</v>
      </c>
    </row>
    <row r="127" spans="1:13" hidden="1" x14ac:dyDescent="0.25">
      <c r="A127" s="1">
        <f t="shared" si="1"/>
        <v>3</v>
      </c>
      <c r="B127">
        <v>127</v>
      </c>
      <c r="C127" s="1">
        <f>-29256.1635-117.554384</f>
        <v>-29373.717883999998</v>
      </c>
      <c r="D127" s="2">
        <v>4.0656608099999998</v>
      </c>
      <c r="E127" t="s">
        <v>143</v>
      </c>
      <c r="F127">
        <v>3</v>
      </c>
    </row>
    <row r="128" spans="1:13" hidden="1" x14ac:dyDescent="0.25">
      <c r="A128" s="1">
        <f t="shared" si="1"/>
        <v>0</v>
      </c>
      <c r="B128">
        <v>128</v>
      </c>
      <c r="D128" t="s">
        <v>144</v>
      </c>
      <c r="E128" s="2">
        <v>19.444297500000001</v>
      </c>
      <c r="F128">
        <v>4</v>
      </c>
    </row>
    <row r="129" spans="1:13" x14ac:dyDescent="0.25">
      <c r="A129" s="1">
        <f t="shared" ref="A129:A192" si="2">MOD(B129,4)</f>
        <v>1</v>
      </c>
      <c r="B129">
        <v>129</v>
      </c>
      <c r="C129" t="s">
        <v>152</v>
      </c>
      <c r="D129">
        <v>1212</v>
      </c>
      <c r="E129" t="s">
        <v>2</v>
      </c>
      <c r="F129" t="s">
        <v>93</v>
      </c>
      <c r="G129" t="s">
        <v>94</v>
      </c>
      <c r="H129">
        <v>2</v>
      </c>
      <c r="I129" t="s">
        <v>4</v>
      </c>
      <c r="J129">
        <v>300</v>
      </c>
      <c r="K129">
        <v>5000</v>
      </c>
      <c r="L129">
        <v>1397</v>
      </c>
      <c r="M129">
        <v>91</v>
      </c>
    </row>
    <row r="130" spans="1:13" hidden="1" x14ac:dyDescent="0.25">
      <c r="A130" s="1">
        <f t="shared" si="2"/>
        <v>2</v>
      </c>
      <c r="B130">
        <v>130</v>
      </c>
      <c r="D130" s="2">
        <v>31.263717799999998</v>
      </c>
      <c r="E130" t="s">
        <v>153</v>
      </c>
      <c r="F130" t="s">
        <v>154</v>
      </c>
      <c r="G130">
        <v>2</v>
      </c>
    </row>
    <row r="131" spans="1:13" hidden="1" x14ac:dyDescent="0.25">
      <c r="A131" s="1">
        <f t="shared" si="2"/>
        <v>3</v>
      </c>
      <c r="B131">
        <v>131</v>
      </c>
      <c r="C131" s="1">
        <f>-55432.0204-136.119252-0.449656977</f>
        <v>-55568.589308976996</v>
      </c>
      <c r="D131" t="s">
        <v>155</v>
      </c>
      <c r="E131">
        <v>3</v>
      </c>
    </row>
    <row r="132" spans="1:13" hidden="1" x14ac:dyDescent="0.25">
      <c r="A132" s="1">
        <f t="shared" si="2"/>
        <v>0</v>
      </c>
      <c r="B132">
        <v>132</v>
      </c>
      <c r="D132" t="s">
        <v>156</v>
      </c>
      <c r="E132" s="2">
        <v>33.562640100000003</v>
      </c>
      <c r="F132">
        <v>4</v>
      </c>
    </row>
    <row r="133" spans="1:13" x14ac:dyDescent="0.25">
      <c r="A133" s="1">
        <f t="shared" si="2"/>
        <v>1</v>
      </c>
      <c r="B133">
        <v>133</v>
      </c>
      <c r="C133" t="s">
        <v>157</v>
      </c>
      <c r="D133" s="3">
        <v>41985</v>
      </c>
      <c r="E133" t="s">
        <v>2</v>
      </c>
      <c r="F133" t="s">
        <v>93</v>
      </c>
      <c r="G133" t="s">
        <v>100</v>
      </c>
      <c r="H133">
        <v>2</v>
      </c>
      <c r="I133" t="s">
        <v>4</v>
      </c>
      <c r="J133">
        <v>300</v>
      </c>
      <c r="K133">
        <v>5000</v>
      </c>
      <c r="L133">
        <v>1394</v>
      </c>
      <c r="M133">
        <v>91</v>
      </c>
    </row>
    <row r="134" spans="1:13" hidden="1" x14ac:dyDescent="0.25">
      <c r="A134" s="1">
        <f t="shared" si="2"/>
        <v>2</v>
      </c>
      <c r="B134">
        <v>134</v>
      </c>
      <c r="D134" s="2">
        <v>29.284034800000001</v>
      </c>
      <c r="E134" t="s">
        <v>158</v>
      </c>
      <c r="F134" t="s">
        <v>159</v>
      </c>
      <c r="G134">
        <v>2</v>
      </c>
    </row>
    <row r="135" spans="1:13" hidden="1" x14ac:dyDescent="0.25">
      <c r="A135" s="1">
        <f t="shared" si="2"/>
        <v>3</v>
      </c>
      <c r="B135">
        <v>135</v>
      </c>
      <c r="C135" s="1">
        <f>-37759.4226-124.652125</f>
        <v>-37884.074724999999</v>
      </c>
      <c r="D135" s="2">
        <v>0.53022358700000005</v>
      </c>
      <c r="E135" t="s">
        <v>160</v>
      </c>
      <c r="F135">
        <v>3</v>
      </c>
    </row>
    <row r="136" spans="1:13" hidden="1" x14ac:dyDescent="0.25">
      <c r="A136" s="1">
        <f t="shared" si="2"/>
        <v>0</v>
      </c>
      <c r="B136">
        <v>136</v>
      </c>
      <c r="D136" t="s">
        <v>161</v>
      </c>
      <c r="E136" s="2">
        <v>29.7476357</v>
      </c>
      <c r="F136">
        <v>4</v>
      </c>
    </row>
    <row r="137" spans="1:13" x14ac:dyDescent="0.25">
      <c r="A137" s="1">
        <f t="shared" si="2"/>
        <v>1</v>
      </c>
      <c r="B137">
        <v>137</v>
      </c>
      <c r="C137" t="s">
        <v>162</v>
      </c>
      <c r="D137" s="3">
        <v>41985</v>
      </c>
      <c r="E137" t="s">
        <v>2</v>
      </c>
      <c r="F137" t="s">
        <v>93</v>
      </c>
      <c r="G137" t="s">
        <v>100</v>
      </c>
      <c r="H137">
        <v>2</v>
      </c>
      <c r="I137" t="s">
        <v>4</v>
      </c>
      <c r="J137">
        <v>300</v>
      </c>
      <c r="K137">
        <v>5000</v>
      </c>
      <c r="L137">
        <v>1397</v>
      </c>
      <c r="M137">
        <v>91</v>
      </c>
    </row>
    <row r="138" spans="1:13" hidden="1" x14ac:dyDescent="0.25">
      <c r="A138" s="1">
        <f t="shared" si="2"/>
        <v>2</v>
      </c>
      <c r="B138">
        <v>138</v>
      </c>
      <c r="D138" s="2">
        <v>30.846948300000001</v>
      </c>
      <c r="E138" t="s">
        <v>163</v>
      </c>
      <c r="F138" t="s">
        <v>164</v>
      </c>
      <c r="G138">
        <v>2</v>
      </c>
    </row>
    <row r="139" spans="1:13" hidden="1" x14ac:dyDescent="0.25">
      <c r="A139" s="1">
        <f t="shared" si="2"/>
        <v>3</v>
      </c>
      <c r="B139">
        <v>139</v>
      </c>
      <c r="C139" s="1">
        <f>-30365.5555-131.024666</f>
        <v>-30496.580166</v>
      </c>
      <c r="D139" s="2">
        <v>0.33295249399999999</v>
      </c>
      <c r="E139" t="s">
        <v>165</v>
      </c>
      <c r="F139">
        <v>3</v>
      </c>
    </row>
    <row r="140" spans="1:13" hidden="1" x14ac:dyDescent="0.25">
      <c r="A140" s="1">
        <f t="shared" si="2"/>
        <v>0</v>
      </c>
      <c r="B140">
        <v>140</v>
      </c>
      <c r="D140" t="s">
        <v>166</v>
      </c>
      <c r="E140" s="2">
        <v>32.084246800000003</v>
      </c>
      <c r="F140">
        <v>4</v>
      </c>
    </row>
    <row r="141" spans="1:13" x14ac:dyDescent="0.25">
      <c r="A141" s="1">
        <f t="shared" si="2"/>
        <v>1</v>
      </c>
      <c r="B141">
        <v>141</v>
      </c>
      <c r="C141" t="s">
        <v>167</v>
      </c>
      <c r="D141" s="3">
        <v>41985</v>
      </c>
      <c r="E141" t="s">
        <v>2</v>
      </c>
      <c r="F141" t="s">
        <v>93</v>
      </c>
      <c r="G141" t="s">
        <v>100</v>
      </c>
      <c r="H141">
        <v>2</v>
      </c>
      <c r="I141" t="s">
        <v>4</v>
      </c>
      <c r="J141">
        <v>300</v>
      </c>
      <c r="K141">
        <v>5000</v>
      </c>
      <c r="L141">
        <v>1394</v>
      </c>
      <c r="M141">
        <v>91</v>
      </c>
    </row>
    <row r="142" spans="1:13" hidden="1" x14ac:dyDescent="0.25">
      <c r="A142" s="1">
        <f t="shared" si="2"/>
        <v>2</v>
      </c>
      <c r="B142">
        <v>142</v>
      </c>
      <c r="D142" s="2">
        <v>31.0772616</v>
      </c>
      <c r="E142" t="s">
        <v>168</v>
      </c>
      <c r="F142" t="s">
        <v>169</v>
      </c>
      <c r="G142">
        <v>2</v>
      </c>
    </row>
    <row r="143" spans="1:13" hidden="1" x14ac:dyDescent="0.25">
      <c r="A143" s="1">
        <f t="shared" si="2"/>
        <v>3</v>
      </c>
      <c r="B143">
        <v>143</v>
      </c>
      <c r="C143" s="1">
        <f>-31823.341-131.771008</f>
        <v>-31955.112008</v>
      </c>
      <c r="D143" s="2">
        <v>0.32300369400000001</v>
      </c>
      <c r="E143" t="s">
        <v>170</v>
      </c>
      <c r="F143">
        <v>3</v>
      </c>
    </row>
    <row r="144" spans="1:13" hidden="1" x14ac:dyDescent="0.25">
      <c r="A144" s="1">
        <f t="shared" si="2"/>
        <v>0</v>
      </c>
      <c r="B144">
        <v>144</v>
      </c>
      <c r="D144" t="s">
        <v>171</v>
      </c>
      <c r="E144" s="2">
        <v>33.360439900000003</v>
      </c>
      <c r="F144">
        <v>4</v>
      </c>
    </row>
    <row r="145" spans="1:13" x14ac:dyDescent="0.25">
      <c r="A145" s="1">
        <f t="shared" si="2"/>
        <v>1</v>
      </c>
      <c r="B145">
        <v>145</v>
      </c>
      <c r="C145" t="s">
        <v>172</v>
      </c>
      <c r="D145" s="3">
        <v>41985</v>
      </c>
      <c r="E145" t="s">
        <v>2</v>
      </c>
      <c r="F145" t="s">
        <v>93</v>
      </c>
      <c r="G145" t="s">
        <v>100</v>
      </c>
      <c r="H145">
        <v>2</v>
      </c>
      <c r="I145" t="s">
        <v>4</v>
      </c>
      <c r="J145">
        <v>300</v>
      </c>
      <c r="K145">
        <v>5000</v>
      </c>
      <c r="L145">
        <v>1394</v>
      </c>
      <c r="M145">
        <v>91</v>
      </c>
    </row>
    <row r="146" spans="1:13" hidden="1" x14ac:dyDescent="0.25">
      <c r="A146" s="1">
        <f t="shared" si="2"/>
        <v>2</v>
      </c>
      <c r="B146">
        <v>146</v>
      </c>
      <c r="D146" s="2">
        <v>31.0772616</v>
      </c>
      <c r="E146" t="s">
        <v>168</v>
      </c>
      <c r="F146" t="s">
        <v>169</v>
      </c>
      <c r="G146">
        <v>2</v>
      </c>
    </row>
    <row r="147" spans="1:13" hidden="1" x14ac:dyDescent="0.25">
      <c r="A147" s="1">
        <f t="shared" si="2"/>
        <v>3</v>
      </c>
      <c r="B147">
        <v>147</v>
      </c>
      <c r="C147" s="1">
        <f>-31823.341-131.771008</f>
        <v>-31955.112008</v>
      </c>
      <c r="D147" s="2">
        <v>0.32300369400000001</v>
      </c>
      <c r="E147" t="s">
        <v>170</v>
      </c>
      <c r="F147">
        <v>3</v>
      </c>
    </row>
    <row r="148" spans="1:13" hidden="1" x14ac:dyDescent="0.25">
      <c r="A148" s="1">
        <f t="shared" si="2"/>
        <v>0</v>
      </c>
      <c r="B148">
        <v>148</v>
      </c>
      <c r="D148" t="s">
        <v>171</v>
      </c>
      <c r="E148" s="2">
        <v>33.360439900000003</v>
      </c>
      <c r="F148">
        <v>4</v>
      </c>
    </row>
    <row r="149" spans="1:13" x14ac:dyDescent="0.25">
      <c r="A149" s="1">
        <f t="shared" si="2"/>
        <v>1</v>
      </c>
      <c r="B149">
        <v>149</v>
      </c>
      <c r="C149" t="s">
        <v>173</v>
      </c>
      <c r="D149" s="3">
        <v>41985</v>
      </c>
      <c r="E149" t="s">
        <v>2</v>
      </c>
      <c r="F149" t="s">
        <v>93</v>
      </c>
      <c r="G149" t="s">
        <v>100</v>
      </c>
      <c r="H149">
        <v>2</v>
      </c>
      <c r="I149" t="s">
        <v>4</v>
      </c>
      <c r="J149">
        <v>300</v>
      </c>
      <c r="K149">
        <v>5000</v>
      </c>
      <c r="L149">
        <v>1391</v>
      </c>
      <c r="M149">
        <v>91</v>
      </c>
    </row>
    <row r="150" spans="1:13" hidden="1" x14ac:dyDescent="0.25">
      <c r="A150" s="1">
        <f t="shared" si="2"/>
        <v>2</v>
      </c>
      <c r="B150">
        <v>150</v>
      </c>
      <c r="D150" s="2">
        <v>29.2857795</v>
      </c>
      <c r="E150" t="s">
        <v>174</v>
      </c>
      <c r="F150" t="s">
        <v>175</v>
      </c>
      <c r="G150">
        <v>2</v>
      </c>
    </row>
    <row r="151" spans="1:13" hidden="1" x14ac:dyDescent="0.25">
      <c r="A151" s="1">
        <f t="shared" si="2"/>
        <v>3</v>
      </c>
      <c r="B151">
        <v>151</v>
      </c>
      <c r="C151" s="1">
        <f>-32172.7117-121.288512</f>
        <v>-32294.000211999999</v>
      </c>
      <c r="D151" s="2">
        <v>3.62417809</v>
      </c>
      <c r="E151" t="s">
        <v>176</v>
      </c>
      <c r="F151">
        <v>3</v>
      </c>
    </row>
    <row r="152" spans="1:13" hidden="1" x14ac:dyDescent="0.25">
      <c r="A152" s="1">
        <f t="shared" si="2"/>
        <v>0</v>
      </c>
      <c r="B152">
        <v>152</v>
      </c>
      <c r="D152" t="s">
        <v>177</v>
      </c>
      <c r="E152" s="2">
        <v>18.467942399999998</v>
      </c>
      <c r="F152">
        <v>4</v>
      </c>
    </row>
    <row r="153" spans="1:13" x14ac:dyDescent="0.25">
      <c r="A153" s="1">
        <f t="shared" si="2"/>
        <v>1</v>
      </c>
      <c r="B153">
        <v>153</v>
      </c>
      <c r="C153" t="s">
        <v>178</v>
      </c>
      <c r="D153" s="3">
        <v>41985</v>
      </c>
      <c r="E153" t="s">
        <v>2</v>
      </c>
      <c r="F153" t="s">
        <v>93</v>
      </c>
      <c r="G153" t="s">
        <v>100</v>
      </c>
      <c r="H153">
        <v>2</v>
      </c>
      <c r="I153" t="s">
        <v>4</v>
      </c>
      <c r="J153">
        <v>300</v>
      </c>
      <c r="K153">
        <v>5000</v>
      </c>
      <c r="L153">
        <v>1397</v>
      </c>
      <c r="M153">
        <v>91</v>
      </c>
    </row>
    <row r="154" spans="1:13" hidden="1" x14ac:dyDescent="0.25">
      <c r="A154" s="1">
        <f t="shared" si="2"/>
        <v>2</v>
      </c>
      <c r="B154">
        <v>154</v>
      </c>
      <c r="D154" s="2">
        <v>30.846948300000001</v>
      </c>
      <c r="E154" t="s">
        <v>163</v>
      </c>
      <c r="F154" t="s">
        <v>164</v>
      </c>
      <c r="G154">
        <v>2</v>
      </c>
    </row>
    <row r="155" spans="1:13" hidden="1" x14ac:dyDescent="0.25">
      <c r="A155" s="1">
        <f t="shared" si="2"/>
        <v>3</v>
      </c>
      <c r="B155">
        <v>155</v>
      </c>
      <c r="C155" s="1">
        <f>-30365.5555-131.024666</f>
        <v>-30496.580166</v>
      </c>
      <c r="D155" s="2">
        <v>0.33295249399999999</v>
      </c>
      <c r="E155" t="s">
        <v>165</v>
      </c>
      <c r="F155">
        <v>3</v>
      </c>
    </row>
    <row r="156" spans="1:13" hidden="1" x14ac:dyDescent="0.25">
      <c r="A156" s="1">
        <f t="shared" si="2"/>
        <v>0</v>
      </c>
      <c r="B156">
        <v>156</v>
      </c>
      <c r="D156" t="s">
        <v>166</v>
      </c>
      <c r="E156" s="2">
        <v>32.084246800000003</v>
      </c>
      <c r="F156">
        <v>4</v>
      </c>
    </row>
    <row r="157" spans="1:13" x14ac:dyDescent="0.25">
      <c r="A157" s="1">
        <f t="shared" si="2"/>
        <v>1</v>
      </c>
      <c r="B157">
        <v>157</v>
      </c>
      <c r="C157" t="s">
        <v>179</v>
      </c>
      <c r="D157">
        <v>1212</v>
      </c>
      <c r="E157" t="s">
        <v>2</v>
      </c>
      <c r="F157" t="s">
        <v>93</v>
      </c>
      <c r="G157" t="s">
        <v>94</v>
      </c>
      <c r="H157">
        <v>2</v>
      </c>
      <c r="I157" t="s">
        <v>4</v>
      </c>
      <c r="J157">
        <v>300</v>
      </c>
      <c r="K157">
        <v>5000</v>
      </c>
      <c r="L157">
        <v>1396</v>
      </c>
      <c r="M157">
        <v>91</v>
      </c>
    </row>
    <row r="158" spans="1:13" hidden="1" x14ac:dyDescent="0.25">
      <c r="A158" s="1">
        <f t="shared" si="2"/>
        <v>2</v>
      </c>
      <c r="B158">
        <v>158</v>
      </c>
      <c r="D158" s="2">
        <v>31.281042500000002</v>
      </c>
      <c r="E158" t="s">
        <v>180</v>
      </c>
      <c r="F158" t="s">
        <v>181</v>
      </c>
      <c r="G158">
        <v>2</v>
      </c>
    </row>
    <row r="159" spans="1:13" hidden="1" x14ac:dyDescent="0.25">
      <c r="A159" s="1">
        <f t="shared" si="2"/>
        <v>3</v>
      </c>
      <c r="B159">
        <v>159</v>
      </c>
      <c r="C159" s="1">
        <f>-54321.0026-135.036143-0.861186327</f>
        <v>-54456.899929326995</v>
      </c>
      <c r="D159" t="s">
        <v>182</v>
      </c>
      <c r="E159">
        <v>3</v>
      </c>
    </row>
    <row r="160" spans="1:13" hidden="1" x14ac:dyDescent="0.25">
      <c r="A160" s="1">
        <f t="shared" si="2"/>
        <v>0</v>
      </c>
      <c r="B160">
        <v>160</v>
      </c>
      <c r="D160" t="s">
        <v>183</v>
      </c>
      <c r="E160" s="2">
        <v>37.482176600000003</v>
      </c>
      <c r="F160">
        <v>4</v>
      </c>
    </row>
    <row r="161" spans="1:13" x14ac:dyDescent="0.25">
      <c r="A161" s="1">
        <f t="shared" si="2"/>
        <v>1</v>
      </c>
      <c r="B161">
        <v>161</v>
      </c>
      <c r="C161" t="s">
        <v>184</v>
      </c>
      <c r="D161" s="3">
        <v>41985</v>
      </c>
      <c r="E161" t="s">
        <v>2</v>
      </c>
      <c r="F161" t="s">
        <v>93</v>
      </c>
      <c r="G161" t="s">
        <v>100</v>
      </c>
      <c r="H161">
        <v>2</v>
      </c>
      <c r="I161" t="s">
        <v>4</v>
      </c>
      <c r="J161">
        <v>300</v>
      </c>
      <c r="K161">
        <v>5000</v>
      </c>
      <c r="L161">
        <v>1393</v>
      </c>
      <c r="M161">
        <v>91</v>
      </c>
    </row>
    <row r="162" spans="1:13" hidden="1" x14ac:dyDescent="0.25">
      <c r="A162" s="1">
        <f t="shared" si="2"/>
        <v>2</v>
      </c>
      <c r="B162">
        <v>162</v>
      </c>
      <c r="D162" s="2">
        <v>29.3041783</v>
      </c>
      <c r="E162" t="s">
        <v>185</v>
      </c>
      <c r="F162" t="s">
        <v>186</v>
      </c>
      <c r="G162">
        <v>2</v>
      </c>
    </row>
    <row r="163" spans="1:13" hidden="1" x14ac:dyDescent="0.25">
      <c r="A163" s="1">
        <f t="shared" si="2"/>
        <v>3</v>
      </c>
      <c r="B163">
        <v>163</v>
      </c>
      <c r="C163" s="1">
        <f>-36643.5601-123.570485</f>
        <v>-36767.130584999999</v>
      </c>
      <c r="D163" s="2">
        <v>0.17607784300000001</v>
      </c>
      <c r="E163" t="s">
        <v>187</v>
      </c>
      <c r="F163">
        <v>3</v>
      </c>
    </row>
    <row r="164" spans="1:13" hidden="1" x14ac:dyDescent="0.25">
      <c r="A164" s="1">
        <f t="shared" si="2"/>
        <v>0</v>
      </c>
      <c r="B164">
        <v>164</v>
      </c>
      <c r="D164" t="s">
        <v>188</v>
      </c>
      <c r="E164" s="2">
        <v>33.399990899999999</v>
      </c>
      <c r="F164">
        <v>4</v>
      </c>
    </row>
    <row r="165" spans="1:13" x14ac:dyDescent="0.25">
      <c r="A165" s="1">
        <f t="shared" si="2"/>
        <v>1</v>
      </c>
      <c r="B165">
        <v>165</v>
      </c>
      <c r="C165" t="s">
        <v>189</v>
      </c>
      <c r="D165" s="3">
        <v>41985</v>
      </c>
      <c r="E165" t="s">
        <v>2</v>
      </c>
      <c r="F165" t="s">
        <v>93</v>
      </c>
      <c r="G165" t="s">
        <v>100</v>
      </c>
      <c r="H165">
        <v>2</v>
      </c>
      <c r="I165" t="s">
        <v>4</v>
      </c>
      <c r="J165">
        <v>300</v>
      </c>
      <c r="K165">
        <v>5000</v>
      </c>
      <c r="L165">
        <v>1396</v>
      </c>
      <c r="M165">
        <v>91</v>
      </c>
    </row>
    <row r="166" spans="1:13" hidden="1" x14ac:dyDescent="0.25">
      <c r="A166" s="1">
        <f t="shared" si="2"/>
        <v>2</v>
      </c>
      <c r="B166">
        <v>166</v>
      </c>
      <c r="D166" s="2">
        <v>30.852237899999999</v>
      </c>
      <c r="E166" t="s">
        <v>190</v>
      </c>
      <c r="F166" t="s">
        <v>191</v>
      </c>
      <c r="G166">
        <v>2</v>
      </c>
    </row>
    <row r="167" spans="1:13" hidden="1" x14ac:dyDescent="0.25">
      <c r="A167" s="1">
        <f t="shared" si="2"/>
        <v>3</v>
      </c>
      <c r="B167">
        <v>167</v>
      </c>
      <c r="C167" s="1">
        <f>-29255.5902-129.886122-0.117223279</f>
        <v>-29385.593545279</v>
      </c>
      <c r="D167" t="s">
        <v>192</v>
      </c>
      <c r="E167">
        <v>3</v>
      </c>
    </row>
    <row r="168" spans="1:13" hidden="1" x14ac:dyDescent="0.25">
      <c r="A168" s="1">
        <f t="shared" si="2"/>
        <v>0</v>
      </c>
      <c r="B168">
        <v>168</v>
      </c>
      <c r="D168" t="s">
        <v>193</v>
      </c>
      <c r="E168" s="2">
        <v>36.191827500000002</v>
      </c>
      <c r="F168">
        <v>4</v>
      </c>
    </row>
    <row r="169" spans="1:13" x14ac:dyDescent="0.25">
      <c r="A169" s="1">
        <f t="shared" si="2"/>
        <v>1</v>
      </c>
      <c r="B169">
        <v>169</v>
      </c>
      <c r="C169" t="s">
        <v>194</v>
      </c>
      <c r="D169" s="3">
        <v>41985</v>
      </c>
      <c r="E169" t="s">
        <v>2</v>
      </c>
      <c r="F169" t="s">
        <v>93</v>
      </c>
      <c r="G169" t="s">
        <v>100</v>
      </c>
      <c r="H169">
        <v>2</v>
      </c>
      <c r="I169" t="s">
        <v>4</v>
      </c>
      <c r="J169">
        <v>300</v>
      </c>
      <c r="K169">
        <v>5000</v>
      </c>
      <c r="L169">
        <v>1390</v>
      </c>
      <c r="M169">
        <v>91</v>
      </c>
    </row>
    <row r="170" spans="1:13" hidden="1" x14ac:dyDescent="0.25">
      <c r="A170" s="1">
        <f t="shared" si="2"/>
        <v>2</v>
      </c>
      <c r="B170">
        <v>170</v>
      </c>
      <c r="D170" s="2">
        <v>29.3406129</v>
      </c>
      <c r="E170" t="s">
        <v>195</v>
      </c>
      <c r="F170" t="s">
        <v>196</v>
      </c>
      <c r="G170">
        <v>2</v>
      </c>
    </row>
    <row r="171" spans="1:13" hidden="1" x14ac:dyDescent="0.25">
      <c r="A171" s="1">
        <f t="shared" si="2"/>
        <v>3</v>
      </c>
      <c r="B171">
        <v>171</v>
      </c>
      <c r="C171" s="1">
        <f>-31065.8107-120.398909</f>
        <v>-31186.209609000001</v>
      </c>
      <c r="D171" s="2">
        <v>3.0753567300000002</v>
      </c>
      <c r="E171" t="s">
        <v>197</v>
      </c>
      <c r="F171">
        <v>3</v>
      </c>
    </row>
    <row r="172" spans="1:13" hidden="1" x14ac:dyDescent="0.25">
      <c r="A172" s="1">
        <f t="shared" si="2"/>
        <v>0</v>
      </c>
      <c r="B172">
        <v>172</v>
      </c>
      <c r="D172" t="s">
        <v>198</v>
      </c>
      <c r="E172" s="2">
        <v>23.005939900000001</v>
      </c>
      <c r="F172">
        <v>4</v>
      </c>
    </row>
    <row r="173" spans="1:13" x14ac:dyDescent="0.25">
      <c r="A173" s="1">
        <f t="shared" si="2"/>
        <v>1</v>
      </c>
      <c r="B173">
        <v>173</v>
      </c>
      <c r="C173" t="s">
        <v>199</v>
      </c>
      <c r="D173" s="3">
        <v>41985</v>
      </c>
      <c r="E173" t="s">
        <v>2</v>
      </c>
      <c r="F173" t="s">
        <v>93</v>
      </c>
      <c r="G173" t="s">
        <v>100</v>
      </c>
      <c r="H173">
        <v>2</v>
      </c>
      <c r="I173" t="s">
        <v>4</v>
      </c>
      <c r="J173">
        <v>300</v>
      </c>
      <c r="K173">
        <v>5000</v>
      </c>
      <c r="L173">
        <v>1392</v>
      </c>
      <c r="M173">
        <v>91</v>
      </c>
    </row>
    <row r="174" spans="1:13" hidden="1" x14ac:dyDescent="0.25">
      <c r="A174" s="1">
        <f t="shared" si="2"/>
        <v>2</v>
      </c>
      <c r="B174">
        <v>174</v>
      </c>
      <c r="D174" s="2">
        <v>31.1410269</v>
      </c>
      <c r="E174" t="s">
        <v>200</v>
      </c>
      <c r="F174" t="s">
        <v>201</v>
      </c>
      <c r="G174">
        <v>2</v>
      </c>
    </row>
    <row r="175" spans="1:13" hidden="1" x14ac:dyDescent="0.25">
      <c r="A175" s="1">
        <f t="shared" si="2"/>
        <v>3</v>
      </c>
      <c r="B175">
        <v>175</v>
      </c>
      <c r="C175" s="1">
        <f>-30730.8325-130.949736-0.143219924</f>
        <v>-30861.925455924</v>
      </c>
      <c r="D175" t="s">
        <v>202</v>
      </c>
      <c r="E175">
        <v>3</v>
      </c>
    </row>
    <row r="176" spans="1:13" hidden="1" x14ac:dyDescent="0.25">
      <c r="A176" s="1">
        <f t="shared" si="2"/>
        <v>0</v>
      </c>
      <c r="B176">
        <v>176</v>
      </c>
      <c r="D176" t="s">
        <v>203</v>
      </c>
      <c r="E176" s="2">
        <v>37.5435862</v>
      </c>
      <c r="F176">
        <v>4</v>
      </c>
    </row>
    <row r="177" spans="1:13" x14ac:dyDescent="0.25">
      <c r="A177" s="1">
        <f t="shared" si="2"/>
        <v>1</v>
      </c>
      <c r="B177">
        <v>177</v>
      </c>
      <c r="C177" t="s">
        <v>204</v>
      </c>
      <c r="D177" s="3">
        <v>41985</v>
      </c>
      <c r="E177" t="s">
        <v>2</v>
      </c>
      <c r="F177" t="s">
        <v>93</v>
      </c>
      <c r="G177" t="s">
        <v>100</v>
      </c>
      <c r="H177">
        <v>2</v>
      </c>
      <c r="I177" t="s">
        <v>4</v>
      </c>
      <c r="J177">
        <v>300</v>
      </c>
      <c r="K177">
        <v>5000</v>
      </c>
      <c r="L177">
        <v>1392</v>
      </c>
      <c r="M177">
        <v>91</v>
      </c>
    </row>
    <row r="178" spans="1:13" hidden="1" x14ac:dyDescent="0.25">
      <c r="A178" s="1">
        <f t="shared" si="2"/>
        <v>2</v>
      </c>
      <c r="B178">
        <v>178</v>
      </c>
      <c r="D178" s="2">
        <v>31.1410269</v>
      </c>
      <c r="E178" t="s">
        <v>200</v>
      </c>
      <c r="F178" t="s">
        <v>201</v>
      </c>
      <c r="G178">
        <v>2</v>
      </c>
    </row>
    <row r="179" spans="1:13" hidden="1" x14ac:dyDescent="0.25">
      <c r="A179" s="1">
        <f t="shared" si="2"/>
        <v>3</v>
      </c>
      <c r="B179">
        <v>179</v>
      </c>
      <c r="C179" s="1">
        <f>-30730.8325-130.949736-0.143219924</f>
        <v>-30861.925455924</v>
      </c>
      <c r="D179" t="s">
        <v>202</v>
      </c>
      <c r="E179">
        <v>3</v>
      </c>
    </row>
    <row r="180" spans="1:13" hidden="1" x14ac:dyDescent="0.25">
      <c r="A180" s="1">
        <f t="shared" si="2"/>
        <v>0</v>
      </c>
      <c r="B180">
        <v>180</v>
      </c>
      <c r="D180" t="s">
        <v>203</v>
      </c>
      <c r="E180" s="2">
        <v>37.5435862</v>
      </c>
      <c r="F180">
        <v>4</v>
      </c>
    </row>
    <row r="181" spans="1:13" x14ac:dyDescent="0.25">
      <c r="A181" s="1">
        <f t="shared" si="2"/>
        <v>1</v>
      </c>
      <c r="B181">
        <v>181</v>
      </c>
      <c r="C181" t="s">
        <v>205</v>
      </c>
      <c r="D181" s="3">
        <v>41985</v>
      </c>
      <c r="E181" t="s">
        <v>2</v>
      </c>
      <c r="F181" t="s">
        <v>93</v>
      </c>
      <c r="G181" t="s">
        <v>100</v>
      </c>
      <c r="H181">
        <v>2</v>
      </c>
      <c r="I181" t="s">
        <v>4</v>
      </c>
      <c r="J181">
        <v>300</v>
      </c>
      <c r="K181">
        <v>5000</v>
      </c>
      <c r="L181">
        <v>1390</v>
      </c>
      <c r="M181">
        <v>91</v>
      </c>
    </row>
    <row r="182" spans="1:13" hidden="1" x14ac:dyDescent="0.25">
      <c r="A182" s="1">
        <f t="shared" si="2"/>
        <v>2</v>
      </c>
      <c r="B182">
        <v>182</v>
      </c>
      <c r="D182" s="2">
        <v>29.3406129</v>
      </c>
      <c r="E182" t="s">
        <v>195</v>
      </c>
      <c r="F182" t="s">
        <v>196</v>
      </c>
      <c r="G182">
        <v>2</v>
      </c>
    </row>
    <row r="183" spans="1:13" hidden="1" x14ac:dyDescent="0.25">
      <c r="A183" s="1">
        <f t="shared" si="2"/>
        <v>3</v>
      </c>
      <c r="B183">
        <v>183</v>
      </c>
      <c r="C183" s="1">
        <f>-31065.8107-120.398909</f>
        <v>-31186.209609000001</v>
      </c>
      <c r="D183" s="2">
        <v>3.0753567300000002</v>
      </c>
      <c r="E183" t="s">
        <v>197</v>
      </c>
      <c r="F183">
        <v>3</v>
      </c>
    </row>
    <row r="184" spans="1:13" hidden="1" x14ac:dyDescent="0.25">
      <c r="A184" s="1">
        <f t="shared" si="2"/>
        <v>0</v>
      </c>
      <c r="B184">
        <v>184</v>
      </c>
      <c r="D184" t="s">
        <v>198</v>
      </c>
      <c r="E184" s="2">
        <v>23.005939900000001</v>
      </c>
      <c r="F184">
        <v>4</v>
      </c>
    </row>
    <row r="185" spans="1:13" x14ac:dyDescent="0.25">
      <c r="A185" s="1">
        <f t="shared" si="2"/>
        <v>1</v>
      </c>
      <c r="B185">
        <v>185</v>
      </c>
      <c r="C185" t="s">
        <v>206</v>
      </c>
      <c r="D185" s="3">
        <v>41985</v>
      </c>
      <c r="E185" t="s">
        <v>2</v>
      </c>
      <c r="F185" t="s">
        <v>93</v>
      </c>
      <c r="G185" t="s">
        <v>100</v>
      </c>
      <c r="H185">
        <v>2</v>
      </c>
      <c r="I185" t="s">
        <v>4</v>
      </c>
      <c r="J185">
        <v>300</v>
      </c>
      <c r="K185">
        <v>5000</v>
      </c>
      <c r="L185">
        <v>1396</v>
      </c>
      <c r="M185">
        <v>91</v>
      </c>
    </row>
    <row r="186" spans="1:13" hidden="1" x14ac:dyDescent="0.25">
      <c r="A186" s="1">
        <f t="shared" si="2"/>
        <v>2</v>
      </c>
      <c r="B186">
        <v>186</v>
      </c>
      <c r="D186" s="2">
        <v>30.852237899999999</v>
      </c>
      <c r="E186" t="s">
        <v>190</v>
      </c>
      <c r="F186" t="s">
        <v>191</v>
      </c>
      <c r="G186">
        <v>2</v>
      </c>
    </row>
    <row r="187" spans="1:13" hidden="1" x14ac:dyDescent="0.25">
      <c r="A187" s="1">
        <f t="shared" si="2"/>
        <v>3</v>
      </c>
      <c r="B187">
        <v>187</v>
      </c>
      <c r="C187" s="1">
        <f>-29255.5902-129.886122-0.117223279</f>
        <v>-29385.593545279</v>
      </c>
      <c r="D187" t="s">
        <v>192</v>
      </c>
      <c r="E187">
        <v>3</v>
      </c>
    </row>
    <row r="188" spans="1:13" hidden="1" x14ac:dyDescent="0.25">
      <c r="A188" s="1">
        <f t="shared" si="2"/>
        <v>0</v>
      </c>
      <c r="B188">
        <v>188</v>
      </c>
      <c r="D188" t="s">
        <v>193</v>
      </c>
      <c r="E188" s="2">
        <v>36.191827500000002</v>
      </c>
      <c r="F188">
        <v>4</v>
      </c>
    </row>
    <row r="189" spans="1:13" x14ac:dyDescent="0.25">
      <c r="A189" s="1">
        <f t="shared" si="2"/>
        <v>1</v>
      </c>
      <c r="B189">
        <v>189</v>
      </c>
      <c r="C189" t="s">
        <v>207</v>
      </c>
      <c r="D189" s="3">
        <v>41985</v>
      </c>
      <c r="E189" t="s">
        <v>2</v>
      </c>
      <c r="F189" t="s">
        <v>93</v>
      </c>
      <c r="G189" t="s">
        <v>94</v>
      </c>
      <c r="H189">
        <v>4</v>
      </c>
      <c r="I189" t="s">
        <v>4</v>
      </c>
      <c r="J189">
        <v>300</v>
      </c>
      <c r="K189">
        <v>5000</v>
      </c>
      <c r="L189">
        <v>1390</v>
      </c>
      <c r="M189">
        <v>91</v>
      </c>
    </row>
    <row r="190" spans="1:13" hidden="1" x14ac:dyDescent="0.25">
      <c r="A190" s="1">
        <f t="shared" si="2"/>
        <v>2</v>
      </c>
      <c r="B190">
        <v>190</v>
      </c>
      <c r="D190" s="2">
        <v>37.353776099999997</v>
      </c>
      <c r="E190" t="s">
        <v>208</v>
      </c>
      <c r="F190" t="s">
        <v>209</v>
      </c>
      <c r="G190">
        <v>2</v>
      </c>
    </row>
    <row r="191" spans="1:13" hidden="1" x14ac:dyDescent="0.25">
      <c r="A191" s="1">
        <f t="shared" si="2"/>
        <v>3</v>
      </c>
      <c r="B191">
        <v>191</v>
      </c>
      <c r="C191" s="1">
        <f>-65705.9566-160.321535</f>
        <v>-65866.278135</v>
      </c>
      <c r="D191" s="2">
        <v>2.5522736300000002</v>
      </c>
      <c r="E191" t="s">
        <v>210</v>
      </c>
      <c r="F191">
        <v>3</v>
      </c>
    </row>
    <row r="192" spans="1:13" hidden="1" x14ac:dyDescent="0.25">
      <c r="A192" s="1">
        <f t="shared" si="2"/>
        <v>0</v>
      </c>
      <c r="B192">
        <v>192</v>
      </c>
      <c r="D192" t="s">
        <v>211</v>
      </c>
      <c r="E192" s="2">
        <v>28.241744199999999</v>
      </c>
      <c r="F192">
        <v>4</v>
      </c>
    </row>
    <row r="193" spans="1:13" x14ac:dyDescent="0.25">
      <c r="A193" s="1">
        <f t="shared" ref="A193:A256" si="3">MOD(B193,4)</f>
        <v>1</v>
      </c>
      <c r="B193">
        <v>193</v>
      </c>
      <c r="C193" t="s">
        <v>212</v>
      </c>
      <c r="D193">
        <v>1212</v>
      </c>
      <c r="E193" t="s">
        <v>2</v>
      </c>
      <c r="F193" t="s">
        <v>93</v>
      </c>
      <c r="G193" t="s">
        <v>100</v>
      </c>
      <c r="H193">
        <v>4</v>
      </c>
      <c r="I193" t="s">
        <v>4</v>
      </c>
      <c r="J193">
        <v>300</v>
      </c>
      <c r="K193">
        <v>5000</v>
      </c>
      <c r="L193">
        <v>1387</v>
      </c>
      <c r="M193">
        <v>91</v>
      </c>
    </row>
    <row r="194" spans="1:13" hidden="1" x14ac:dyDescent="0.25">
      <c r="A194" s="1">
        <f t="shared" si="3"/>
        <v>2</v>
      </c>
      <c r="B194">
        <v>194</v>
      </c>
      <c r="D194" s="2">
        <v>35.608280299999997</v>
      </c>
      <c r="E194" t="s">
        <v>213</v>
      </c>
      <c r="F194" t="s">
        <v>214</v>
      </c>
      <c r="G194">
        <v>2</v>
      </c>
    </row>
    <row r="195" spans="1:13" hidden="1" x14ac:dyDescent="0.25">
      <c r="A195" s="1">
        <f t="shared" si="3"/>
        <v>3</v>
      </c>
      <c r="B195">
        <v>195</v>
      </c>
      <c r="C195" s="1">
        <f>-48129.1843-150.211146</f>
        <v>-48279.395446000002</v>
      </c>
      <c r="D195" s="2">
        <v>3.3465191999999999</v>
      </c>
      <c r="E195" t="s">
        <v>215</v>
      </c>
      <c r="F195">
        <v>3</v>
      </c>
    </row>
    <row r="196" spans="1:13" hidden="1" x14ac:dyDescent="0.25">
      <c r="A196" s="1">
        <f t="shared" si="3"/>
        <v>0</v>
      </c>
      <c r="B196">
        <v>196</v>
      </c>
      <c r="D196" t="s">
        <v>216</v>
      </c>
      <c r="E196" s="2">
        <v>25.2811336</v>
      </c>
      <c r="F196">
        <v>4</v>
      </c>
    </row>
    <row r="197" spans="1:13" x14ac:dyDescent="0.25">
      <c r="A197" s="1">
        <f t="shared" si="3"/>
        <v>1</v>
      </c>
      <c r="B197">
        <v>197</v>
      </c>
      <c r="C197" t="s">
        <v>217</v>
      </c>
      <c r="D197" s="3">
        <v>41985</v>
      </c>
      <c r="E197" t="s">
        <v>2</v>
      </c>
      <c r="F197" t="s">
        <v>93</v>
      </c>
      <c r="G197" t="s">
        <v>94</v>
      </c>
      <c r="H197">
        <v>4</v>
      </c>
      <c r="I197" t="s">
        <v>4</v>
      </c>
      <c r="J197">
        <v>300</v>
      </c>
      <c r="K197">
        <v>5000</v>
      </c>
      <c r="L197">
        <v>1393</v>
      </c>
      <c r="M197">
        <v>91</v>
      </c>
    </row>
    <row r="198" spans="1:13" hidden="1" x14ac:dyDescent="0.25">
      <c r="A198" s="1">
        <f t="shared" si="3"/>
        <v>2</v>
      </c>
      <c r="B198">
        <v>198</v>
      </c>
      <c r="D198" s="2">
        <v>38.330930100000003</v>
      </c>
      <c r="E198" t="s">
        <v>218</v>
      </c>
      <c r="F198" t="s">
        <v>219</v>
      </c>
      <c r="G198">
        <v>2</v>
      </c>
    </row>
    <row r="199" spans="1:13" hidden="1" x14ac:dyDescent="0.25">
      <c r="A199" s="1">
        <f t="shared" si="3"/>
        <v>3</v>
      </c>
      <c r="B199">
        <v>199</v>
      </c>
      <c r="C199" s="1">
        <f>-68963.9198-167.212077</f>
        <v>-69131.131877000007</v>
      </c>
      <c r="D199" s="2">
        <v>2.0137827000000001</v>
      </c>
      <c r="E199" t="s">
        <v>220</v>
      </c>
      <c r="F199">
        <v>3</v>
      </c>
    </row>
    <row r="200" spans="1:13" hidden="1" x14ac:dyDescent="0.25">
      <c r="A200" s="1">
        <f t="shared" si="3"/>
        <v>0</v>
      </c>
      <c r="B200">
        <v>200</v>
      </c>
      <c r="D200" t="s">
        <v>221</v>
      </c>
      <c r="E200" s="2">
        <v>28.474399999999999</v>
      </c>
      <c r="F200">
        <v>4</v>
      </c>
    </row>
    <row r="201" spans="1:13" x14ac:dyDescent="0.25">
      <c r="A201" s="1">
        <f t="shared" si="3"/>
        <v>1</v>
      </c>
      <c r="B201">
        <v>201</v>
      </c>
      <c r="C201" t="s">
        <v>222</v>
      </c>
      <c r="D201">
        <v>1212</v>
      </c>
      <c r="E201" t="s">
        <v>2</v>
      </c>
      <c r="F201" t="s">
        <v>93</v>
      </c>
      <c r="G201" t="s">
        <v>100</v>
      </c>
      <c r="H201">
        <v>4</v>
      </c>
      <c r="I201" t="s">
        <v>4</v>
      </c>
      <c r="J201">
        <v>300</v>
      </c>
      <c r="K201">
        <v>5000</v>
      </c>
      <c r="L201">
        <v>1392</v>
      </c>
      <c r="M201">
        <v>91</v>
      </c>
    </row>
    <row r="202" spans="1:13" hidden="1" x14ac:dyDescent="0.25">
      <c r="A202" s="1">
        <f t="shared" si="3"/>
        <v>2</v>
      </c>
      <c r="B202">
        <v>202</v>
      </c>
      <c r="D202" s="2">
        <v>36.135208400000003</v>
      </c>
      <c r="E202" t="s">
        <v>223</v>
      </c>
      <c r="F202" t="s">
        <v>224</v>
      </c>
      <c r="G202">
        <v>2</v>
      </c>
    </row>
    <row r="203" spans="1:13" hidden="1" x14ac:dyDescent="0.25">
      <c r="A203" s="1">
        <f t="shared" si="3"/>
        <v>3</v>
      </c>
      <c r="B203">
        <v>203</v>
      </c>
      <c r="C203" s="1">
        <f>-51121.0723-154.312332</f>
        <v>-51275.384632000001</v>
      </c>
      <c r="D203" s="2">
        <v>2.8882007700000001</v>
      </c>
      <c r="E203" t="s">
        <v>225</v>
      </c>
      <c r="F203">
        <v>3</v>
      </c>
    </row>
    <row r="204" spans="1:13" hidden="1" x14ac:dyDescent="0.25">
      <c r="A204" s="1">
        <f t="shared" si="3"/>
        <v>0</v>
      </c>
      <c r="B204">
        <v>204</v>
      </c>
      <c r="D204" t="s">
        <v>226</v>
      </c>
      <c r="E204" s="2">
        <v>25.024571000000002</v>
      </c>
      <c r="F204">
        <v>4</v>
      </c>
    </row>
    <row r="205" spans="1:13" x14ac:dyDescent="0.25">
      <c r="A205" s="1">
        <f t="shared" si="3"/>
        <v>1</v>
      </c>
      <c r="B205">
        <v>205</v>
      </c>
      <c r="C205" t="s">
        <v>227</v>
      </c>
      <c r="D205">
        <v>1212</v>
      </c>
      <c r="E205" t="s">
        <v>2</v>
      </c>
      <c r="F205" t="s">
        <v>93</v>
      </c>
      <c r="G205" t="s">
        <v>100</v>
      </c>
      <c r="H205">
        <v>4</v>
      </c>
      <c r="I205" t="s">
        <v>4</v>
      </c>
      <c r="J205">
        <v>300</v>
      </c>
      <c r="K205">
        <v>5000</v>
      </c>
      <c r="L205">
        <v>1392</v>
      </c>
      <c r="M205">
        <v>91</v>
      </c>
    </row>
    <row r="206" spans="1:13" hidden="1" x14ac:dyDescent="0.25">
      <c r="A206" s="1">
        <f t="shared" si="3"/>
        <v>2</v>
      </c>
      <c r="B206">
        <v>206</v>
      </c>
      <c r="D206" s="2">
        <v>36.135208400000003</v>
      </c>
      <c r="E206" t="s">
        <v>223</v>
      </c>
      <c r="F206" t="s">
        <v>224</v>
      </c>
      <c r="G206">
        <v>2</v>
      </c>
    </row>
    <row r="207" spans="1:13" hidden="1" x14ac:dyDescent="0.25">
      <c r="A207" s="1">
        <f t="shared" si="3"/>
        <v>3</v>
      </c>
      <c r="B207">
        <v>207</v>
      </c>
      <c r="C207" s="1">
        <f>-51121.0723-154.312332</f>
        <v>-51275.384632000001</v>
      </c>
      <c r="D207" s="2">
        <v>2.8882007700000001</v>
      </c>
      <c r="E207" t="s">
        <v>225</v>
      </c>
      <c r="F207">
        <v>3</v>
      </c>
    </row>
    <row r="208" spans="1:13" hidden="1" x14ac:dyDescent="0.25">
      <c r="A208" s="1">
        <f t="shared" si="3"/>
        <v>0</v>
      </c>
      <c r="B208">
        <v>208</v>
      </c>
      <c r="D208" t="s">
        <v>226</v>
      </c>
      <c r="E208" s="2">
        <v>25.024571000000002</v>
      </c>
      <c r="F208">
        <v>4</v>
      </c>
    </row>
    <row r="209" spans="1:13" x14ac:dyDescent="0.25">
      <c r="A209" s="1">
        <f t="shared" si="3"/>
        <v>1</v>
      </c>
      <c r="B209">
        <v>209</v>
      </c>
      <c r="C209" t="s">
        <v>228</v>
      </c>
      <c r="D209">
        <v>1212</v>
      </c>
      <c r="E209" t="s">
        <v>2</v>
      </c>
      <c r="F209" t="s">
        <v>93</v>
      </c>
      <c r="G209" t="s">
        <v>100</v>
      </c>
      <c r="H209">
        <v>4</v>
      </c>
      <c r="I209" t="s">
        <v>4</v>
      </c>
      <c r="J209">
        <v>300</v>
      </c>
      <c r="K209">
        <v>5000</v>
      </c>
      <c r="L209">
        <v>1392</v>
      </c>
      <c r="M209">
        <v>91</v>
      </c>
    </row>
    <row r="210" spans="1:13" hidden="1" x14ac:dyDescent="0.25">
      <c r="A210" s="1">
        <f t="shared" si="3"/>
        <v>2</v>
      </c>
      <c r="B210">
        <v>210</v>
      </c>
      <c r="D210" s="2">
        <v>36.135208400000003</v>
      </c>
      <c r="E210" t="s">
        <v>223</v>
      </c>
      <c r="F210" t="s">
        <v>224</v>
      </c>
      <c r="G210">
        <v>2</v>
      </c>
    </row>
    <row r="211" spans="1:13" hidden="1" x14ac:dyDescent="0.25">
      <c r="A211" s="1">
        <f t="shared" si="3"/>
        <v>3</v>
      </c>
      <c r="B211">
        <v>211</v>
      </c>
      <c r="C211" s="1">
        <f>-51121.0723-154.312332</f>
        <v>-51275.384632000001</v>
      </c>
      <c r="D211" s="2">
        <v>2.8882007700000001</v>
      </c>
      <c r="E211" t="s">
        <v>225</v>
      </c>
      <c r="F211">
        <v>3</v>
      </c>
    </row>
    <row r="212" spans="1:13" hidden="1" x14ac:dyDescent="0.25">
      <c r="A212" s="1">
        <f t="shared" si="3"/>
        <v>0</v>
      </c>
      <c r="B212">
        <v>212</v>
      </c>
      <c r="D212" t="s">
        <v>226</v>
      </c>
      <c r="E212" s="2">
        <v>25.024571000000002</v>
      </c>
      <c r="F212">
        <v>4</v>
      </c>
    </row>
    <row r="213" spans="1:13" x14ac:dyDescent="0.25">
      <c r="A213" s="1">
        <f t="shared" si="3"/>
        <v>1</v>
      </c>
      <c r="B213">
        <v>213</v>
      </c>
      <c r="C213" t="s">
        <v>229</v>
      </c>
      <c r="D213">
        <v>1212</v>
      </c>
      <c r="E213" t="s">
        <v>2</v>
      </c>
      <c r="F213" t="s">
        <v>93</v>
      </c>
      <c r="G213" t="s">
        <v>100</v>
      </c>
      <c r="H213">
        <v>4</v>
      </c>
      <c r="I213" t="s">
        <v>4</v>
      </c>
      <c r="J213">
        <v>300</v>
      </c>
      <c r="K213">
        <v>5000</v>
      </c>
      <c r="L213">
        <v>1392</v>
      </c>
      <c r="M213">
        <v>91</v>
      </c>
    </row>
    <row r="214" spans="1:13" hidden="1" x14ac:dyDescent="0.25">
      <c r="A214" s="1">
        <f t="shared" si="3"/>
        <v>2</v>
      </c>
      <c r="B214">
        <v>214</v>
      </c>
      <c r="D214" s="2">
        <v>36.135208400000003</v>
      </c>
      <c r="E214" t="s">
        <v>223</v>
      </c>
      <c r="F214" t="s">
        <v>224</v>
      </c>
      <c r="G214">
        <v>2</v>
      </c>
    </row>
    <row r="215" spans="1:13" hidden="1" x14ac:dyDescent="0.25">
      <c r="A215" s="1">
        <f t="shared" si="3"/>
        <v>3</v>
      </c>
      <c r="B215">
        <v>215</v>
      </c>
      <c r="C215" s="1">
        <f>-51121.0723-154.312332</f>
        <v>-51275.384632000001</v>
      </c>
      <c r="D215" s="2">
        <v>2.8882007700000001</v>
      </c>
      <c r="E215" t="s">
        <v>225</v>
      </c>
      <c r="F215">
        <v>3</v>
      </c>
    </row>
    <row r="216" spans="1:13" hidden="1" x14ac:dyDescent="0.25">
      <c r="A216" s="1">
        <f t="shared" si="3"/>
        <v>0</v>
      </c>
      <c r="B216">
        <v>216</v>
      </c>
      <c r="D216" t="s">
        <v>226</v>
      </c>
      <c r="E216" s="2">
        <v>25.024571000000002</v>
      </c>
      <c r="F216">
        <v>4</v>
      </c>
    </row>
    <row r="217" spans="1:13" x14ac:dyDescent="0.25">
      <c r="A217" s="1">
        <f t="shared" si="3"/>
        <v>1</v>
      </c>
      <c r="B217">
        <v>217</v>
      </c>
      <c r="C217" t="s">
        <v>230</v>
      </c>
      <c r="D217" s="3">
        <v>41985</v>
      </c>
      <c r="E217" t="s">
        <v>2</v>
      </c>
      <c r="F217" t="s">
        <v>93</v>
      </c>
      <c r="G217" t="s">
        <v>94</v>
      </c>
      <c r="H217">
        <v>4</v>
      </c>
      <c r="I217" t="s">
        <v>4</v>
      </c>
      <c r="J217">
        <v>300</v>
      </c>
      <c r="K217">
        <v>5000</v>
      </c>
      <c r="L217">
        <v>1393</v>
      </c>
      <c r="M217">
        <v>91</v>
      </c>
    </row>
    <row r="218" spans="1:13" hidden="1" x14ac:dyDescent="0.25">
      <c r="A218" s="1">
        <f t="shared" si="3"/>
        <v>2</v>
      </c>
      <c r="B218">
        <v>218</v>
      </c>
      <c r="D218" s="2">
        <v>37.730096899999999</v>
      </c>
      <c r="E218" t="s">
        <v>231</v>
      </c>
      <c r="F218" t="s">
        <v>232</v>
      </c>
      <c r="G218">
        <v>2</v>
      </c>
    </row>
    <row r="219" spans="1:13" hidden="1" x14ac:dyDescent="0.25">
      <c r="A219" s="1">
        <f t="shared" si="3"/>
        <v>3</v>
      </c>
      <c r="B219">
        <v>219</v>
      </c>
      <c r="C219" s="1">
        <f>-67515.8659-163.048322</f>
        <v>-67678.914222000007</v>
      </c>
      <c r="D219" s="2">
        <v>1.73173971</v>
      </c>
      <c r="E219" t="s">
        <v>233</v>
      </c>
      <c r="F219">
        <v>3</v>
      </c>
    </row>
    <row r="220" spans="1:13" hidden="1" x14ac:dyDescent="0.25">
      <c r="A220" s="1">
        <f t="shared" si="3"/>
        <v>0</v>
      </c>
      <c r="B220">
        <v>220</v>
      </c>
      <c r="D220" t="s">
        <v>234</v>
      </c>
      <c r="E220" s="2">
        <v>31.026468099999999</v>
      </c>
      <c r="F220">
        <v>4</v>
      </c>
    </row>
    <row r="221" spans="1:13" x14ac:dyDescent="0.25">
      <c r="A221" s="1">
        <f t="shared" si="3"/>
        <v>1</v>
      </c>
      <c r="B221">
        <v>221</v>
      </c>
      <c r="C221" t="s">
        <v>235</v>
      </c>
      <c r="D221">
        <v>1212</v>
      </c>
      <c r="E221" t="s">
        <v>2</v>
      </c>
      <c r="F221" t="s">
        <v>93</v>
      </c>
      <c r="G221" t="s">
        <v>100</v>
      </c>
      <c r="H221">
        <v>4</v>
      </c>
      <c r="I221" t="s">
        <v>4</v>
      </c>
      <c r="J221">
        <v>300</v>
      </c>
      <c r="K221">
        <v>5000</v>
      </c>
      <c r="L221">
        <v>1390</v>
      </c>
      <c r="M221">
        <v>91</v>
      </c>
    </row>
    <row r="222" spans="1:13" hidden="1" x14ac:dyDescent="0.25">
      <c r="A222" s="1">
        <f t="shared" si="3"/>
        <v>2</v>
      </c>
      <c r="B222">
        <v>222</v>
      </c>
      <c r="D222" s="2">
        <v>36.0260137</v>
      </c>
      <c r="E222" t="s">
        <v>236</v>
      </c>
      <c r="F222" t="s">
        <v>237</v>
      </c>
      <c r="G222">
        <v>2</v>
      </c>
    </row>
    <row r="223" spans="1:13" hidden="1" x14ac:dyDescent="0.25">
      <c r="A223" s="1">
        <f t="shared" si="3"/>
        <v>3</v>
      </c>
      <c r="B223">
        <v>223</v>
      </c>
      <c r="C223" s="1">
        <f>-49963.3905-153.194668</f>
        <v>-50116.585167999998</v>
      </c>
      <c r="D223" s="2">
        <v>2.5360343599999999</v>
      </c>
      <c r="E223" t="s">
        <v>238</v>
      </c>
      <c r="F223">
        <v>3</v>
      </c>
    </row>
    <row r="224" spans="1:13" hidden="1" x14ac:dyDescent="0.25">
      <c r="A224" s="1">
        <f t="shared" si="3"/>
        <v>0</v>
      </c>
      <c r="B224">
        <v>224</v>
      </c>
      <c r="D224" t="s">
        <v>239</v>
      </c>
      <c r="E224" s="2">
        <v>28.0247016</v>
      </c>
      <c r="F224">
        <v>4</v>
      </c>
    </row>
    <row r="225" spans="1:13" x14ac:dyDescent="0.25">
      <c r="A225" s="1">
        <f t="shared" si="3"/>
        <v>1</v>
      </c>
      <c r="B225">
        <v>225</v>
      </c>
      <c r="C225" t="s">
        <v>240</v>
      </c>
      <c r="D225">
        <v>1212</v>
      </c>
      <c r="E225" t="s">
        <v>2</v>
      </c>
      <c r="F225" t="s">
        <v>93</v>
      </c>
      <c r="G225" t="s">
        <v>100</v>
      </c>
      <c r="H225">
        <v>4</v>
      </c>
      <c r="I225" t="s">
        <v>4</v>
      </c>
      <c r="J225">
        <v>300</v>
      </c>
      <c r="K225">
        <v>5000</v>
      </c>
      <c r="L225">
        <v>1390</v>
      </c>
      <c r="M225">
        <v>91</v>
      </c>
    </row>
    <row r="226" spans="1:13" hidden="1" x14ac:dyDescent="0.25">
      <c r="A226" s="1">
        <f t="shared" si="3"/>
        <v>2</v>
      </c>
      <c r="B226">
        <v>226</v>
      </c>
      <c r="D226" s="2">
        <v>36.0260137</v>
      </c>
      <c r="E226" t="s">
        <v>236</v>
      </c>
      <c r="F226" t="s">
        <v>237</v>
      </c>
      <c r="G226">
        <v>2</v>
      </c>
    </row>
    <row r="227" spans="1:13" hidden="1" x14ac:dyDescent="0.25">
      <c r="A227" s="1">
        <f t="shared" si="3"/>
        <v>3</v>
      </c>
      <c r="B227">
        <v>227</v>
      </c>
      <c r="C227" s="1">
        <f>-49963.3905-153.194668</f>
        <v>-50116.585167999998</v>
      </c>
      <c r="D227" s="2">
        <v>2.5360343599999999</v>
      </c>
      <c r="E227" t="s">
        <v>238</v>
      </c>
      <c r="F227">
        <v>3</v>
      </c>
    </row>
    <row r="228" spans="1:13" hidden="1" x14ac:dyDescent="0.25">
      <c r="A228" s="1">
        <f t="shared" si="3"/>
        <v>0</v>
      </c>
      <c r="B228">
        <v>228</v>
      </c>
      <c r="D228" t="s">
        <v>239</v>
      </c>
      <c r="E228" s="2">
        <v>28.0247016</v>
      </c>
      <c r="F228">
        <v>4</v>
      </c>
    </row>
    <row r="229" spans="1:13" x14ac:dyDescent="0.25">
      <c r="A229" s="1">
        <f t="shared" si="3"/>
        <v>1</v>
      </c>
      <c r="B229">
        <v>229</v>
      </c>
      <c r="C229" t="s">
        <v>241</v>
      </c>
      <c r="D229">
        <v>1212</v>
      </c>
      <c r="E229" t="s">
        <v>2</v>
      </c>
      <c r="F229" t="s">
        <v>93</v>
      </c>
      <c r="G229" t="s">
        <v>100</v>
      </c>
      <c r="H229">
        <v>4</v>
      </c>
      <c r="I229" t="s">
        <v>4</v>
      </c>
      <c r="J229">
        <v>300</v>
      </c>
      <c r="K229">
        <v>5000</v>
      </c>
      <c r="L229">
        <v>1390</v>
      </c>
      <c r="M229">
        <v>91</v>
      </c>
    </row>
    <row r="230" spans="1:13" hidden="1" x14ac:dyDescent="0.25">
      <c r="A230" s="1">
        <f t="shared" si="3"/>
        <v>2</v>
      </c>
      <c r="B230">
        <v>230</v>
      </c>
      <c r="D230" s="2">
        <v>36.0260137</v>
      </c>
      <c r="E230" t="s">
        <v>236</v>
      </c>
      <c r="F230" t="s">
        <v>237</v>
      </c>
      <c r="G230">
        <v>2</v>
      </c>
    </row>
    <row r="231" spans="1:13" hidden="1" x14ac:dyDescent="0.25">
      <c r="A231" s="1">
        <f t="shared" si="3"/>
        <v>3</v>
      </c>
      <c r="B231">
        <v>231</v>
      </c>
      <c r="C231" s="1">
        <f>-49963.3905-153.194668</f>
        <v>-50116.585167999998</v>
      </c>
      <c r="D231" s="2">
        <v>2.5360343599999999</v>
      </c>
      <c r="E231" t="s">
        <v>238</v>
      </c>
      <c r="F231">
        <v>3</v>
      </c>
    </row>
    <row r="232" spans="1:13" hidden="1" x14ac:dyDescent="0.25">
      <c r="A232" s="1">
        <f t="shared" si="3"/>
        <v>0</v>
      </c>
      <c r="B232">
        <v>232</v>
      </c>
      <c r="D232" t="s">
        <v>239</v>
      </c>
      <c r="E232" s="2">
        <v>28.0247016</v>
      </c>
      <c r="F232">
        <v>4</v>
      </c>
    </row>
    <row r="233" spans="1:13" x14ac:dyDescent="0.25">
      <c r="A233" s="1">
        <f t="shared" si="3"/>
        <v>1</v>
      </c>
      <c r="B233">
        <v>233</v>
      </c>
      <c r="C233" t="s">
        <v>242</v>
      </c>
      <c r="D233">
        <v>1212</v>
      </c>
      <c r="E233" t="s">
        <v>2</v>
      </c>
      <c r="F233" t="s">
        <v>93</v>
      </c>
      <c r="G233" t="s">
        <v>100</v>
      </c>
      <c r="H233">
        <v>4</v>
      </c>
      <c r="I233" t="s">
        <v>4</v>
      </c>
      <c r="J233">
        <v>300</v>
      </c>
      <c r="K233">
        <v>5000</v>
      </c>
      <c r="L233">
        <v>1390</v>
      </c>
      <c r="M233">
        <v>91</v>
      </c>
    </row>
    <row r="234" spans="1:13" hidden="1" x14ac:dyDescent="0.25">
      <c r="A234" s="1">
        <f t="shared" si="3"/>
        <v>2</v>
      </c>
      <c r="B234">
        <v>234</v>
      </c>
      <c r="D234" s="2">
        <v>36.0260137</v>
      </c>
      <c r="E234" t="s">
        <v>236</v>
      </c>
      <c r="F234" t="s">
        <v>237</v>
      </c>
      <c r="G234">
        <v>2</v>
      </c>
    </row>
    <row r="235" spans="1:13" hidden="1" x14ac:dyDescent="0.25">
      <c r="A235" s="1">
        <f t="shared" si="3"/>
        <v>3</v>
      </c>
      <c r="B235">
        <v>235</v>
      </c>
      <c r="C235" s="1">
        <f>-49963.3905-153.194668</f>
        <v>-50116.585167999998</v>
      </c>
      <c r="D235" s="2">
        <v>2.5360343599999999</v>
      </c>
      <c r="E235" t="s">
        <v>238</v>
      </c>
      <c r="F235">
        <v>3</v>
      </c>
    </row>
    <row r="236" spans="1:13" hidden="1" x14ac:dyDescent="0.25">
      <c r="A236" s="1">
        <f t="shared" si="3"/>
        <v>0</v>
      </c>
      <c r="B236">
        <v>236</v>
      </c>
      <c r="D236" t="s">
        <v>239</v>
      </c>
      <c r="E236" s="2">
        <v>28.0247016</v>
      </c>
      <c r="F236">
        <v>4</v>
      </c>
    </row>
    <row r="237" spans="1:13" x14ac:dyDescent="0.25">
      <c r="A237" s="1">
        <f t="shared" si="3"/>
        <v>1</v>
      </c>
      <c r="B237">
        <v>237</v>
      </c>
      <c r="C237" t="s">
        <v>243</v>
      </c>
      <c r="D237" s="3">
        <v>41985</v>
      </c>
      <c r="E237" t="s">
        <v>2</v>
      </c>
      <c r="F237" t="s">
        <v>93</v>
      </c>
      <c r="G237" t="s">
        <v>94</v>
      </c>
      <c r="H237">
        <v>4</v>
      </c>
      <c r="I237" t="s">
        <v>4</v>
      </c>
      <c r="J237">
        <v>300</v>
      </c>
      <c r="K237">
        <v>5000</v>
      </c>
      <c r="L237">
        <v>1397</v>
      </c>
      <c r="M237">
        <v>91</v>
      </c>
    </row>
    <row r="238" spans="1:13" hidden="1" x14ac:dyDescent="0.25">
      <c r="A238" s="1">
        <f t="shared" si="3"/>
        <v>2</v>
      </c>
      <c r="B238">
        <v>238</v>
      </c>
      <c r="D238" s="2">
        <v>38.249126799999999</v>
      </c>
      <c r="E238" t="s">
        <v>244</v>
      </c>
      <c r="F238" t="s">
        <v>245</v>
      </c>
      <c r="G238">
        <v>2</v>
      </c>
    </row>
    <row r="239" spans="1:13" hidden="1" x14ac:dyDescent="0.25">
      <c r="A239" s="1">
        <f t="shared" si="3"/>
        <v>3</v>
      </c>
      <c r="B239">
        <v>239</v>
      </c>
      <c r="C239" s="1">
        <f>-70512.5571-167.809022</f>
        <v>-70680.366122000007</v>
      </c>
      <c r="D239" s="2">
        <v>1.2783068099999999</v>
      </c>
      <c r="E239" t="s">
        <v>246</v>
      </c>
      <c r="F239">
        <v>3</v>
      </c>
    </row>
    <row r="240" spans="1:13" hidden="1" x14ac:dyDescent="0.25">
      <c r="A240" s="1">
        <f t="shared" si="3"/>
        <v>0</v>
      </c>
      <c r="B240">
        <v>240</v>
      </c>
      <c r="D240" t="s">
        <v>247</v>
      </c>
      <c r="E240" s="2">
        <v>30.0868486</v>
      </c>
      <c r="F240">
        <v>4</v>
      </c>
    </row>
    <row r="241" spans="1:13" x14ac:dyDescent="0.25">
      <c r="A241" s="1">
        <f t="shared" si="3"/>
        <v>1</v>
      </c>
      <c r="B241">
        <v>241</v>
      </c>
      <c r="C241" t="s">
        <v>248</v>
      </c>
      <c r="D241">
        <v>1212</v>
      </c>
      <c r="E241" t="s">
        <v>2</v>
      </c>
      <c r="F241" t="s">
        <v>93</v>
      </c>
      <c r="G241" t="s">
        <v>100</v>
      </c>
      <c r="H241">
        <v>4</v>
      </c>
      <c r="I241" t="s">
        <v>4</v>
      </c>
      <c r="J241">
        <v>300</v>
      </c>
      <c r="K241">
        <v>5000</v>
      </c>
      <c r="L241">
        <v>1394</v>
      </c>
      <c r="M241">
        <v>91</v>
      </c>
    </row>
    <row r="242" spans="1:13" hidden="1" x14ac:dyDescent="0.25">
      <c r="A242" s="1">
        <f t="shared" si="3"/>
        <v>2</v>
      </c>
      <c r="B242">
        <v>242</v>
      </c>
      <c r="D242" s="2">
        <v>36.5642037</v>
      </c>
      <c r="E242" t="s">
        <v>249</v>
      </c>
      <c r="F242" t="s">
        <v>250</v>
      </c>
      <c r="G242">
        <v>2</v>
      </c>
    </row>
    <row r="243" spans="1:13" hidden="1" x14ac:dyDescent="0.25">
      <c r="A243" s="1">
        <f t="shared" si="3"/>
        <v>3</v>
      </c>
      <c r="B243">
        <v>243</v>
      </c>
      <c r="C243" s="1">
        <f>-52962.0948-158.054887</f>
        <v>-53120.149686999997</v>
      </c>
      <c r="D243" s="2">
        <v>2.0782793499999999</v>
      </c>
      <c r="E243" t="s">
        <v>251</v>
      </c>
      <c r="F243">
        <v>3</v>
      </c>
    </row>
    <row r="244" spans="1:13" hidden="1" x14ac:dyDescent="0.25">
      <c r="A244" s="1">
        <f t="shared" si="3"/>
        <v>0</v>
      </c>
      <c r="B244">
        <v>244</v>
      </c>
      <c r="D244" t="s">
        <v>252</v>
      </c>
      <c r="E244" s="2">
        <v>27.081178300000001</v>
      </c>
      <c r="F244">
        <v>4</v>
      </c>
    </row>
    <row r="245" spans="1:13" x14ac:dyDescent="0.25">
      <c r="A245" s="1">
        <f t="shared" si="3"/>
        <v>1</v>
      </c>
      <c r="B245">
        <v>245</v>
      </c>
      <c r="C245" t="s">
        <v>253</v>
      </c>
      <c r="D245">
        <v>1212</v>
      </c>
      <c r="E245" t="s">
        <v>2</v>
      </c>
      <c r="F245" t="s">
        <v>93</v>
      </c>
      <c r="G245" t="s">
        <v>100</v>
      </c>
      <c r="H245">
        <v>4</v>
      </c>
      <c r="I245" t="s">
        <v>4</v>
      </c>
      <c r="J245">
        <v>300</v>
      </c>
      <c r="K245">
        <v>5000</v>
      </c>
      <c r="L245">
        <v>1394</v>
      </c>
      <c r="M245">
        <v>91</v>
      </c>
    </row>
    <row r="246" spans="1:13" hidden="1" x14ac:dyDescent="0.25">
      <c r="A246" s="1">
        <f t="shared" si="3"/>
        <v>2</v>
      </c>
      <c r="B246">
        <v>246</v>
      </c>
      <c r="D246" s="2">
        <v>36.5642037</v>
      </c>
      <c r="E246" t="s">
        <v>249</v>
      </c>
      <c r="F246" t="s">
        <v>250</v>
      </c>
      <c r="G246">
        <v>2</v>
      </c>
    </row>
    <row r="247" spans="1:13" hidden="1" x14ac:dyDescent="0.25">
      <c r="A247" s="1">
        <f t="shared" si="3"/>
        <v>3</v>
      </c>
      <c r="B247">
        <v>247</v>
      </c>
      <c r="C247" s="1">
        <f>-52962.0948-158.054887</f>
        <v>-53120.149686999997</v>
      </c>
      <c r="D247" s="2">
        <v>2.0782793499999999</v>
      </c>
      <c r="E247" t="s">
        <v>251</v>
      </c>
      <c r="F247">
        <v>3</v>
      </c>
    </row>
    <row r="248" spans="1:13" hidden="1" x14ac:dyDescent="0.25">
      <c r="A248" s="1">
        <f t="shared" si="3"/>
        <v>0</v>
      </c>
      <c r="B248">
        <v>248</v>
      </c>
      <c r="D248" t="s">
        <v>252</v>
      </c>
      <c r="E248" s="2">
        <v>27.081178300000001</v>
      </c>
      <c r="F248">
        <v>4</v>
      </c>
    </row>
    <row r="249" spans="1:13" x14ac:dyDescent="0.25">
      <c r="A249" s="1">
        <f t="shared" si="3"/>
        <v>1</v>
      </c>
      <c r="B249">
        <v>249</v>
      </c>
      <c r="C249" t="s">
        <v>254</v>
      </c>
      <c r="D249">
        <v>1212</v>
      </c>
      <c r="E249" t="s">
        <v>2</v>
      </c>
      <c r="F249" t="s">
        <v>93</v>
      </c>
      <c r="G249" t="s">
        <v>100</v>
      </c>
      <c r="H249">
        <v>4</v>
      </c>
      <c r="I249" t="s">
        <v>4</v>
      </c>
      <c r="J249">
        <v>300</v>
      </c>
      <c r="K249">
        <v>5000</v>
      </c>
      <c r="L249">
        <v>1394</v>
      </c>
      <c r="M249">
        <v>91</v>
      </c>
    </row>
    <row r="250" spans="1:13" hidden="1" x14ac:dyDescent="0.25">
      <c r="A250" s="1">
        <f t="shared" si="3"/>
        <v>2</v>
      </c>
      <c r="B250">
        <v>250</v>
      </c>
      <c r="D250" s="2">
        <v>36.5642037</v>
      </c>
      <c r="E250" t="s">
        <v>249</v>
      </c>
      <c r="F250" t="s">
        <v>250</v>
      </c>
      <c r="G250">
        <v>2</v>
      </c>
    </row>
    <row r="251" spans="1:13" hidden="1" x14ac:dyDescent="0.25">
      <c r="A251" s="1">
        <f t="shared" si="3"/>
        <v>3</v>
      </c>
      <c r="B251">
        <v>251</v>
      </c>
      <c r="C251" s="1">
        <f>-52962.0948-158.054887</f>
        <v>-53120.149686999997</v>
      </c>
      <c r="D251" s="2">
        <v>2.0782793499999999</v>
      </c>
      <c r="E251" t="s">
        <v>251</v>
      </c>
      <c r="F251">
        <v>3</v>
      </c>
    </row>
    <row r="252" spans="1:13" hidden="1" x14ac:dyDescent="0.25">
      <c r="A252" s="1">
        <f t="shared" si="3"/>
        <v>0</v>
      </c>
      <c r="B252">
        <v>252</v>
      </c>
      <c r="D252" t="s">
        <v>252</v>
      </c>
      <c r="E252" s="2">
        <v>27.081178300000001</v>
      </c>
      <c r="F252">
        <v>4</v>
      </c>
    </row>
    <row r="253" spans="1:13" x14ac:dyDescent="0.25">
      <c r="A253" s="1">
        <f t="shared" si="3"/>
        <v>1</v>
      </c>
      <c r="B253">
        <v>253</v>
      </c>
      <c r="C253" t="s">
        <v>255</v>
      </c>
      <c r="D253">
        <v>1212</v>
      </c>
      <c r="E253" t="s">
        <v>2</v>
      </c>
      <c r="F253" t="s">
        <v>93</v>
      </c>
      <c r="G253" t="s">
        <v>100</v>
      </c>
      <c r="H253">
        <v>4</v>
      </c>
      <c r="I253" t="s">
        <v>4</v>
      </c>
      <c r="J253">
        <v>300</v>
      </c>
      <c r="K253">
        <v>5000</v>
      </c>
      <c r="L253">
        <v>1394</v>
      </c>
      <c r="M253">
        <v>91</v>
      </c>
    </row>
    <row r="254" spans="1:13" hidden="1" x14ac:dyDescent="0.25">
      <c r="A254" s="1">
        <f t="shared" si="3"/>
        <v>2</v>
      </c>
      <c r="B254">
        <v>254</v>
      </c>
      <c r="D254" s="2">
        <v>36.5642037</v>
      </c>
      <c r="E254" t="s">
        <v>249</v>
      </c>
      <c r="F254" t="s">
        <v>250</v>
      </c>
      <c r="G254">
        <v>2</v>
      </c>
    </row>
    <row r="255" spans="1:13" hidden="1" x14ac:dyDescent="0.25">
      <c r="A255" s="1">
        <f t="shared" si="3"/>
        <v>3</v>
      </c>
      <c r="B255">
        <v>255</v>
      </c>
      <c r="C255" s="1">
        <f>-52962.0948-158.054887</f>
        <v>-53120.149686999997</v>
      </c>
      <c r="D255" s="2">
        <v>2.0782793499999999</v>
      </c>
      <c r="E255" t="s">
        <v>251</v>
      </c>
      <c r="F255">
        <v>3</v>
      </c>
    </row>
    <row r="256" spans="1:13" hidden="1" x14ac:dyDescent="0.25">
      <c r="A256" s="1">
        <f t="shared" si="3"/>
        <v>0</v>
      </c>
      <c r="B256">
        <v>256</v>
      </c>
      <c r="D256" t="s">
        <v>252</v>
      </c>
      <c r="E256" s="2">
        <v>27.081178300000001</v>
      </c>
      <c r="F256">
        <v>4</v>
      </c>
    </row>
    <row r="257" spans="1:13" x14ac:dyDescent="0.25">
      <c r="A257" s="1">
        <f t="shared" ref="A257:A320" si="4">MOD(B257,4)</f>
        <v>1</v>
      </c>
      <c r="B257">
        <v>257</v>
      </c>
      <c r="C257" t="s">
        <v>256</v>
      </c>
      <c r="D257" s="3">
        <v>41985</v>
      </c>
      <c r="E257" t="s">
        <v>2</v>
      </c>
      <c r="F257" t="s">
        <v>93</v>
      </c>
      <c r="G257" t="s">
        <v>94</v>
      </c>
      <c r="H257">
        <v>4</v>
      </c>
      <c r="I257" t="s">
        <v>4</v>
      </c>
      <c r="J257">
        <v>300</v>
      </c>
      <c r="K257">
        <v>5000</v>
      </c>
      <c r="L257">
        <v>1397</v>
      </c>
      <c r="M257">
        <v>91</v>
      </c>
    </row>
    <row r="258" spans="1:13" hidden="1" x14ac:dyDescent="0.25">
      <c r="A258" s="1">
        <f t="shared" si="4"/>
        <v>2</v>
      </c>
      <c r="B258">
        <v>258</v>
      </c>
      <c r="D258" s="2">
        <v>38.903934700000001</v>
      </c>
      <c r="E258" t="s">
        <v>257</v>
      </c>
      <c r="F258" t="s">
        <v>258</v>
      </c>
      <c r="G258">
        <v>2</v>
      </c>
    </row>
    <row r="259" spans="1:13" hidden="1" x14ac:dyDescent="0.25">
      <c r="A259" s="1">
        <f t="shared" si="4"/>
        <v>3</v>
      </c>
      <c r="B259">
        <v>259</v>
      </c>
      <c r="C259" s="1">
        <f>-71981.2755-173.666927</f>
        <v>-72154.942427000002</v>
      </c>
      <c r="D259" s="2">
        <v>1.5483644299999999</v>
      </c>
      <c r="E259" t="s">
        <v>259</v>
      </c>
      <c r="F259">
        <v>3</v>
      </c>
    </row>
    <row r="260" spans="1:13" hidden="1" x14ac:dyDescent="0.25">
      <c r="A260" s="1">
        <f t="shared" si="4"/>
        <v>0</v>
      </c>
      <c r="B260">
        <v>260</v>
      </c>
      <c r="D260" t="s">
        <v>260</v>
      </c>
      <c r="E260" s="2">
        <v>26.187195899999999</v>
      </c>
      <c r="F260">
        <v>4</v>
      </c>
    </row>
    <row r="261" spans="1:13" x14ac:dyDescent="0.25">
      <c r="A261" s="1">
        <f t="shared" si="4"/>
        <v>1</v>
      </c>
      <c r="B261">
        <v>261</v>
      </c>
      <c r="C261" t="s">
        <v>261</v>
      </c>
      <c r="D261">
        <v>1212</v>
      </c>
      <c r="E261" t="s">
        <v>2</v>
      </c>
      <c r="F261" t="s">
        <v>93</v>
      </c>
      <c r="G261" t="s">
        <v>100</v>
      </c>
      <c r="H261">
        <v>4</v>
      </c>
      <c r="I261" t="s">
        <v>4</v>
      </c>
      <c r="J261">
        <v>300</v>
      </c>
      <c r="K261">
        <v>5000</v>
      </c>
      <c r="L261">
        <v>1395</v>
      </c>
      <c r="M261">
        <v>91</v>
      </c>
    </row>
    <row r="262" spans="1:13" hidden="1" x14ac:dyDescent="0.25">
      <c r="A262" s="1">
        <f t="shared" si="4"/>
        <v>2</v>
      </c>
      <c r="B262">
        <v>262</v>
      </c>
      <c r="D262" s="2">
        <v>36.657814399999999</v>
      </c>
      <c r="E262" t="s">
        <v>262</v>
      </c>
      <c r="F262" t="s">
        <v>263</v>
      </c>
      <c r="G262">
        <v>2</v>
      </c>
    </row>
    <row r="263" spans="1:13" hidden="1" x14ac:dyDescent="0.25">
      <c r="A263" s="1">
        <f t="shared" si="4"/>
        <v>3</v>
      </c>
      <c r="B263">
        <v>263</v>
      </c>
      <c r="C263" s="1">
        <f>-54109.5272-159.762734</f>
        <v>-54269.289934</v>
      </c>
      <c r="D263" s="2">
        <v>2.43766982</v>
      </c>
      <c r="E263" t="s">
        <v>264</v>
      </c>
      <c r="F263">
        <v>3</v>
      </c>
    </row>
    <row r="264" spans="1:13" hidden="1" x14ac:dyDescent="0.25">
      <c r="A264" s="1">
        <f t="shared" si="4"/>
        <v>0</v>
      </c>
      <c r="B264">
        <v>264</v>
      </c>
      <c r="D264" t="s">
        <v>265</v>
      </c>
      <c r="E264" s="2">
        <v>23.3512819</v>
      </c>
      <c r="F264">
        <v>4</v>
      </c>
    </row>
    <row r="265" spans="1:13" x14ac:dyDescent="0.25">
      <c r="A265" s="1">
        <f t="shared" si="4"/>
        <v>1</v>
      </c>
      <c r="B265">
        <v>265</v>
      </c>
      <c r="C265" t="s">
        <v>266</v>
      </c>
      <c r="D265" s="3">
        <v>41985</v>
      </c>
      <c r="E265" t="s">
        <v>2</v>
      </c>
      <c r="F265" t="s">
        <v>93</v>
      </c>
      <c r="G265" t="s">
        <v>94</v>
      </c>
      <c r="H265">
        <v>4</v>
      </c>
      <c r="I265" t="s">
        <v>4</v>
      </c>
      <c r="J265">
        <v>300</v>
      </c>
      <c r="K265">
        <v>5000</v>
      </c>
      <c r="L265">
        <v>1396</v>
      </c>
      <c r="M265">
        <v>91</v>
      </c>
    </row>
    <row r="266" spans="1:13" hidden="1" x14ac:dyDescent="0.25">
      <c r="A266" s="1">
        <f t="shared" si="4"/>
        <v>2</v>
      </c>
      <c r="B266">
        <v>266</v>
      </c>
      <c r="D266" s="2">
        <v>38.121011899999999</v>
      </c>
      <c r="E266" t="s">
        <v>267</v>
      </c>
      <c r="F266" t="s">
        <v>268</v>
      </c>
      <c r="G266">
        <v>2</v>
      </c>
    </row>
    <row r="267" spans="1:13" hidden="1" x14ac:dyDescent="0.25">
      <c r="A267" s="1">
        <f t="shared" si="4"/>
        <v>3</v>
      </c>
      <c r="B267">
        <v>267</v>
      </c>
      <c r="C267" s="1">
        <f>-69334.9-166.560783</f>
        <v>-69501.460782999988</v>
      </c>
      <c r="D267" s="2">
        <v>0.90643273700000004</v>
      </c>
      <c r="E267" t="s">
        <v>269</v>
      </c>
      <c r="F267">
        <v>3</v>
      </c>
    </row>
    <row r="268" spans="1:13" hidden="1" x14ac:dyDescent="0.25">
      <c r="A268" s="1">
        <f t="shared" si="4"/>
        <v>0</v>
      </c>
      <c r="B268">
        <v>268</v>
      </c>
      <c r="D268" t="s">
        <v>270</v>
      </c>
      <c r="E268" s="2">
        <v>33.145271600000001</v>
      </c>
      <c r="F268">
        <v>4</v>
      </c>
    </row>
    <row r="269" spans="1:13" x14ac:dyDescent="0.25">
      <c r="A269" s="1">
        <f t="shared" si="4"/>
        <v>1</v>
      </c>
      <c r="B269">
        <v>269</v>
      </c>
      <c r="C269" t="s">
        <v>271</v>
      </c>
      <c r="D269">
        <v>1212</v>
      </c>
      <c r="E269" t="s">
        <v>2</v>
      </c>
      <c r="F269" t="s">
        <v>93</v>
      </c>
      <c r="G269" t="s">
        <v>100</v>
      </c>
      <c r="H269">
        <v>4</v>
      </c>
      <c r="I269" t="s">
        <v>4</v>
      </c>
      <c r="J269">
        <v>300</v>
      </c>
      <c r="K269">
        <v>5000</v>
      </c>
      <c r="L269">
        <v>1393</v>
      </c>
      <c r="M269">
        <v>91</v>
      </c>
    </row>
    <row r="270" spans="1:13" hidden="1" x14ac:dyDescent="0.25">
      <c r="A270" s="1">
        <f t="shared" si="4"/>
        <v>2</v>
      </c>
      <c r="B270">
        <v>270</v>
      </c>
      <c r="D270" s="2">
        <v>36.057485399999997</v>
      </c>
      <c r="E270" t="s">
        <v>272</v>
      </c>
      <c r="F270" t="s">
        <v>273</v>
      </c>
      <c r="G270">
        <v>2</v>
      </c>
    </row>
    <row r="271" spans="1:13" hidden="1" x14ac:dyDescent="0.25">
      <c r="A271" s="1">
        <f t="shared" si="4"/>
        <v>3</v>
      </c>
      <c r="B271">
        <v>271</v>
      </c>
      <c r="C271" s="1">
        <f>-51581.1711-153.810347</f>
        <v>-51734.981446999998</v>
      </c>
      <c r="D271" s="2">
        <v>1.77221731</v>
      </c>
      <c r="E271" t="s">
        <v>274</v>
      </c>
      <c r="F271">
        <v>3</v>
      </c>
    </row>
    <row r="272" spans="1:13" hidden="1" x14ac:dyDescent="0.25">
      <c r="A272" s="1">
        <f t="shared" si="4"/>
        <v>0</v>
      </c>
      <c r="B272">
        <v>272</v>
      </c>
      <c r="D272" t="s">
        <v>275</v>
      </c>
      <c r="E272" s="2">
        <v>30.482120500000001</v>
      </c>
      <c r="F272">
        <v>4</v>
      </c>
    </row>
    <row r="273" spans="1:13" x14ac:dyDescent="0.25">
      <c r="A273" s="1">
        <f t="shared" si="4"/>
        <v>1</v>
      </c>
      <c r="B273">
        <v>273</v>
      </c>
      <c r="C273" t="s">
        <v>276</v>
      </c>
      <c r="D273">
        <v>1212</v>
      </c>
      <c r="E273" t="s">
        <v>2</v>
      </c>
      <c r="F273" t="s">
        <v>93</v>
      </c>
      <c r="G273" t="s">
        <v>277</v>
      </c>
      <c r="H273">
        <v>1</v>
      </c>
      <c r="I273" t="s">
        <v>4</v>
      </c>
      <c r="J273">
        <v>300</v>
      </c>
      <c r="K273">
        <v>5000</v>
      </c>
      <c r="L273">
        <v>1396</v>
      </c>
      <c r="M273">
        <v>61</v>
      </c>
    </row>
    <row r="274" spans="1:13" hidden="1" x14ac:dyDescent="0.25">
      <c r="A274" s="1">
        <f t="shared" si="4"/>
        <v>2</v>
      </c>
      <c r="B274">
        <v>274</v>
      </c>
      <c r="D274" s="2">
        <v>27.1598197</v>
      </c>
      <c r="E274" t="s">
        <v>278</v>
      </c>
      <c r="F274" t="s">
        <v>279</v>
      </c>
      <c r="G274">
        <v>2</v>
      </c>
    </row>
    <row r="275" spans="1:13" hidden="1" x14ac:dyDescent="0.25">
      <c r="A275" s="1">
        <f t="shared" si="4"/>
        <v>3</v>
      </c>
      <c r="B275">
        <v>275</v>
      </c>
      <c r="C275" s="1">
        <f>-39810.258-118.812208-4.35316969</f>
        <v>-39933.423377690007</v>
      </c>
      <c r="D275" t="s">
        <v>280</v>
      </c>
      <c r="E275">
        <v>3</v>
      </c>
    </row>
    <row r="276" spans="1:13" hidden="1" x14ac:dyDescent="0.25">
      <c r="A276" s="1">
        <f t="shared" si="4"/>
        <v>0</v>
      </c>
      <c r="B276">
        <v>276</v>
      </c>
      <c r="D276" t="s">
        <v>281</v>
      </c>
      <c r="E276" s="2">
        <v>49.609689199999998</v>
      </c>
      <c r="F276">
        <v>4</v>
      </c>
    </row>
    <row r="277" spans="1:13" x14ac:dyDescent="0.25">
      <c r="A277" s="1">
        <f t="shared" si="4"/>
        <v>1</v>
      </c>
      <c r="B277">
        <v>277</v>
      </c>
      <c r="C277" t="s">
        <v>282</v>
      </c>
      <c r="D277">
        <v>1212</v>
      </c>
      <c r="E277" t="s">
        <v>2</v>
      </c>
      <c r="F277" t="s">
        <v>93</v>
      </c>
      <c r="G277" t="s">
        <v>277</v>
      </c>
      <c r="H277">
        <v>1</v>
      </c>
      <c r="I277" t="s">
        <v>4</v>
      </c>
      <c r="J277">
        <v>300</v>
      </c>
      <c r="K277">
        <v>5000</v>
      </c>
      <c r="L277">
        <v>1396</v>
      </c>
      <c r="M277">
        <v>51</v>
      </c>
    </row>
    <row r="278" spans="1:13" hidden="1" x14ac:dyDescent="0.25">
      <c r="A278" s="1">
        <f t="shared" si="4"/>
        <v>2</v>
      </c>
      <c r="B278">
        <v>278</v>
      </c>
      <c r="D278" s="2">
        <v>25.828084799999999</v>
      </c>
      <c r="E278" t="s">
        <v>283</v>
      </c>
      <c r="F278" t="s">
        <v>284</v>
      </c>
      <c r="G278">
        <v>2</v>
      </c>
    </row>
    <row r="279" spans="1:13" hidden="1" x14ac:dyDescent="0.25">
      <c r="A279" s="1">
        <f t="shared" si="4"/>
        <v>3</v>
      </c>
      <c r="B279">
        <v>279</v>
      </c>
      <c r="C279" s="1">
        <f>-37138.8031-112.493283-6.12883392</f>
        <v>-37257.425216919997</v>
      </c>
      <c r="D279" t="s">
        <v>285</v>
      </c>
      <c r="E279">
        <v>3</v>
      </c>
    </row>
    <row r="280" spans="1:13" hidden="1" x14ac:dyDescent="0.25">
      <c r="A280" s="1">
        <f t="shared" si="4"/>
        <v>0</v>
      </c>
      <c r="B280">
        <v>280</v>
      </c>
      <c r="D280" t="s">
        <v>286</v>
      </c>
      <c r="E280" s="2">
        <v>59.213337199999998</v>
      </c>
      <c r="F280">
        <v>4</v>
      </c>
    </row>
    <row r="281" spans="1:13" x14ac:dyDescent="0.25">
      <c r="A281" s="1">
        <f t="shared" si="4"/>
        <v>1</v>
      </c>
      <c r="B281">
        <v>281</v>
      </c>
      <c r="C281" t="s">
        <v>287</v>
      </c>
      <c r="D281">
        <v>1212</v>
      </c>
      <c r="E281" t="s">
        <v>2</v>
      </c>
      <c r="F281" t="s">
        <v>93</v>
      </c>
      <c r="G281" t="s">
        <v>277</v>
      </c>
      <c r="H281">
        <v>1</v>
      </c>
      <c r="I281" t="s">
        <v>4</v>
      </c>
      <c r="J281">
        <v>300</v>
      </c>
      <c r="K281">
        <v>5000</v>
      </c>
      <c r="L281">
        <v>1398</v>
      </c>
      <c r="M281">
        <v>51</v>
      </c>
    </row>
    <row r="282" spans="1:13" hidden="1" x14ac:dyDescent="0.25">
      <c r="A282" s="1">
        <f t="shared" si="4"/>
        <v>2</v>
      </c>
      <c r="B282">
        <v>282</v>
      </c>
      <c r="D282" s="2">
        <v>26.2152636</v>
      </c>
      <c r="E282" t="s">
        <v>288</v>
      </c>
      <c r="F282" t="s">
        <v>289</v>
      </c>
      <c r="G282">
        <v>2</v>
      </c>
    </row>
    <row r="283" spans="1:13" hidden="1" x14ac:dyDescent="0.25">
      <c r="A283" s="1">
        <f t="shared" si="4"/>
        <v>3</v>
      </c>
      <c r="B283">
        <v>283</v>
      </c>
      <c r="C283" s="1">
        <f>-39417.8573-114.226439-6.35185616</f>
        <v>-39538.435595160001</v>
      </c>
      <c r="D283" t="s">
        <v>290</v>
      </c>
      <c r="E283">
        <v>3</v>
      </c>
    </row>
    <row r="284" spans="1:13" hidden="1" x14ac:dyDescent="0.25">
      <c r="A284" s="1">
        <f t="shared" si="4"/>
        <v>0</v>
      </c>
      <c r="B284">
        <v>284</v>
      </c>
      <c r="D284" t="s">
        <v>291</v>
      </c>
      <c r="E284" s="2">
        <v>60.1350871</v>
      </c>
      <c r="F284">
        <v>4</v>
      </c>
    </row>
    <row r="285" spans="1:13" x14ac:dyDescent="0.25">
      <c r="A285" s="1">
        <f t="shared" si="4"/>
        <v>1</v>
      </c>
      <c r="B285">
        <v>285</v>
      </c>
      <c r="C285" t="s">
        <v>292</v>
      </c>
      <c r="D285">
        <v>1212</v>
      </c>
      <c r="E285" t="s">
        <v>2</v>
      </c>
      <c r="F285" t="s">
        <v>93</v>
      </c>
      <c r="G285" t="s">
        <v>277</v>
      </c>
      <c r="H285">
        <v>1</v>
      </c>
      <c r="I285" t="s">
        <v>4</v>
      </c>
      <c r="J285">
        <v>300</v>
      </c>
      <c r="K285">
        <v>5000</v>
      </c>
      <c r="L285">
        <v>1399</v>
      </c>
      <c r="M285">
        <v>41</v>
      </c>
    </row>
    <row r="286" spans="1:13" hidden="1" x14ac:dyDescent="0.25">
      <c r="A286" s="1">
        <f t="shared" si="4"/>
        <v>2</v>
      </c>
      <c r="B286">
        <v>286</v>
      </c>
      <c r="D286" s="2">
        <v>25.616977500000001</v>
      </c>
      <c r="E286" t="s">
        <v>293</v>
      </c>
      <c r="F286" t="s">
        <v>294</v>
      </c>
      <c r="G286">
        <v>2</v>
      </c>
    </row>
    <row r="287" spans="1:13" hidden="1" x14ac:dyDescent="0.25">
      <c r="A287" s="1">
        <f t="shared" si="4"/>
        <v>3</v>
      </c>
      <c r="B287">
        <v>287</v>
      </c>
      <c r="C287" s="1">
        <f>-49513.6793-112.433715-8.20086151</f>
        <v>-49634.313876510001</v>
      </c>
      <c r="D287" t="s">
        <v>295</v>
      </c>
      <c r="E287">
        <v>3</v>
      </c>
    </row>
    <row r="288" spans="1:13" hidden="1" x14ac:dyDescent="0.25">
      <c r="A288" s="1">
        <f t="shared" si="4"/>
        <v>0</v>
      </c>
      <c r="B288">
        <v>288</v>
      </c>
      <c r="D288" t="s">
        <v>296</v>
      </c>
      <c r="E288" s="2">
        <v>68.617058799999995</v>
      </c>
      <c r="F288">
        <v>4</v>
      </c>
    </row>
    <row r="289" spans="1:13" x14ac:dyDescent="0.25">
      <c r="A289" s="1">
        <f t="shared" si="4"/>
        <v>1</v>
      </c>
      <c r="B289">
        <v>289</v>
      </c>
      <c r="C289" t="s">
        <v>297</v>
      </c>
      <c r="D289">
        <v>1212</v>
      </c>
      <c r="E289" t="s">
        <v>2</v>
      </c>
      <c r="F289" t="s">
        <v>93</v>
      </c>
      <c r="G289" t="s">
        <v>277</v>
      </c>
      <c r="H289">
        <v>1</v>
      </c>
      <c r="I289" t="s">
        <v>4</v>
      </c>
      <c r="J289">
        <v>300</v>
      </c>
      <c r="K289">
        <v>5000</v>
      </c>
      <c r="L289">
        <v>1394</v>
      </c>
      <c r="M289">
        <v>31</v>
      </c>
    </row>
    <row r="290" spans="1:13" hidden="1" x14ac:dyDescent="0.25">
      <c r="A290" s="1">
        <f t="shared" si="4"/>
        <v>2</v>
      </c>
      <c r="B290">
        <v>290</v>
      </c>
      <c r="D290" s="2">
        <v>26.576620999999999</v>
      </c>
      <c r="E290" t="s">
        <v>298</v>
      </c>
      <c r="F290" t="s">
        <v>299</v>
      </c>
      <c r="G290">
        <v>2</v>
      </c>
    </row>
    <row r="291" spans="1:13" hidden="1" x14ac:dyDescent="0.25">
      <c r="A291" s="1">
        <f t="shared" si="4"/>
        <v>3</v>
      </c>
      <c r="B291">
        <v>291</v>
      </c>
      <c r="C291" s="1">
        <f>-53395.5506-124.25904-8.71697458</f>
        <v>-53528.526614579998</v>
      </c>
      <c r="D291" t="s">
        <v>300</v>
      </c>
      <c r="E291">
        <v>3</v>
      </c>
    </row>
    <row r="292" spans="1:13" hidden="1" x14ac:dyDescent="0.25">
      <c r="A292" s="1">
        <f t="shared" si="4"/>
        <v>0</v>
      </c>
      <c r="B292">
        <v>292</v>
      </c>
      <c r="D292" t="s">
        <v>301</v>
      </c>
      <c r="E292" s="2">
        <v>64.885067899999996</v>
      </c>
      <c r="F292">
        <v>4</v>
      </c>
    </row>
    <row r="293" spans="1:13" x14ac:dyDescent="0.25">
      <c r="A293" s="1">
        <f t="shared" si="4"/>
        <v>1</v>
      </c>
      <c r="B293">
        <v>293</v>
      </c>
      <c r="C293" t="s">
        <v>302</v>
      </c>
      <c r="D293">
        <v>1212</v>
      </c>
      <c r="E293" t="s">
        <v>2</v>
      </c>
      <c r="F293" t="s">
        <v>93</v>
      </c>
      <c r="G293" t="s">
        <v>277</v>
      </c>
      <c r="H293">
        <v>1</v>
      </c>
      <c r="I293" t="s">
        <v>4</v>
      </c>
      <c r="J293">
        <v>300</v>
      </c>
      <c r="K293">
        <v>5000</v>
      </c>
      <c r="L293">
        <v>1398</v>
      </c>
      <c r="M293">
        <v>61</v>
      </c>
    </row>
    <row r="294" spans="1:13" hidden="1" x14ac:dyDescent="0.25">
      <c r="A294" s="1">
        <f t="shared" si="4"/>
        <v>2</v>
      </c>
      <c r="B294">
        <v>294</v>
      </c>
      <c r="D294" s="2">
        <v>27.686873299999998</v>
      </c>
      <c r="E294" t="s">
        <v>303</v>
      </c>
      <c r="F294" t="s">
        <v>304</v>
      </c>
      <c r="G294">
        <v>2</v>
      </c>
    </row>
    <row r="295" spans="1:13" hidden="1" x14ac:dyDescent="0.25">
      <c r="A295" s="1">
        <f t="shared" si="4"/>
        <v>3</v>
      </c>
      <c r="B295">
        <v>295</v>
      </c>
      <c r="C295" s="1">
        <f>-42158.3437-122.756776-5.05351318</f>
        <v>-42286.153989179998</v>
      </c>
      <c r="D295" t="s">
        <v>305</v>
      </c>
      <c r="E295">
        <v>3</v>
      </c>
    </row>
    <row r="296" spans="1:13" hidden="1" x14ac:dyDescent="0.25">
      <c r="A296" s="1">
        <f t="shared" si="4"/>
        <v>0</v>
      </c>
      <c r="B296">
        <v>296</v>
      </c>
      <c r="D296" t="s">
        <v>306</v>
      </c>
      <c r="E296" s="2">
        <v>51.399628999999997</v>
      </c>
      <c r="F296">
        <v>4</v>
      </c>
    </row>
    <row r="297" spans="1:13" x14ac:dyDescent="0.25">
      <c r="A297" s="1">
        <f t="shared" si="4"/>
        <v>1</v>
      </c>
      <c r="B297">
        <v>297</v>
      </c>
      <c r="C297" t="s">
        <v>307</v>
      </c>
      <c r="D297">
        <v>1212</v>
      </c>
      <c r="E297" t="s">
        <v>2</v>
      </c>
      <c r="F297" t="s">
        <v>93</v>
      </c>
      <c r="G297" t="s">
        <v>277</v>
      </c>
      <c r="H297">
        <v>1</v>
      </c>
      <c r="I297" t="s">
        <v>4</v>
      </c>
      <c r="J297">
        <v>300</v>
      </c>
      <c r="K297">
        <v>5000</v>
      </c>
      <c r="L297">
        <v>1399</v>
      </c>
      <c r="M297">
        <v>51</v>
      </c>
    </row>
    <row r="298" spans="1:13" hidden="1" x14ac:dyDescent="0.25">
      <c r="A298" s="1">
        <f t="shared" si="4"/>
        <v>2</v>
      </c>
      <c r="B298">
        <v>298</v>
      </c>
      <c r="D298" s="2">
        <v>26.917627499999998</v>
      </c>
      <c r="E298" t="s">
        <v>308</v>
      </c>
      <c r="F298" t="s">
        <v>309</v>
      </c>
      <c r="G298">
        <v>2</v>
      </c>
    </row>
    <row r="299" spans="1:13" hidden="1" x14ac:dyDescent="0.25">
      <c r="A299" s="1">
        <f t="shared" si="4"/>
        <v>3</v>
      </c>
      <c r="B299">
        <v>299</v>
      </c>
      <c r="C299" s="1">
        <f>-42986.4337999999-120.921308-6.49654847</f>
        <v>-43113.851656469895</v>
      </c>
      <c r="D299" t="s">
        <v>310</v>
      </c>
      <c r="E299">
        <v>3</v>
      </c>
    </row>
    <row r="300" spans="1:13" hidden="1" x14ac:dyDescent="0.25">
      <c r="A300" s="1">
        <f t="shared" si="4"/>
        <v>0</v>
      </c>
      <c r="B300">
        <v>300</v>
      </c>
      <c r="D300" t="s">
        <v>311</v>
      </c>
      <c r="E300" s="2">
        <v>57.161882800000001</v>
      </c>
      <c r="F300">
        <v>4</v>
      </c>
    </row>
    <row r="301" spans="1:13" x14ac:dyDescent="0.25">
      <c r="A301" s="1">
        <f t="shared" si="4"/>
        <v>1</v>
      </c>
      <c r="B301">
        <v>301</v>
      </c>
      <c r="C301" t="s">
        <v>312</v>
      </c>
      <c r="D301">
        <v>1212</v>
      </c>
      <c r="E301" t="s">
        <v>2</v>
      </c>
      <c r="F301" t="s">
        <v>93</v>
      </c>
      <c r="G301" t="s">
        <v>277</v>
      </c>
      <c r="H301">
        <v>1</v>
      </c>
      <c r="I301" t="s">
        <v>4</v>
      </c>
      <c r="J301">
        <v>300</v>
      </c>
      <c r="K301">
        <v>5000</v>
      </c>
      <c r="L301">
        <v>1397</v>
      </c>
      <c r="M301">
        <v>41</v>
      </c>
    </row>
    <row r="302" spans="1:13" hidden="1" x14ac:dyDescent="0.25">
      <c r="A302" s="1">
        <f t="shared" si="4"/>
        <v>2</v>
      </c>
      <c r="B302">
        <v>302</v>
      </c>
      <c r="D302" s="2">
        <v>26.572825900000002</v>
      </c>
      <c r="E302" t="s">
        <v>313</v>
      </c>
      <c r="F302" t="s">
        <v>314</v>
      </c>
      <c r="G302">
        <v>2</v>
      </c>
    </row>
    <row r="303" spans="1:13" hidden="1" x14ac:dyDescent="0.25">
      <c r="A303" s="1">
        <f t="shared" si="4"/>
        <v>3</v>
      </c>
      <c r="B303">
        <v>303</v>
      </c>
      <c r="C303" s="1">
        <f>-54352.0315-121.689053-8.22582684</f>
        <v>-54481.946379839996</v>
      </c>
      <c r="D303" t="s">
        <v>315</v>
      </c>
      <c r="E303">
        <v>3</v>
      </c>
    </row>
    <row r="304" spans="1:13" hidden="1" x14ac:dyDescent="0.25">
      <c r="A304" s="1">
        <f t="shared" si="4"/>
        <v>0</v>
      </c>
      <c r="B304">
        <v>304</v>
      </c>
      <c r="D304" t="s">
        <v>316</v>
      </c>
      <c r="E304" s="2">
        <v>63.613964600000003</v>
      </c>
      <c r="F304">
        <v>4</v>
      </c>
    </row>
    <row r="305" spans="1:13" x14ac:dyDescent="0.25">
      <c r="A305" s="1">
        <f t="shared" si="4"/>
        <v>1</v>
      </c>
      <c r="B305">
        <v>305</v>
      </c>
      <c r="C305" t="s">
        <v>317</v>
      </c>
      <c r="D305">
        <v>1212</v>
      </c>
      <c r="E305" t="s">
        <v>2</v>
      </c>
      <c r="F305" t="s">
        <v>93</v>
      </c>
      <c r="G305" t="s">
        <v>277</v>
      </c>
      <c r="H305">
        <v>1</v>
      </c>
      <c r="I305" t="s">
        <v>4</v>
      </c>
      <c r="J305">
        <v>300</v>
      </c>
      <c r="K305">
        <v>5000</v>
      </c>
      <c r="L305">
        <v>1396</v>
      </c>
      <c r="M305">
        <v>61</v>
      </c>
    </row>
    <row r="306" spans="1:13" hidden="1" x14ac:dyDescent="0.25">
      <c r="A306" s="1">
        <f t="shared" si="4"/>
        <v>2</v>
      </c>
      <c r="B306">
        <v>306</v>
      </c>
      <c r="D306" s="2">
        <v>27.888394900000002</v>
      </c>
      <c r="E306" t="s">
        <v>318</v>
      </c>
      <c r="F306" t="s">
        <v>319</v>
      </c>
      <c r="G306">
        <v>2</v>
      </c>
    </row>
    <row r="307" spans="1:13" hidden="1" x14ac:dyDescent="0.25">
      <c r="A307" s="1">
        <f t="shared" si="4"/>
        <v>3</v>
      </c>
      <c r="B307">
        <v>307</v>
      </c>
      <c r="C307" s="1">
        <f>-41128.8217-123.660201-6.6807882</f>
        <v>-41259.162689199999</v>
      </c>
      <c r="D307" t="s">
        <v>320</v>
      </c>
      <c r="E307">
        <v>3</v>
      </c>
    </row>
    <row r="308" spans="1:13" hidden="1" x14ac:dyDescent="0.25">
      <c r="A308" s="1">
        <f t="shared" si="4"/>
        <v>0</v>
      </c>
      <c r="B308">
        <v>308</v>
      </c>
      <c r="D308" t="s">
        <v>321</v>
      </c>
      <c r="E308" s="2">
        <v>59.643626099999999</v>
      </c>
      <c r="F308">
        <v>4</v>
      </c>
    </row>
    <row r="309" spans="1:13" x14ac:dyDescent="0.25">
      <c r="A309" s="1">
        <f t="shared" si="4"/>
        <v>1</v>
      </c>
      <c r="B309">
        <v>309</v>
      </c>
      <c r="C309" t="s">
        <v>322</v>
      </c>
      <c r="D309">
        <v>1212</v>
      </c>
      <c r="E309" t="s">
        <v>2</v>
      </c>
      <c r="F309" t="s">
        <v>93</v>
      </c>
      <c r="G309" t="s">
        <v>277</v>
      </c>
      <c r="H309">
        <v>3</v>
      </c>
      <c r="I309" t="s">
        <v>4</v>
      </c>
      <c r="J309">
        <v>300</v>
      </c>
      <c r="K309">
        <v>5000</v>
      </c>
      <c r="L309">
        <v>1393</v>
      </c>
      <c r="M309">
        <v>91</v>
      </c>
    </row>
    <row r="310" spans="1:13" hidden="1" x14ac:dyDescent="0.25">
      <c r="A310" s="1">
        <f t="shared" si="4"/>
        <v>2</v>
      </c>
      <c r="B310">
        <v>310</v>
      </c>
      <c r="D310" s="2">
        <v>31.9482289</v>
      </c>
      <c r="E310" t="s">
        <v>323</v>
      </c>
      <c r="F310" t="s">
        <v>324</v>
      </c>
      <c r="G310">
        <v>2</v>
      </c>
    </row>
    <row r="311" spans="1:13" hidden="1" x14ac:dyDescent="0.25">
      <c r="A311" s="1">
        <f t="shared" si="4"/>
        <v>3</v>
      </c>
      <c r="B311">
        <v>311</v>
      </c>
      <c r="C311" s="1">
        <f>-62068.3882-133.077321</f>
        <v>-62201.465520999998</v>
      </c>
      <c r="D311" s="2">
        <v>0.83845646200000001</v>
      </c>
      <c r="E311" t="s">
        <v>325</v>
      </c>
      <c r="F311">
        <v>3</v>
      </c>
    </row>
    <row r="312" spans="1:13" hidden="1" x14ac:dyDescent="0.25">
      <c r="A312" s="1">
        <f t="shared" si="4"/>
        <v>0</v>
      </c>
      <c r="B312">
        <v>312</v>
      </c>
      <c r="D312" t="s">
        <v>326</v>
      </c>
      <c r="E312" s="2">
        <v>34.605958600000001</v>
      </c>
      <c r="F312">
        <v>4</v>
      </c>
    </row>
    <row r="313" spans="1:13" x14ac:dyDescent="0.25">
      <c r="A313" s="1">
        <f t="shared" si="4"/>
        <v>1</v>
      </c>
      <c r="B313">
        <v>313</v>
      </c>
      <c r="C313" t="s">
        <v>327</v>
      </c>
      <c r="D313">
        <v>1212</v>
      </c>
      <c r="E313" t="s">
        <v>2</v>
      </c>
      <c r="F313" t="s">
        <v>93</v>
      </c>
      <c r="G313" t="s">
        <v>277</v>
      </c>
      <c r="H313">
        <v>3</v>
      </c>
      <c r="I313" t="s">
        <v>4</v>
      </c>
      <c r="J313">
        <v>300</v>
      </c>
      <c r="K313">
        <v>5000</v>
      </c>
      <c r="L313">
        <v>1397</v>
      </c>
      <c r="M313">
        <v>91</v>
      </c>
    </row>
    <row r="314" spans="1:13" hidden="1" x14ac:dyDescent="0.25">
      <c r="A314" s="1">
        <f t="shared" si="4"/>
        <v>2</v>
      </c>
      <c r="B314">
        <v>314</v>
      </c>
      <c r="D314" s="2">
        <v>33.480989399999999</v>
      </c>
      <c r="E314" t="s">
        <v>328</v>
      </c>
      <c r="F314" t="s">
        <v>329</v>
      </c>
      <c r="G314">
        <v>2</v>
      </c>
    </row>
    <row r="315" spans="1:13" hidden="1" x14ac:dyDescent="0.25">
      <c r="A315" s="1">
        <f t="shared" si="4"/>
        <v>3</v>
      </c>
      <c r="B315">
        <v>315</v>
      </c>
      <c r="C315" s="1">
        <f>-64597.9401-144.426807</f>
        <v>-64742.366907000003</v>
      </c>
      <c r="D315" s="2">
        <v>0.291696872</v>
      </c>
      <c r="E315" t="s">
        <v>330</v>
      </c>
      <c r="F315">
        <v>3</v>
      </c>
    </row>
    <row r="316" spans="1:13" hidden="1" x14ac:dyDescent="0.25">
      <c r="A316" s="1">
        <f t="shared" si="4"/>
        <v>0</v>
      </c>
      <c r="B316">
        <v>316</v>
      </c>
      <c r="D316" t="s">
        <v>331</v>
      </c>
      <c r="E316" s="2">
        <v>33.222998599999997</v>
      </c>
      <c r="F316">
        <v>4</v>
      </c>
    </row>
    <row r="317" spans="1:13" x14ac:dyDescent="0.25">
      <c r="A317" s="1">
        <f t="shared" si="4"/>
        <v>1</v>
      </c>
      <c r="B317">
        <v>317</v>
      </c>
      <c r="C317" t="s">
        <v>332</v>
      </c>
      <c r="D317">
        <v>1212</v>
      </c>
      <c r="E317" t="s">
        <v>2</v>
      </c>
      <c r="F317" t="s">
        <v>93</v>
      </c>
      <c r="G317" t="s">
        <v>277</v>
      </c>
      <c r="H317">
        <v>3</v>
      </c>
      <c r="I317" t="s">
        <v>4</v>
      </c>
      <c r="J317">
        <v>300</v>
      </c>
      <c r="K317">
        <v>5000</v>
      </c>
      <c r="L317">
        <v>1395</v>
      </c>
      <c r="M317">
        <v>91</v>
      </c>
    </row>
    <row r="318" spans="1:13" hidden="1" x14ac:dyDescent="0.25">
      <c r="A318" s="1">
        <f t="shared" si="4"/>
        <v>2</v>
      </c>
      <c r="B318">
        <v>318</v>
      </c>
      <c r="D318" s="2">
        <v>32.308401799999999</v>
      </c>
      <c r="E318" t="s">
        <v>333</v>
      </c>
      <c r="F318" t="s">
        <v>334</v>
      </c>
      <c r="G318">
        <v>2</v>
      </c>
    </row>
    <row r="319" spans="1:13" hidden="1" x14ac:dyDescent="0.25">
      <c r="A319" s="1">
        <f t="shared" si="4"/>
        <v>3</v>
      </c>
      <c r="B319">
        <v>319</v>
      </c>
      <c r="C319" s="1">
        <f>-63869.1684-135.704881-0.0223836972</f>
        <v>-64004.8956646972</v>
      </c>
      <c r="D319" t="s">
        <v>335</v>
      </c>
      <c r="E319">
        <v>3</v>
      </c>
    </row>
    <row r="320" spans="1:13" hidden="1" x14ac:dyDescent="0.25">
      <c r="A320" s="1">
        <f t="shared" si="4"/>
        <v>0</v>
      </c>
      <c r="B320">
        <v>320</v>
      </c>
      <c r="D320" t="s">
        <v>336</v>
      </c>
      <c r="E320" s="2">
        <v>37.583203699999999</v>
      </c>
      <c r="F320">
        <v>4</v>
      </c>
    </row>
    <row r="321" spans="1:13" x14ac:dyDescent="0.25">
      <c r="A321" s="1">
        <f t="shared" ref="A321:A384" si="5">MOD(B321,4)</f>
        <v>1</v>
      </c>
      <c r="B321">
        <v>321</v>
      </c>
      <c r="C321" t="s">
        <v>337</v>
      </c>
      <c r="D321">
        <v>1212</v>
      </c>
      <c r="E321" t="s">
        <v>2</v>
      </c>
      <c r="F321" t="s">
        <v>93</v>
      </c>
      <c r="G321" t="s">
        <v>277</v>
      </c>
      <c r="H321">
        <v>3</v>
      </c>
      <c r="I321" t="s">
        <v>4</v>
      </c>
      <c r="J321">
        <v>300</v>
      </c>
      <c r="K321">
        <v>5000</v>
      </c>
      <c r="L321">
        <v>1395</v>
      </c>
      <c r="M321">
        <v>91</v>
      </c>
    </row>
    <row r="322" spans="1:13" hidden="1" x14ac:dyDescent="0.25">
      <c r="A322" s="1">
        <f t="shared" si="5"/>
        <v>2</v>
      </c>
      <c r="B322">
        <v>322</v>
      </c>
      <c r="D322" s="2">
        <v>32.308401799999999</v>
      </c>
      <c r="E322" t="s">
        <v>333</v>
      </c>
      <c r="F322" t="s">
        <v>334</v>
      </c>
      <c r="G322">
        <v>2</v>
      </c>
    </row>
    <row r="323" spans="1:13" hidden="1" x14ac:dyDescent="0.25">
      <c r="A323" s="1">
        <f t="shared" si="5"/>
        <v>3</v>
      </c>
      <c r="B323">
        <v>323</v>
      </c>
      <c r="C323" s="1">
        <f>-63869.1684-135.704881-0.0223836972</f>
        <v>-64004.8956646972</v>
      </c>
      <c r="D323" t="s">
        <v>335</v>
      </c>
      <c r="E323">
        <v>3</v>
      </c>
    </row>
    <row r="324" spans="1:13" hidden="1" x14ac:dyDescent="0.25">
      <c r="A324" s="1">
        <f t="shared" si="5"/>
        <v>0</v>
      </c>
      <c r="B324">
        <v>324</v>
      </c>
      <c r="D324" t="s">
        <v>336</v>
      </c>
      <c r="E324" s="2">
        <v>37.583203699999999</v>
      </c>
      <c r="F324">
        <v>4</v>
      </c>
    </row>
    <row r="325" spans="1:13" x14ac:dyDescent="0.25">
      <c r="A325" s="1">
        <f t="shared" si="5"/>
        <v>1</v>
      </c>
      <c r="B325">
        <v>325</v>
      </c>
      <c r="C325" t="s">
        <v>338</v>
      </c>
      <c r="D325">
        <v>1212</v>
      </c>
      <c r="E325" t="s">
        <v>2</v>
      </c>
      <c r="F325" t="s">
        <v>93</v>
      </c>
      <c r="G325" t="s">
        <v>277</v>
      </c>
      <c r="H325">
        <v>3</v>
      </c>
      <c r="I325" t="s">
        <v>4</v>
      </c>
      <c r="J325">
        <v>300</v>
      </c>
      <c r="K325">
        <v>5000</v>
      </c>
      <c r="L325">
        <v>1396</v>
      </c>
      <c r="M325">
        <v>91</v>
      </c>
    </row>
    <row r="326" spans="1:13" hidden="1" x14ac:dyDescent="0.25">
      <c r="A326" s="1">
        <f t="shared" si="5"/>
        <v>2</v>
      </c>
      <c r="B326">
        <v>326</v>
      </c>
      <c r="D326" s="2">
        <v>32.741426500000003</v>
      </c>
      <c r="E326" t="s">
        <v>339</v>
      </c>
      <c r="F326" t="s">
        <v>340</v>
      </c>
      <c r="G326">
        <v>2</v>
      </c>
    </row>
    <row r="327" spans="1:13" hidden="1" x14ac:dyDescent="0.25">
      <c r="A327" s="1">
        <f t="shared" si="5"/>
        <v>3</v>
      </c>
      <c r="B327">
        <v>327</v>
      </c>
      <c r="C327" s="1">
        <f>-65199.6469-139.474316</f>
        <v>-65339.121216</v>
      </c>
      <c r="D327" s="2">
        <v>0.38448686599999998</v>
      </c>
      <c r="E327" t="s">
        <v>341</v>
      </c>
      <c r="F327">
        <v>3</v>
      </c>
    </row>
    <row r="328" spans="1:13" hidden="1" x14ac:dyDescent="0.25">
      <c r="A328" s="1">
        <f t="shared" si="5"/>
        <v>0</v>
      </c>
      <c r="B328">
        <v>328</v>
      </c>
      <c r="D328" t="s">
        <v>342</v>
      </c>
      <c r="E328" s="2">
        <v>33.710686099999997</v>
      </c>
      <c r="F328">
        <v>4</v>
      </c>
    </row>
    <row r="329" spans="1:13" x14ac:dyDescent="0.25">
      <c r="A329" s="1">
        <f t="shared" si="5"/>
        <v>1</v>
      </c>
      <c r="B329">
        <v>329</v>
      </c>
      <c r="C329" t="s">
        <v>343</v>
      </c>
      <c r="D329">
        <v>1212</v>
      </c>
      <c r="E329" t="s">
        <v>2</v>
      </c>
      <c r="F329" t="s">
        <v>93</v>
      </c>
      <c r="G329" t="s">
        <v>277</v>
      </c>
      <c r="H329">
        <v>3</v>
      </c>
      <c r="I329" t="s">
        <v>4</v>
      </c>
      <c r="J329">
        <v>300</v>
      </c>
      <c r="K329">
        <v>5000</v>
      </c>
      <c r="L329">
        <v>1391</v>
      </c>
      <c r="M329">
        <v>91</v>
      </c>
    </row>
    <row r="330" spans="1:13" hidden="1" x14ac:dyDescent="0.25">
      <c r="A330" s="1">
        <f t="shared" si="5"/>
        <v>2</v>
      </c>
      <c r="B330">
        <v>330</v>
      </c>
      <c r="D330" s="2">
        <v>31.5203986</v>
      </c>
      <c r="E330" t="s">
        <v>344</v>
      </c>
      <c r="F330" t="s">
        <v>345</v>
      </c>
      <c r="G330">
        <v>2</v>
      </c>
    </row>
    <row r="331" spans="1:13" hidden="1" x14ac:dyDescent="0.25">
      <c r="A331" s="1">
        <f t="shared" si="5"/>
        <v>3</v>
      </c>
      <c r="B331">
        <v>331</v>
      </c>
      <c r="C331" s="1">
        <f>-65824.7332-129.920527</f>
        <v>-65954.653726999997</v>
      </c>
      <c r="D331" s="2">
        <v>0.88753383200000002</v>
      </c>
      <c r="E331" t="s">
        <v>346</v>
      </c>
      <c r="F331">
        <v>3</v>
      </c>
    </row>
    <row r="332" spans="1:13" hidden="1" x14ac:dyDescent="0.25">
      <c r="A332" s="1">
        <f t="shared" si="5"/>
        <v>0</v>
      </c>
      <c r="B332">
        <v>332</v>
      </c>
      <c r="D332" t="s">
        <v>347</v>
      </c>
      <c r="E332" s="2">
        <v>34.947552600000002</v>
      </c>
      <c r="F332">
        <v>4</v>
      </c>
    </row>
    <row r="333" spans="1:13" x14ac:dyDescent="0.25">
      <c r="A333" s="1">
        <f t="shared" si="5"/>
        <v>1</v>
      </c>
      <c r="B333">
        <v>333</v>
      </c>
      <c r="C333" t="s">
        <v>348</v>
      </c>
      <c r="D333">
        <v>1212</v>
      </c>
      <c r="E333" t="s">
        <v>2</v>
      </c>
      <c r="F333" t="s">
        <v>93</v>
      </c>
      <c r="G333" t="s">
        <v>277</v>
      </c>
      <c r="H333">
        <v>3</v>
      </c>
      <c r="I333" t="s">
        <v>4</v>
      </c>
      <c r="J333">
        <v>300</v>
      </c>
      <c r="K333">
        <v>5000</v>
      </c>
      <c r="L333">
        <v>1394</v>
      </c>
      <c r="M333">
        <v>91</v>
      </c>
    </row>
    <row r="334" spans="1:13" hidden="1" x14ac:dyDescent="0.25">
      <c r="A334" s="1">
        <f t="shared" si="5"/>
        <v>2</v>
      </c>
      <c r="B334">
        <v>334</v>
      </c>
      <c r="D334" s="2">
        <v>33.104730500000002</v>
      </c>
      <c r="E334" t="s">
        <v>349</v>
      </c>
      <c r="F334" t="s">
        <v>350</v>
      </c>
      <c r="G334">
        <v>2</v>
      </c>
    </row>
    <row r="335" spans="1:13" hidden="1" x14ac:dyDescent="0.25">
      <c r="A335" s="1">
        <f t="shared" si="5"/>
        <v>3</v>
      </c>
      <c r="B335">
        <v>335</v>
      </c>
      <c r="C335" s="1">
        <f>-68390.2292-142.008122</f>
        <v>-68532.237322000001</v>
      </c>
      <c r="D335" s="2">
        <v>6.4834059900000005E-2</v>
      </c>
      <c r="E335" t="s">
        <v>351</v>
      </c>
      <c r="F335">
        <v>3</v>
      </c>
    </row>
    <row r="336" spans="1:13" hidden="1" x14ac:dyDescent="0.25">
      <c r="A336" s="1">
        <f t="shared" si="5"/>
        <v>0</v>
      </c>
      <c r="B336">
        <v>336</v>
      </c>
      <c r="D336" t="s">
        <v>352</v>
      </c>
      <c r="E336" s="2">
        <v>34.467522899999999</v>
      </c>
      <c r="F336">
        <v>4</v>
      </c>
    </row>
    <row r="337" spans="1:16" x14ac:dyDescent="0.25">
      <c r="A337" s="1">
        <f t="shared" si="5"/>
        <v>1</v>
      </c>
      <c r="B337">
        <v>337</v>
      </c>
      <c r="C337" t="s">
        <v>353</v>
      </c>
      <c r="D337">
        <v>1212</v>
      </c>
      <c r="E337" t="s">
        <v>2</v>
      </c>
      <c r="F337" t="s">
        <v>93</v>
      </c>
      <c r="G337" t="s">
        <v>277</v>
      </c>
      <c r="H337">
        <v>3</v>
      </c>
      <c r="I337" t="s">
        <v>4</v>
      </c>
      <c r="J337">
        <v>300</v>
      </c>
      <c r="K337">
        <v>5000</v>
      </c>
      <c r="L337">
        <v>1397</v>
      </c>
      <c r="M337">
        <v>91</v>
      </c>
    </row>
    <row r="338" spans="1:16" hidden="1" x14ac:dyDescent="0.25">
      <c r="A338" s="1">
        <f t="shared" si="5"/>
        <v>2</v>
      </c>
      <c r="B338">
        <v>338</v>
      </c>
      <c r="D338" s="2">
        <v>33.124008500000002</v>
      </c>
      <c r="E338" t="s">
        <v>354</v>
      </c>
      <c r="F338" t="s">
        <v>355</v>
      </c>
      <c r="G338">
        <v>2</v>
      </c>
    </row>
    <row r="339" spans="1:16" hidden="1" x14ac:dyDescent="0.25">
      <c r="A339" s="1">
        <f t="shared" si="5"/>
        <v>3</v>
      </c>
      <c r="B339">
        <v>339</v>
      </c>
      <c r="C339" s="1">
        <f>-67057.3084-142.210054-2.67496659</f>
        <v>-67202.193420589989</v>
      </c>
      <c r="D339" t="s">
        <v>356</v>
      </c>
      <c r="E339">
        <v>3</v>
      </c>
    </row>
    <row r="340" spans="1:16" hidden="1" x14ac:dyDescent="0.25">
      <c r="A340" s="1">
        <f t="shared" si="5"/>
        <v>0</v>
      </c>
      <c r="B340">
        <v>340</v>
      </c>
      <c r="D340" t="s">
        <v>357</v>
      </c>
      <c r="E340" s="2">
        <v>48.078631899999998</v>
      </c>
      <c r="F340">
        <v>4</v>
      </c>
    </row>
    <row r="341" spans="1:16" x14ac:dyDescent="0.25">
      <c r="A341" s="1">
        <f t="shared" si="5"/>
        <v>1</v>
      </c>
      <c r="B341">
        <v>341</v>
      </c>
      <c r="C341" t="s">
        <v>358</v>
      </c>
      <c r="D341">
        <v>1212</v>
      </c>
      <c r="E341" t="s">
        <v>2</v>
      </c>
      <c r="F341" t="s">
        <v>93</v>
      </c>
      <c r="G341" t="s">
        <v>277</v>
      </c>
      <c r="H341">
        <v>3</v>
      </c>
      <c r="I341" t="s">
        <v>4</v>
      </c>
      <c r="J341">
        <v>300</v>
      </c>
      <c r="K341">
        <v>5000</v>
      </c>
      <c r="L341">
        <v>1394</v>
      </c>
      <c r="M341">
        <v>91</v>
      </c>
    </row>
    <row r="342" spans="1:16" hidden="1" x14ac:dyDescent="0.25">
      <c r="A342" s="1">
        <f t="shared" si="5"/>
        <v>2</v>
      </c>
      <c r="B342">
        <v>342</v>
      </c>
      <c r="D342" s="2">
        <v>31.8518419</v>
      </c>
      <c r="E342" t="s">
        <v>359</v>
      </c>
      <c r="F342" t="s">
        <v>360</v>
      </c>
      <c r="G342">
        <v>2</v>
      </c>
    </row>
    <row r="343" spans="1:16" hidden="1" x14ac:dyDescent="0.25">
      <c r="A343" s="1">
        <f t="shared" si="5"/>
        <v>3</v>
      </c>
      <c r="B343">
        <v>343</v>
      </c>
      <c r="C343" s="1">
        <f>-68732.6463-135.354152</f>
        <v>-68868.000451999993</v>
      </c>
      <c r="D343" s="2">
        <v>0.47725865200000001</v>
      </c>
      <c r="E343" t="s">
        <v>361</v>
      </c>
      <c r="F343">
        <v>3</v>
      </c>
    </row>
    <row r="344" spans="1:16" hidden="1" x14ac:dyDescent="0.25">
      <c r="A344" s="1">
        <f t="shared" si="5"/>
        <v>0</v>
      </c>
      <c r="B344">
        <v>344</v>
      </c>
      <c r="D344" t="s">
        <v>362</v>
      </c>
      <c r="E344" s="2">
        <v>32.037843000000002</v>
      </c>
      <c r="F344">
        <v>4</v>
      </c>
    </row>
    <row r="345" spans="1:16" x14ac:dyDescent="0.25">
      <c r="A345" s="1">
        <f t="shared" si="5"/>
        <v>1</v>
      </c>
      <c r="B345">
        <v>345</v>
      </c>
      <c r="C345" t="s">
        <v>363</v>
      </c>
      <c r="D345">
        <v>1212</v>
      </c>
      <c r="E345" t="s">
        <v>2</v>
      </c>
      <c r="F345" t="s">
        <v>93</v>
      </c>
      <c r="G345" t="s">
        <v>277</v>
      </c>
      <c r="H345">
        <v>3</v>
      </c>
      <c r="I345" t="s">
        <v>4</v>
      </c>
      <c r="J345">
        <v>300</v>
      </c>
      <c r="K345">
        <v>5000</v>
      </c>
      <c r="L345">
        <v>1391</v>
      </c>
      <c r="M345">
        <v>91</v>
      </c>
    </row>
    <row r="346" spans="1:16" hidden="1" x14ac:dyDescent="0.25">
      <c r="A346" s="1">
        <f t="shared" si="5"/>
        <v>2</v>
      </c>
      <c r="B346">
        <v>346</v>
      </c>
      <c r="D346" s="2">
        <v>31.5203986</v>
      </c>
      <c r="E346" t="s">
        <v>344</v>
      </c>
      <c r="F346" t="s">
        <v>345</v>
      </c>
      <c r="G346">
        <v>2</v>
      </c>
    </row>
    <row r="347" spans="1:16" hidden="1" x14ac:dyDescent="0.25">
      <c r="A347" s="1">
        <f t="shared" si="5"/>
        <v>3</v>
      </c>
      <c r="B347">
        <v>347</v>
      </c>
      <c r="C347" s="1">
        <f>-65824.7332-132.396622</f>
        <v>-65957.129822000003</v>
      </c>
      <c r="D347" s="2">
        <v>0.88753383200000002</v>
      </c>
      <c r="E347" t="s">
        <v>346</v>
      </c>
      <c r="F347">
        <v>3</v>
      </c>
    </row>
    <row r="348" spans="1:16" hidden="1" x14ac:dyDescent="0.25">
      <c r="A348" s="1">
        <f t="shared" si="5"/>
        <v>0</v>
      </c>
      <c r="B348">
        <v>348</v>
      </c>
      <c r="D348" t="s">
        <v>347</v>
      </c>
      <c r="E348" s="2">
        <v>32.471457999999998</v>
      </c>
      <c r="F348">
        <v>4</v>
      </c>
    </row>
    <row r="349" spans="1:16" x14ac:dyDescent="0.25">
      <c r="A349" s="1">
        <f t="shared" si="5"/>
        <v>1</v>
      </c>
      <c r="B349">
        <v>349</v>
      </c>
      <c r="C349" t="s">
        <v>364</v>
      </c>
      <c r="D349">
        <v>415</v>
      </c>
      <c r="E349" t="s">
        <v>365</v>
      </c>
      <c r="F349" t="s">
        <v>3</v>
      </c>
      <c r="G349">
        <v>20</v>
      </c>
      <c r="H349">
        <v>0</v>
      </c>
      <c r="I349" t="s">
        <v>4</v>
      </c>
      <c r="J349">
        <v>300</v>
      </c>
      <c r="K349">
        <v>5000</v>
      </c>
      <c r="L349">
        <v>1392</v>
      </c>
      <c r="M349">
        <v>1</v>
      </c>
      <c r="P349" s="1"/>
    </row>
    <row r="350" spans="1:16" hidden="1" x14ac:dyDescent="0.25">
      <c r="A350" s="1">
        <f t="shared" si="5"/>
        <v>2</v>
      </c>
      <c r="B350">
        <v>350</v>
      </c>
      <c r="D350" s="2">
        <v>28.653739300000002</v>
      </c>
      <c r="E350" t="s">
        <v>366</v>
      </c>
      <c r="F350" t="s">
        <v>367</v>
      </c>
      <c r="G350">
        <v>2</v>
      </c>
      <c r="P350" s="1" t="s">
        <v>370</v>
      </c>
    </row>
    <row r="351" spans="1:16" hidden="1" x14ac:dyDescent="0.25">
      <c r="A351" s="1">
        <f t="shared" si="5"/>
        <v>3</v>
      </c>
      <c r="B351">
        <v>351</v>
      </c>
      <c r="C351" s="1">
        <f>-43686.2067-124.853486-2.26619731</f>
        <v>-43813.326383309999</v>
      </c>
      <c r="D351" t="s">
        <v>368</v>
      </c>
      <c r="E351">
        <v>3</v>
      </c>
      <c r="P351" s="1" t="s">
        <v>375</v>
      </c>
    </row>
    <row r="352" spans="1:16" hidden="1" x14ac:dyDescent="0.25">
      <c r="A352" s="1">
        <f t="shared" si="5"/>
        <v>0</v>
      </c>
      <c r="B352">
        <v>352</v>
      </c>
      <c r="D352" t="s">
        <v>369</v>
      </c>
      <c r="E352" s="2">
        <v>42.757477000000002</v>
      </c>
      <c r="F352">
        <v>4</v>
      </c>
      <c r="P352" s="1" t="s">
        <v>380</v>
      </c>
    </row>
    <row r="353" spans="1:16" x14ac:dyDescent="0.25">
      <c r="A353" s="1">
        <f t="shared" si="5"/>
        <v>1</v>
      </c>
      <c r="B353">
        <v>353</v>
      </c>
      <c r="C353" t="s">
        <v>370</v>
      </c>
      <c r="D353">
        <v>415</v>
      </c>
      <c r="E353" t="s">
        <v>365</v>
      </c>
      <c r="F353" t="s">
        <v>3</v>
      </c>
      <c r="G353">
        <v>19</v>
      </c>
      <c r="H353">
        <v>0</v>
      </c>
      <c r="I353" t="s">
        <v>4</v>
      </c>
      <c r="J353">
        <v>300</v>
      </c>
      <c r="K353">
        <v>5000</v>
      </c>
      <c r="L353">
        <v>1392</v>
      </c>
      <c r="M353">
        <v>1</v>
      </c>
      <c r="P353" s="1"/>
    </row>
    <row r="354" spans="1:16" hidden="1" x14ac:dyDescent="0.25">
      <c r="A354" s="1">
        <f t="shared" si="5"/>
        <v>2</v>
      </c>
      <c r="B354">
        <v>354</v>
      </c>
      <c r="D354" s="2">
        <v>28.2258405</v>
      </c>
      <c r="E354" t="s">
        <v>371</v>
      </c>
      <c r="F354" t="s">
        <v>372</v>
      </c>
      <c r="G354">
        <v>2</v>
      </c>
      <c r="P354" s="1" t="s">
        <v>386</v>
      </c>
    </row>
    <row r="355" spans="1:16" hidden="1" x14ac:dyDescent="0.25">
      <c r="A355" s="1">
        <f t="shared" si="5"/>
        <v>3</v>
      </c>
      <c r="B355">
        <v>355</v>
      </c>
      <c r="C355" s="1">
        <f>-18614.8587-119.69-1.48833484</f>
        <v>-18736.037034839999</v>
      </c>
      <c r="D355" t="s">
        <v>373</v>
      </c>
      <c r="E355">
        <v>3</v>
      </c>
      <c r="P355" s="1" t="s">
        <v>391</v>
      </c>
    </row>
    <row r="356" spans="1:16" hidden="1" x14ac:dyDescent="0.25">
      <c r="A356" s="1">
        <f t="shared" si="5"/>
        <v>0</v>
      </c>
      <c r="B356">
        <v>356</v>
      </c>
      <c r="D356" t="s">
        <v>374</v>
      </c>
      <c r="E356" s="2">
        <v>41.307440499999998</v>
      </c>
      <c r="F356">
        <v>4</v>
      </c>
      <c r="P356" s="1" t="s">
        <v>396</v>
      </c>
    </row>
    <row r="357" spans="1:16" x14ac:dyDescent="0.25">
      <c r="A357" s="1">
        <f t="shared" si="5"/>
        <v>1</v>
      </c>
      <c r="B357">
        <v>357</v>
      </c>
      <c r="C357" t="s">
        <v>375</v>
      </c>
      <c r="D357">
        <v>415</v>
      </c>
      <c r="E357" t="s">
        <v>365</v>
      </c>
      <c r="F357" t="s">
        <v>3</v>
      </c>
      <c r="G357">
        <v>19</v>
      </c>
      <c r="H357">
        <v>0</v>
      </c>
      <c r="I357" t="s">
        <v>4</v>
      </c>
      <c r="J357">
        <v>300</v>
      </c>
      <c r="K357">
        <v>5000</v>
      </c>
      <c r="L357">
        <v>1385</v>
      </c>
      <c r="M357">
        <v>1</v>
      </c>
      <c r="P357" s="1"/>
    </row>
    <row r="358" spans="1:16" hidden="1" x14ac:dyDescent="0.25">
      <c r="A358" s="1">
        <f t="shared" si="5"/>
        <v>2</v>
      </c>
      <c r="B358">
        <v>358</v>
      </c>
      <c r="D358" s="2">
        <v>26.677175800000001</v>
      </c>
      <c r="E358" t="s">
        <v>376</v>
      </c>
      <c r="F358" t="s">
        <v>377</v>
      </c>
      <c r="G358">
        <v>2</v>
      </c>
      <c r="P358" s="1" t="s">
        <v>407</v>
      </c>
    </row>
    <row r="359" spans="1:16" hidden="1" x14ac:dyDescent="0.25">
      <c r="A359" s="1">
        <f t="shared" si="5"/>
        <v>3</v>
      </c>
      <c r="B359">
        <v>359</v>
      </c>
      <c r="C359" s="1">
        <f>-20414.0173-110.0023</f>
        <v>-20524.0196</v>
      </c>
      <c r="D359" s="2">
        <v>1.8313944799999999</v>
      </c>
      <c r="E359" t="s">
        <v>378</v>
      </c>
      <c r="F359">
        <v>3</v>
      </c>
      <c r="P359" s="1" t="s">
        <v>413</v>
      </c>
    </row>
    <row r="360" spans="1:16" hidden="1" x14ac:dyDescent="0.25">
      <c r="A360" s="1">
        <f t="shared" si="5"/>
        <v>0</v>
      </c>
      <c r="B360">
        <v>360</v>
      </c>
      <c r="D360" t="s">
        <v>379</v>
      </c>
      <c r="E360" s="2">
        <v>27.5316984</v>
      </c>
      <c r="F360">
        <v>4</v>
      </c>
      <c r="P360" s="1" t="s">
        <v>418</v>
      </c>
    </row>
    <row r="361" spans="1:16" x14ac:dyDescent="0.25">
      <c r="A361" s="1">
        <f t="shared" si="5"/>
        <v>1</v>
      </c>
      <c r="B361">
        <v>361</v>
      </c>
      <c r="C361" t="s">
        <v>380</v>
      </c>
      <c r="D361">
        <v>415</v>
      </c>
      <c r="E361" t="s">
        <v>365</v>
      </c>
      <c r="F361" t="s">
        <v>3</v>
      </c>
      <c r="G361">
        <v>19</v>
      </c>
      <c r="H361">
        <v>0</v>
      </c>
      <c r="I361" t="s">
        <v>4</v>
      </c>
      <c r="J361">
        <v>300</v>
      </c>
      <c r="K361">
        <v>5000</v>
      </c>
      <c r="L361">
        <v>1387</v>
      </c>
      <c r="M361">
        <v>1</v>
      </c>
      <c r="P361" s="1"/>
    </row>
    <row r="362" spans="1:16" hidden="1" x14ac:dyDescent="0.25">
      <c r="A362" s="1">
        <f t="shared" si="5"/>
        <v>2</v>
      </c>
      <c r="B362">
        <v>362</v>
      </c>
      <c r="D362" s="2">
        <v>28.000084000000001</v>
      </c>
      <c r="E362" t="s">
        <v>381</v>
      </c>
      <c r="F362" t="s">
        <v>382</v>
      </c>
      <c r="G362">
        <v>2</v>
      </c>
      <c r="P362" s="1" t="s">
        <v>424</v>
      </c>
    </row>
    <row r="363" spans="1:16" hidden="1" x14ac:dyDescent="0.25">
      <c r="A363" s="1">
        <f t="shared" si="5"/>
        <v>3</v>
      </c>
      <c r="B363">
        <v>363</v>
      </c>
      <c r="C363" s="1">
        <f>-19949.4067-117.997165-1.18689267</f>
        <v>-20068.590757670001</v>
      </c>
      <c r="D363" t="s">
        <v>383</v>
      </c>
      <c r="E363">
        <v>3</v>
      </c>
      <c r="P363" s="1" t="s">
        <v>429</v>
      </c>
    </row>
    <row r="364" spans="1:16" hidden="1" x14ac:dyDescent="0.25">
      <c r="A364" s="1">
        <f t="shared" si="5"/>
        <v>0</v>
      </c>
      <c r="B364">
        <v>364</v>
      </c>
      <c r="D364" t="s">
        <v>384</v>
      </c>
      <c r="E364" s="2">
        <v>41.110134299999999</v>
      </c>
      <c r="F364">
        <v>4</v>
      </c>
      <c r="P364" s="1" t="s">
        <v>434</v>
      </c>
    </row>
    <row r="365" spans="1:16" x14ac:dyDescent="0.25">
      <c r="A365" s="1">
        <f t="shared" si="5"/>
        <v>1</v>
      </c>
      <c r="B365">
        <v>365</v>
      </c>
      <c r="C365" t="s">
        <v>385</v>
      </c>
      <c r="D365">
        <v>415</v>
      </c>
      <c r="E365" t="s">
        <v>365</v>
      </c>
      <c r="F365" t="s">
        <v>3</v>
      </c>
      <c r="G365">
        <v>19</v>
      </c>
      <c r="H365">
        <v>0</v>
      </c>
      <c r="I365" t="s">
        <v>4</v>
      </c>
      <c r="J365">
        <v>300</v>
      </c>
      <c r="K365">
        <v>5000</v>
      </c>
      <c r="L365">
        <v>1387</v>
      </c>
      <c r="M365">
        <v>1</v>
      </c>
      <c r="P365" s="1"/>
    </row>
    <row r="366" spans="1:16" hidden="1" x14ac:dyDescent="0.25">
      <c r="A366" s="1">
        <f t="shared" si="5"/>
        <v>2</v>
      </c>
      <c r="B366">
        <v>366</v>
      </c>
      <c r="D366" s="2">
        <v>28.000084000000001</v>
      </c>
      <c r="E366" t="s">
        <v>381</v>
      </c>
      <c r="F366" t="s">
        <v>382</v>
      </c>
      <c r="G366">
        <v>2</v>
      </c>
      <c r="P366" s="1" t="s">
        <v>453</v>
      </c>
    </row>
    <row r="367" spans="1:16" hidden="1" x14ac:dyDescent="0.25">
      <c r="A367" s="1">
        <f t="shared" si="5"/>
        <v>3</v>
      </c>
      <c r="B367">
        <v>367</v>
      </c>
      <c r="C367" s="1">
        <f>-19949.4067-117.997165-1.18689267</f>
        <v>-20068.590757670001</v>
      </c>
      <c r="D367" t="s">
        <v>383</v>
      </c>
      <c r="E367">
        <v>3</v>
      </c>
      <c r="P367" s="1" t="s">
        <v>458</v>
      </c>
    </row>
    <row r="368" spans="1:16" hidden="1" x14ac:dyDescent="0.25">
      <c r="A368" s="1">
        <f t="shared" si="5"/>
        <v>0</v>
      </c>
      <c r="B368">
        <v>368</v>
      </c>
      <c r="D368" t="s">
        <v>384</v>
      </c>
      <c r="E368" s="2">
        <v>41.110134299999999</v>
      </c>
      <c r="F368">
        <v>4</v>
      </c>
      <c r="P368" s="1" t="s">
        <v>463</v>
      </c>
    </row>
    <row r="369" spans="1:16" x14ac:dyDescent="0.25">
      <c r="A369" s="1">
        <f t="shared" si="5"/>
        <v>1</v>
      </c>
      <c r="B369">
        <v>369</v>
      </c>
      <c r="C369" t="s">
        <v>386</v>
      </c>
      <c r="D369">
        <v>415</v>
      </c>
      <c r="E369" t="s">
        <v>365</v>
      </c>
      <c r="F369" t="s">
        <v>3</v>
      </c>
      <c r="G369">
        <v>18</v>
      </c>
      <c r="H369">
        <v>0</v>
      </c>
      <c r="I369" t="s">
        <v>4</v>
      </c>
      <c r="J369">
        <v>300</v>
      </c>
      <c r="K369">
        <v>5000</v>
      </c>
      <c r="L369">
        <v>1391</v>
      </c>
      <c r="M369">
        <v>1</v>
      </c>
      <c r="P369" s="1"/>
    </row>
    <row r="370" spans="1:16" hidden="1" x14ac:dyDescent="0.25">
      <c r="A370" s="1">
        <f t="shared" si="5"/>
        <v>2</v>
      </c>
      <c r="B370">
        <v>370</v>
      </c>
      <c r="D370" s="2">
        <v>27.551026199999999</v>
      </c>
      <c r="E370" t="s">
        <v>387</v>
      </c>
      <c r="F370" t="s">
        <v>388</v>
      </c>
      <c r="G370">
        <v>2</v>
      </c>
      <c r="P370" s="1" t="s">
        <v>476</v>
      </c>
    </row>
    <row r="371" spans="1:16" hidden="1" x14ac:dyDescent="0.25">
      <c r="A371" s="1">
        <f t="shared" si="5"/>
        <v>3</v>
      </c>
      <c r="B371">
        <v>371</v>
      </c>
      <c r="C371" s="1">
        <f>-28262.931-117.085976-1.35259766</f>
        <v>-28381.369573659998</v>
      </c>
      <c r="D371" t="s">
        <v>389</v>
      </c>
      <c r="E371">
        <v>3</v>
      </c>
      <c r="P371" s="1" t="s">
        <v>483</v>
      </c>
    </row>
    <row r="372" spans="1:16" hidden="1" x14ac:dyDescent="0.25">
      <c r="A372" s="1">
        <f t="shared" si="5"/>
        <v>0</v>
      </c>
      <c r="B372">
        <v>372</v>
      </c>
      <c r="D372" t="s">
        <v>390</v>
      </c>
      <c r="E372" s="2">
        <v>39.136288999999998</v>
      </c>
      <c r="F372">
        <v>4</v>
      </c>
      <c r="P372" s="1" t="s">
        <v>485</v>
      </c>
    </row>
    <row r="373" spans="1:16" x14ac:dyDescent="0.25">
      <c r="A373" s="1">
        <f t="shared" si="5"/>
        <v>1</v>
      </c>
      <c r="B373">
        <v>373</v>
      </c>
      <c r="C373" t="s">
        <v>391</v>
      </c>
      <c r="D373">
        <v>415</v>
      </c>
      <c r="E373" t="s">
        <v>365</v>
      </c>
      <c r="F373" t="s">
        <v>3</v>
      </c>
      <c r="G373">
        <v>18</v>
      </c>
      <c r="H373">
        <v>0</v>
      </c>
      <c r="I373" t="s">
        <v>4</v>
      </c>
      <c r="J373">
        <v>300</v>
      </c>
      <c r="K373">
        <v>5000</v>
      </c>
      <c r="L373">
        <v>1390</v>
      </c>
      <c r="M373">
        <v>1</v>
      </c>
      <c r="P373" s="1"/>
    </row>
    <row r="374" spans="1:16" hidden="1" x14ac:dyDescent="0.25">
      <c r="A374" s="1">
        <f t="shared" si="5"/>
        <v>2</v>
      </c>
      <c r="B374">
        <v>374</v>
      </c>
      <c r="D374" s="2">
        <v>27.0798317</v>
      </c>
      <c r="E374" t="s">
        <v>392</v>
      </c>
      <c r="F374" t="s">
        <v>393</v>
      </c>
      <c r="G374">
        <v>2</v>
      </c>
      <c r="P374" s="1" t="s">
        <v>495</v>
      </c>
    </row>
    <row r="375" spans="1:16" hidden="1" x14ac:dyDescent="0.25">
      <c r="A375" s="1">
        <f t="shared" si="5"/>
        <v>3</v>
      </c>
      <c r="B375">
        <v>375</v>
      </c>
      <c r="C375" s="1">
        <f>-29608.3965-114.891476-0.835487832</f>
        <v>-29724.123463831998</v>
      </c>
      <c r="D375" t="s">
        <v>394</v>
      </c>
      <c r="E375">
        <v>3</v>
      </c>
      <c r="P375" s="1" t="s">
        <v>500</v>
      </c>
    </row>
    <row r="376" spans="1:16" hidden="1" x14ac:dyDescent="0.25">
      <c r="A376" s="1">
        <f t="shared" si="5"/>
        <v>0</v>
      </c>
      <c r="B376">
        <v>376</v>
      </c>
      <c r="D376" t="s">
        <v>395</v>
      </c>
      <c r="E376" s="2">
        <v>36.595938500000003</v>
      </c>
      <c r="F376">
        <v>4</v>
      </c>
      <c r="P376" s="1" t="s">
        <v>501</v>
      </c>
    </row>
    <row r="377" spans="1:16" x14ac:dyDescent="0.25">
      <c r="A377" s="1">
        <f t="shared" si="5"/>
        <v>1</v>
      </c>
      <c r="B377">
        <v>377</v>
      </c>
      <c r="C377" t="s">
        <v>396</v>
      </c>
      <c r="D377">
        <v>415</v>
      </c>
      <c r="E377" t="s">
        <v>365</v>
      </c>
      <c r="F377" t="s">
        <v>3</v>
      </c>
      <c r="G377">
        <v>18</v>
      </c>
      <c r="H377">
        <v>0</v>
      </c>
      <c r="I377" t="s">
        <v>4</v>
      </c>
      <c r="J377">
        <v>300</v>
      </c>
      <c r="K377">
        <v>5000</v>
      </c>
      <c r="L377">
        <v>1393</v>
      </c>
      <c r="M377">
        <v>1</v>
      </c>
      <c r="P377" s="1"/>
    </row>
    <row r="378" spans="1:16" hidden="1" x14ac:dyDescent="0.25">
      <c r="A378" s="1">
        <f t="shared" si="5"/>
        <v>2</v>
      </c>
      <c r="B378">
        <v>378</v>
      </c>
      <c r="D378" s="2">
        <v>27.1344523</v>
      </c>
      <c r="E378" t="s">
        <v>397</v>
      </c>
      <c r="F378" t="s">
        <v>398</v>
      </c>
      <c r="G378">
        <v>2</v>
      </c>
      <c r="P378" s="1" t="s">
        <v>503</v>
      </c>
    </row>
    <row r="379" spans="1:16" hidden="1" x14ac:dyDescent="0.25">
      <c r="A379" s="1">
        <f t="shared" si="5"/>
        <v>3</v>
      </c>
      <c r="B379">
        <v>379</v>
      </c>
      <c r="C379" s="1">
        <f>-28911.2047-115.789162-3.18525976</f>
        <v>-29030.17912176</v>
      </c>
      <c r="D379" t="s">
        <v>399</v>
      </c>
      <c r="E379">
        <v>3</v>
      </c>
      <c r="P379" s="1" t="s">
        <v>504</v>
      </c>
    </row>
    <row r="380" spans="1:16" hidden="1" x14ac:dyDescent="0.25">
      <c r="A380" s="1">
        <f t="shared" si="5"/>
        <v>0</v>
      </c>
      <c r="B380">
        <v>380</v>
      </c>
      <c r="D380" t="s">
        <v>400</v>
      </c>
      <c r="E380" s="2">
        <v>47.608744999999999</v>
      </c>
      <c r="F380">
        <v>4</v>
      </c>
      <c r="P380" s="1" t="s">
        <v>505</v>
      </c>
    </row>
    <row r="381" spans="1:16" x14ac:dyDescent="0.25">
      <c r="A381" s="1">
        <f t="shared" si="5"/>
        <v>1</v>
      </c>
      <c r="B381">
        <v>381</v>
      </c>
      <c r="C381" t="s">
        <v>401</v>
      </c>
      <c r="D381">
        <v>415</v>
      </c>
      <c r="E381" t="s">
        <v>365</v>
      </c>
      <c r="F381" t="s">
        <v>3</v>
      </c>
      <c r="G381">
        <v>17</v>
      </c>
      <c r="H381">
        <v>0</v>
      </c>
      <c r="I381" t="s">
        <v>4</v>
      </c>
      <c r="J381">
        <v>300</v>
      </c>
      <c r="K381">
        <v>5000</v>
      </c>
      <c r="L381">
        <v>1391</v>
      </c>
      <c r="M381">
        <v>1</v>
      </c>
      <c r="P381" s="1"/>
    </row>
    <row r="382" spans="1:16" hidden="1" x14ac:dyDescent="0.25">
      <c r="A382" s="1">
        <f t="shared" si="5"/>
        <v>2</v>
      </c>
      <c r="B382">
        <v>382</v>
      </c>
      <c r="D382" s="2">
        <v>26.4961609</v>
      </c>
      <c r="E382" t="s">
        <v>402</v>
      </c>
      <c r="F382" t="s">
        <v>403</v>
      </c>
      <c r="G382">
        <v>2</v>
      </c>
      <c r="P382" s="1" t="s">
        <v>511</v>
      </c>
    </row>
    <row r="383" spans="1:16" hidden="1" x14ac:dyDescent="0.25">
      <c r="A383" s="1">
        <f t="shared" si="5"/>
        <v>3</v>
      </c>
      <c r="B383">
        <v>383</v>
      </c>
      <c r="D383" t="s">
        <v>404</v>
      </c>
      <c r="E383" t="s">
        <v>405</v>
      </c>
      <c r="F383">
        <v>3</v>
      </c>
      <c r="P383" s="1" t="s">
        <v>516</v>
      </c>
    </row>
    <row r="384" spans="1:16" hidden="1" x14ac:dyDescent="0.25">
      <c r="A384" s="1">
        <f t="shared" si="5"/>
        <v>0</v>
      </c>
      <c r="B384">
        <v>384</v>
      </c>
      <c r="D384" t="s">
        <v>406</v>
      </c>
      <c r="E384" s="2">
        <v>10091.8105</v>
      </c>
      <c r="F384" s="2">
        <v>39.926363600000002</v>
      </c>
      <c r="G384">
        <v>4</v>
      </c>
      <c r="P384" s="1" t="s">
        <v>521</v>
      </c>
    </row>
    <row r="385" spans="1:16" x14ac:dyDescent="0.25">
      <c r="A385" s="1">
        <f t="shared" ref="A385:A448" si="6">MOD(B385,4)</f>
        <v>1</v>
      </c>
      <c r="B385">
        <v>385</v>
      </c>
      <c r="C385" t="s">
        <v>407</v>
      </c>
      <c r="D385">
        <v>415</v>
      </c>
      <c r="E385" t="s">
        <v>365</v>
      </c>
      <c r="F385" t="s">
        <v>3</v>
      </c>
      <c r="G385" t="s">
        <v>408</v>
      </c>
      <c r="H385">
        <v>1</v>
      </c>
      <c r="I385" t="s">
        <v>4</v>
      </c>
      <c r="J385">
        <v>300</v>
      </c>
      <c r="K385">
        <v>5000</v>
      </c>
      <c r="L385">
        <v>1391</v>
      </c>
      <c r="M385">
        <v>1</v>
      </c>
      <c r="P385" s="1"/>
    </row>
    <row r="386" spans="1:16" hidden="1" x14ac:dyDescent="0.25">
      <c r="A386" s="1">
        <f t="shared" si="6"/>
        <v>2</v>
      </c>
      <c r="B386">
        <v>386</v>
      </c>
      <c r="D386" s="2">
        <v>30.6482536</v>
      </c>
      <c r="E386" t="s">
        <v>409</v>
      </c>
      <c r="F386" t="s">
        <v>410</v>
      </c>
      <c r="G386">
        <v>2</v>
      </c>
      <c r="P386" s="1" t="s">
        <v>523</v>
      </c>
    </row>
    <row r="387" spans="1:16" hidden="1" x14ac:dyDescent="0.25">
      <c r="A387" s="1">
        <f t="shared" si="6"/>
        <v>3</v>
      </c>
      <c r="B387">
        <v>387</v>
      </c>
      <c r="C387" s="1">
        <f>-36177.4163-131.325135-1.50945371</f>
        <v>-36310.250888709998</v>
      </c>
      <c r="D387" t="s">
        <v>411</v>
      </c>
      <c r="E387">
        <v>3</v>
      </c>
      <c r="P387" s="1" t="s">
        <v>528</v>
      </c>
    </row>
    <row r="388" spans="1:16" hidden="1" x14ac:dyDescent="0.25">
      <c r="A388" s="1">
        <f t="shared" si="6"/>
        <v>0</v>
      </c>
      <c r="B388">
        <v>388</v>
      </c>
      <c r="D388" t="s">
        <v>412</v>
      </c>
      <c r="E388" s="2">
        <v>42.600540000000002</v>
      </c>
      <c r="F388">
        <v>4</v>
      </c>
      <c r="P388" s="1" t="s">
        <v>529</v>
      </c>
    </row>
    <row r="389" spans="1:16" x14ac:dyDescent="0.25">
      <c r="A389" s="1">
        <f t="shared" si="6"/>
        <v>1</v>
      </c>
      <c r="B389">
        <v>389</v>
      </c>
      <c r="C389" t="s">
        <v>413</v>
      </c>
      <c r="D389">
        <v>415</v>
      </c>
      <c r="E389" t="s">
        <v>365</v>
      </c>
      <c r="F389" t="s">
        <v>3</v>
      </c>
      <c r="G389" t="s">
        <v>408</v>
      </c>
      <c r="H389">
        <v>1</v>
      </c>
      <c r="I389" t="s">
        <v>4</v>
      </c>
      <c r="J389">
        <v>300</v>
      </c>
      <c r="K389">
        <v>5000</v>
      </c>
      <c r="L389">
        <v>1391</v>
      </c>
      <c r="M389">
        <v>1</v>
      </c>
      <c r="P389" s="1"/>
    </row>
    <row r="390" spans="1:16" hidden="1" x14ac:dyDescent="0.25">
      <c r="A390" s="1">
        <f t="shared" si="6"/>
        <v>2</v>
      </c>
      <c r="B390">
        <v>390</v>
      </c>
      <c r="D390" s="2">
        <v>31.323298399999999</v>
      </c>
      <c r="E390" t="s">
        <v>414</v>
      </c>
      <c r="F390" t="s">
        <v>415</v>
      </c>
      <c r="G390">
        <v>2</v>
      </c>
      <c r="P390" s="1" t="s">
        <v>531</v>
      </c>
    </row>
    <row r="391" spans="1:16" hidden="1" x14ac:dyDescent="0.25">
      <c r="A391" s="1">
        <f t="shared" si="6"/>
        <v>3</v>
      </c>
      <c r="B391">
        <v>391</v>
      </c>
      <c r="C391" s="1">
        <f>-39740.4899-136.498906-1.59336087</f>
        <v>-39878.582166870001</v>
      </c>
      <c r="D391" t="s">
        <v>416</v>
      </c>
      <c r="E391">
        <v>3</v>
      </c>
      <c r="P391" s="8" t="s">
        <v>532</v>
      </c>
    </row>
    <row r="392" spans="1:16" hidden="1" x14ac:dyDescent="0.25">
      <c r="A392" s="1">
        <f t="shared" si="6"/>
        <v>0</v>
      </c>
      <c r="B392">
        <v>392</v>
      </c>
      <c r="D392" t="s">
        <v>417</v>
      </c>
      <c r="E392" s="2">
        <v>40.717759200000003</v>
      </c>
      <c r="F392">
        <v>4</v>
      </c>
      <c r="P392" s="1" t="s">
        <v>533</v>
      </c>
    </row>
    <row r="393" spans="1:16" x14ac:dyDescent="0.25">
      <c r="A393" s="1">
        <f t="shared" si="6"/>
        <v>1</v>
      </c>
      <c r="B393">
        <v>393</v>
      </c>
      <c r="C393" t="s">
        <v>418</v>
      </c>
      <c r="D393">
        <v>415</v>
      </c>
      <c r="E393" t="s">
        <v>365</v>
      </c>
      <c r="F393" t="s">
        <v>3</v>
      </c>
      <c r="G393" t="s">
        <v>408</v>
      </c>
      <c r="H393">
        <v>1</v>
      </c>
      <c r="I393" t="s">
        <v>4</v>
      </c>
      <c r="J393">
        <v>300</v>
      </c>
      <c r="K393">
        <v>5000</v>
      </c>
      <c r="L393">
        <v>1392</v>
      </c>
      <c r="M393">
        <v>1</v>
      </c>
      <c r="P393" s="1"/>
    </row>
    <row r="394" spans="1:16" hidden="1" x14ac:dyDescent="0.25">
      <c r="A394" s="1">
        <f t="shared" si="6"/>
        <v>2</v>
      </c>
      <c r="B394">
        <v>394</v>
      </c>
      <c r="D394" s="2">
        <v>31.2007403</v>
      </c>
      <c r="E394" t="s">
        <v>419</v>
      </c>
      <c r="F394" t="s">
        <v>420</v>
      </c>
      <c r="G394">
        <v>2</v>
      </c>
      <c r="P394" s="1" t="s">
        <v>535</v>
      </c>
    </row>
    <row r="395" spans="1:16" hidden="1" x14ac:dyDescent="0.25">
      <c r="A395" s="1">
        <f t="shared" si="6"/>
        <v>3</v>
      </c>
      <c r="B395">
        <v>395</v>
      </c>
      <c r="C395" s="1">
        <f>-38560.6179-135.479967-2.66721889</f>
        <v>-38698.765085889994</v>
      </c>
      <c r="D395" t="s">
        <v>421</v>
      </c>
      <c r="E395">
        <v>3</v>
      </c>
      <c r="P395" s="1" t="s">
        <v>536</v>
      </c>
    </row>
    <row r="396" spans="1:16" hidden="1" x14ac:dyDescent="0.25">
      <c r="A396" s="1">
        <f t="shared" si="6"/>
        <v>0</v>
      </c>
      <c r="B396">
        <v>396</v>
      </c>
      <c r="D396" t="s">
        <v>422</v>
      </c>
      <c r="E396" s="2">
        <v>46.496353800000001</v>
      </c>
      <c r="F396">
        <v>4</v>
      </c>
      <c r="P396" s="1" t="s">
        <v>541</v>
      </c>
    </row>
    <row r="397" spans="1:16" x14ac:dyDescent="0.25">
      <c r="A397" s="1">
        <f t="shared" si="6"/>
        <v>1</v>
      </c>
      <c r="B397">
        <v>397</v>
      </c>
      <c r="C397" t="s">
        <v>423</v>
      </c>
      <c r="D397">
        <v>415</v>
      </c>
      <c r="E397" t="s">
        <v>365</v>
      </c>
      <c r="F397" t="s">
        <v>3</v>
      </c>
      <c r="G397" t="s">
        <v>408</v>
      </c>
      <c r="H397">
        <v>1</v>
      </c>
      <c r="I397" t="s">
        <v>4</v>
      </c>
      <c r="J397">
        <v>300</v>
      </c>
      <c r="K397">
        <v>5000</v>
      </c>
      <c r="L397">
        <v>1392</v>
      </c>
      <c r="M397">
        <v>1</v>
      </c>
      <c r="P397" s="1"/>
    </row>
    <row r="398" spans="1:16" hidden="1" x14ac:dyDescent="0.25">
      <c r="A398" s="1">
        <f t="shared" si="6"/>
        <v>2</v>
      </c>
      <c r="B398">
        <v>398</v>
      </c>
      <c r="D398" s="2">
        <v>31.2007403</v>
      </c>
      <c r="E398" t="s">
        <v>419</v>
      </c>
      <c r="F398" t="s">
        <v>420</v>
      </c>
      <c r="G398">
        <v>2</v>
      </c>
      <c r="P398" s="1" t="s">
        <v>543</v>
      </c>
    </row>
    <row r="399" spans="1:16" hidden="1" x14ac:dyDescent="0.25">
      <c r="A399" s="1">
        <f t="shared" si="6"/>
        <v>3</v>
      </c>
      <c r="B399">
        <v>399</v>
      </c>
      <c r="C399" s="1">
        <f>-38560.6179-135.479967-2.66721889</f>
        <v>-38698.765085889994</v>
      </c>
      <c r="D399" t="s">
        <v>421</v>
      </c>
      <c r="E399">
        <v>3</v>
      </c>
      <c r="P399" s="1" t="s">
        <v>544</v>
      </c>
    </row>
    <row r="400" spans="1:16" hidden="1" x14ac:dyDescent="0.25">
      <c r="A400" s="1">
        <f t="shared" si="6"/>
        <v>0</v>
      </c>
      <c r="B400">
        <v>400</v>
      </c>
      <c r="D400" t="s">
        <v>422</v>
      </c>
      <c r="E400" s="2">
        <v>46.496353800000001</v>
      </c>
      <c r="F400">
        <v>4</v>
      </c>
      <c r="P400" s="1" t="s">
        <v>545</v>
      </c>
    </row>
    <row r="401" spans="1:16" x14ac:dyDescent="0.25">
      <c r="A401" s="1">
        <f t="shared" si="6"/>
        <v>1</v>
      </c>
      <c r="B401">
        <v>401</v>
      </c>
      <c r="C401" t="s">
        <v>424</v>
      </c>
      <c r="D401">
        <v>415</v>
      </c>
      <c r="E401" t="s">
        <v>365</v>
      </c>
      <c r="F401" t="s">
        <v>3</v>
      </c>
      <c r="G401" t="s">
        <v>408</v>
      </c>
      <c r="H401">
        <v>2</v>
      </c>
      <c r="I401" t="s">
        <v>4</v>
      </c>
      <c r="J401">
        <v>300</v>
      </c>
      <c r="K401">
        <v>5000</v>
      </c>
      <c r="L401">
        <v>1394</v>
      </c>
      <c r="M401">
        <v>1</v>
      </c>
      <c r="P401" s="1"/>
    </row>
    <row r="402" spans="1:16" hidden="1" x14ac:dyDescent="0.25">
      <c r="A402" s="1">
        <f t="shared" si="6"/>
        <v>2</v>
      </c>
      <c r="B402">
        <v>402</v>
      </c>
      <c r="D402" s="2">
        <v>33.414710700000001</v>
      </c>
      <c r="E402" t="s">
        <v>425</v>
      </c>
      <c r="F402" t="s">
        <v>426</v>
      </c>
      <c r="G402">
        <v>2</v>
      </c>
      <c r="P402" s="1" t="s">
        <v>547</v>
      </c>
    </row>
    <row r="403" spans="1:16" hidden="1" x14ac:dyDescent="0.25">
      <c r="A403" s="1">
        <f t="shared" si="6"/>
        <v>3</v>
      </c>
      <c r="B403">
        <v>403</v>
      </c>
      <c r="C403" s="1">
        <f>-55965.5978-143.366573</f>
        <v>-56108.964373000003</v>
      </c>
      <c r="D403" s="2">
        <v>0.552545972</v>
      </c>
      <c r="E403" t="s">
        <v>427</v>
      </c>
      <c r="F403">
        <v>3</v>
      </c>
      <c r="P403" s="1" t="s">
        <v>552</v>
      </c>
    </row>
    <row r="404" spans="1:16" hidden="1" x14ac:dyDescent="0.25">
      <c r="A404" s="1">
        <f t="shared" si="6"/>
        <v>0</v>
      </c>
      <c r="B404">
        <v>404</v>
      </c>
      <c r="D404" t="s">
        <v>428</v>
      </c>
      <c r="E404" s="2">
        <v>34.203908300000002</v>
      </c>
      <c r="F404">
        <v>4</v>
      </c>
      <c r="P404" s="1" t="s">
        <v>557</v>
      </c>
    </row>
    <row r="405" spans="1:16" x14ac:dyDescent="0.25">
      <c r="A405" s="1">
        <f t="shared" si="6"/>
        <v>1</v>
      </c>
      <c r="B405">
        <v>405</v>
      </c>
      <c r="C405" t="s">
        <v>429</v>
      </c>
      <c r="D405">
        <v>415</v>
      </c>
      <c r="E405" t="s">
        <v>365</v>
      </c>
      <c r="F405" t="s">
        <v>3</v>
      </c>
      <c r="G405" t="s">
        <v>408</v>
      </c>
      <c r="H405">
        <v>2</v>
      </c>
      <c r="I405" t="s">
        <v>4</v>
      </c>
      <c r="J405">
        <v>300</v>
      </c>
      <c r="K405">
        <v>5000</v>
      </c>
      <c r="L405">
        <v>1396</v>
      </c>
      <c r="M405">
        <v>1</v>
      </c>
      <c r="P405" s="1"/>
    </row>
    <row r="406" spans="1:16" hidden="1" x14ac:dyDescent="0.25">
      <c r="A406" s="1">
        <f t="shared" si="6"/>
        <v>2</v>
      </c>
      <c r="B406">
        <v>406</v>
      </c>
      <c r="D406" s="2">
        <v>31.294954499999999</v>
      </c>
      <c r="E406" t="s">
        <v>430</v>
      </c>
      <c r="F406" t="s">
        <v>431</v>
      </c>
      <c r="G406">
        <v>2</v>
      </c>
      <c r="P406" s="1" t="s">
        <v>567</v>
      </c>
    </row>
    <row r="407" spans="1:16" hidden="1" x14ac:dyDescent="0.25">
      <c r="A407" s="1">
        <f t="shared" si="6"/>
        <v>3</v>
      </c>
      <c r="B407">
        <v>407</v>
      </c>
      <c r="C407" s="1">
        <f>-40961.5971-132.774617</f>
        <v>-41094.371717000002</v>
      </c>
      <c r="D407" s="2">
        <v>1.0493593800000001</v>
      </c>
      <c r="E407" t="s">
        <v>432</v>
      </c>
      <c r="F407">
        <v>3</v>
      </c>
      <c r="P407" s="1" t="s">
        <v>572</v>
      </c>
    </row>
    <row r="408" spans="1:16" hidden="1" x14ac:dyDescent="0.25">
      <c r="A408" s="1">
        <f t="shared" si="6"/>
        <v>0</v>
      </c>
      <c r="B408">
        <v>408</v>
      </c>
      <c r="D408" t="s">
        <v>433</v>
      </c>
      <c r="E408" s="2">
        <v>29.582615100000002</v>
      </c>
      <c r="F408">
        <v>4</v>
      </c>
      <c r="P408" s="1" t="s">
        <v>573</v>
      </c>
    </row>
    <row r="409" spans="1:16" x14ac:dyDescent="0.25">
      <c r="A409" s="1">
        <f t="shared" si="6"/>
        <v>1</v>
      </c>
      <c r="B409">
        <v>409</v>
      </c>
      <c r="C409" t="s">
        <v>434</v>
      </c>
      <c r="D409">
        <v>415</v>
      </c>
      <c r="E409" t="s">
        <v>365</v>
      </c>
      <c r="F409" t="s">
        <v>3</v>
      </c>
      <c r="G409" t="s">
        <v>408</v>
      </c>
      <c r="H409">
        <v>2</v>
      </c>
      <c r="I409" t="s">
        <v>4</v>
      </c>
      <c r="J409">
        <v>300</v>
      </c>
      <c r="K409">
        <v>5000</v>
      </c>
      <c r="L409">
        <v>1396</v>
      </c>
      <c r="M409">
        <v>1</v>
      </c>
      <c r="P409" s="1"/>
    </row>
    <row r="410" spans="1:16" hidden="1" x14ac:dyDescent="0.25">
      <c r="A410" s="1">
        <f t="shared" si="6"/>
        <v>2</v>
      </c>
      <c r="B410">
        <v>410</v>
      </c>
      <c r="D410" s="2">
        <v>31.309251100000001</v>
      </c>
      <c r="E410" t="s">
        <v>435</v>
      </c>
      <c r="F410" t="s">
        <v>436</v>
      </c>
      <c r="G410">
        <v>2</v>
      </c>
      <c r="P410" s="1" t="s">
        <v>583</v>
      </c>
    </row>
    <row r="411" spans="1:16" hidden="1" x14ac:dyDescent="0.25">
      <c r="A411" s="1">
        <f t="shared" si="6"/>
        <v>3</v>
      </c>
      <c r="B411">
        <v>411</v>
      </c>
      <c r="C411" s="1">
        <f>-39850.8948-132.367573</f>
        <v>-39983.262373000005</v>
      </c>
      <c r="D411" s="2">
        <v>0.61437691699999997</v>
      </c>
      <c r="E411" t="s">
        <v>437</v>
      </c>
      <c r="F411">
        <v>3</v>
      </c>
      <c r="P411" s="1" t="s">
        <v>588</v>
      </c>
    </row>
    <row r="412" spans="1:16" hidden="1" x14ac:dyDescent="0.25">
      <c r="A412" s="1">
        <f t="shared" si="6"/>
        <v>0</v>
      </c>
      <c r="B412">
        <v>412</v>
      </c>
      <c r="D412" t="s">
        <v>438</v>
      </c>
      <c r="E412" s="2">
        <v>32.9246014</v>
      </c>
      <c r="F412">
        <v>4</v>
      </c>
      <c r="P412" s="1" t="s">
        <v>593</v>
      </c>
    </row>
    <row r="413" spans="1:16" x14ac:dyDescent="0.25">
      <c r="A413" s="1">
        <f t="shared" si="6"/>
        <v>1</v>
      </c>
      <c r="B413">
        <v>413</v>
      </c>
      <c r="C413" t="s">
        <v>439</v>
      </c>
      <c r="D413">
        <v>415</v>
      </c>
      <c r="E413" t="s">
        <v>365</v>
      </c>
      <c r="F413" t="s">
        <v>3</v>
      </c>
      <c r="G413" t="s">
        <v>408</v>
      </c>
      <c r="H413">
        <v>2</v>
      </c>
      <c r="I413" t="s">
        <v>4</v>
      </c>
      <c r="J413">
        <v>300</v>
      </c>
      <c r="K413">
        <v>5000</v>
      </c>
      <c r="L413">
        <v>1396</v>
      </c>
      <c r="M413">
        <v>1</v>
      </c>
      <c r="P413" s="1"/>
    </row>
    <row r="414" spans="1:16" hidden="1" x14ac:dyDescent="0.25">
      <c r="A414" s="1">
        <f t="shared" si="6"/>
        <v>2</v>
      </c>
      <c r="B414">
        <v>414</v>
      </c>
      <c r="D414" s="2">
        <v>31.309251100000001</v>
      </c>
      <c r="E414" t="s">
        <v>435</v>
      </c>
      <c r="F414" t="s">
        <v>436</v>
      </c>
      <c r="G414">
        <v>2</v>
      </c>
      <c r="P414" s="1" t="s">
        <v>603</v>
      </c>
    </row>
    <row r="415" spans="1:16" hidden="1" x14ac:dyDescent="0.25">
      <c r="A415" s="1">
        <f t="shared" si="6"/>
        <v>3</v>
      </c>
      <c r="B415">
        <v>415</v>
      </c>
      <c r="C415" s="1">
        <f>-39850.8948-132.367573</f>
        <v>-39983.262373000005</v>
      </c>
      <c r="D415" s="2">
        <v>0.61437691699999997</v>
      </c>
      <c r="E415" t="s">
        <v>437</v>
      </c>
      <c r="F415">
        <v>3</v>
      </c>
      <c r="P415" s="1" t="s">
        <v>608</v>
      </c>
    </row>
    <row r="416" spans="1:16" hidden="1" x14ac:dyDescent="0.25">
      <c r="A416" s="1">
        <f t="shared" si="6"/>
        <v>0</v>
      </c>
      <c r="B416">
        <v>416</v>
      </c>
      <c r="D416" t="s">
        <v>438</v>
      </c>
      <c r="E416" s="2">
        <v>32.9246014</v>
      </c>
      <c r="F416">
        <v>4</v>
      </c>
      <c r="P416" s="1" t="s">
        <v>613</v>
      </c>
    </row>
    <row r="417" spans="1:16" x14ac:dyDescent="0.25">
      <c r="A417" s="1">
        <f t="shared" si="6"/>
        <v>1</v>
      </c>
      <c r="B417">
        <v>417</v>
      </c>
      <c r="C417" t="s">
        <v>440</v>
      </c>
      <c r="D417">
        <v>415</v>
      </c>
      <c r="E417" t="s">
        <v>365</v>
      </c>
      <c r="F417" t="s">
        <v>3</v>
      </c>
      <c r="G417" t="s">
        <v>441</v>
      </c>
      <c r="H417">
        <v>2</v>
      </c>
      <c r="I417" t="s">
        <v>4</v>
      </c>
      <c r="J417">
        <v>300</v>
      </c>
      <c r="K417">
        <v>5000</v>
      </c>
      <c r="L417">
        <v>1394</v>
      </c>
      <c r="M417">
        <v>1</v>
      </c>
      <c r="P417" s="1"/>
    </row>
    <row r="418" spans="1:16" hidden="1" x14ac:dyDescent="0.25">
      <c r="A418" s="1">
        <f t="shared" si="6"/>
        <v>2</v>
      </c>
      <c r="B418">
        <v>418</v>
      </c>
      <c r="D418" s="2">
        <v>33.414710700000001</v>
      </c>
      <c r="E418" t="s">
        <v>425</v>
      </c>
      <c r="F418" t="s">
        <v>426</v>
      </c>
      <c r="G418">
        <v>2</v>
      </c>
      <c r="P418" s="1" t="s">
        <v>619</v>
      </c>
    </row>
    <row r="419" spans="1:16" hidden="1" x14ac:dyDescent="0.25">
      <c r="A419" s="1">
        <f t="shared" si="6"/>
        <v>3</v>
      </c>
      <c r="B419">
        <v>419</v>
      </c>
      <c r="C419" s="1">
        <f>-55965.5978-143.366573</f>
        <v>-56108.964373000003</v>
      </c>
      <c r="D419" s="2">
        <v>0.552545972</v>
      </c>
      <c r="E419" t="s">
        <v>427</v>
      </c>
      <c r="F419">
        <v>3</v>
      </c>
      <c r="P419" s="1" t="s">
        <v>620</v>
      </c>
    </row>
    <row r="420" spans="1:16" hidden="1" x14ac:dyDescent="0.25">
      <c r="A420" s="1">
        <f t="shared" si="6"/>
        <v>0</v>
      </c>
      <c r="B420">
        <v>420</v>
      </c>
      <c r="D420" t="s">
        <v>428</v>
      </c>
      <c r="E420" s="2">
        <v>34.203908300000002</v>
      </c>
      <c r="F420">
        <v>4</v>
      </c>
      <c r="P420" s="1" t="s">
        <v>621</v>
      </c>
    </row>
    <row r="421" spans="1:16" x14ac:dyDescent="0.25">
      <c r="A421" s="1">
        <f t="shared" si="6"/>
        <v>1</v>
      </c>
      <c r="B421">
        <v>421</v>
      </c>
      <c r="C421" t="s">
        <v>442</v>
      </c>
      <c r="D421">
        <v>415</v>
      </c>
      <c r="E421" t="s">
        <v>365</v>
      </c>
      <c r="F421" t="s">
        <v>3</v>
      </c>
      <c r="G421" t="s">
        <v>441</v>
      </c>
      <c r="H421">
        <v>2</v>
      </c>
      <c r="I421" t="s">
        <v>4</v>
      </c>
      <c r="J421">
        <v>300</v>
      </c>
      <c r="K421">
        <v>5000</v>
      </c>
      <c r="L421">
        <v>1394</v>
      </c>
      <c r="M421">
        <v>1</v>
      </c>
      <c r="P421" s="1"/>
    </row>
    <row r="422" spans="1:16" hidden="1" x14ac:dyDescent="0.25">
      <c r="A422" s="1">
        <f t="shared" si="6"/>
        <v>2</v>
      </c>
      <c r="B422">
        <v>422</v>
      </c>
      <c r="D422" s="2">
        <v>33.749833199999998</v>
      </c>
      <c r="E422" t="s">
        <v>443</v>
      </c>
      <c r="F422" t="s">
        <v>444</v>
      </c>
      <c r="G422">
        <v>2</v>
      </c>
      <c r="P422" s="1" t="s">
        <v>631</v>
      </c>
    </row>
    <row r="423" spans="1:16" hidden="1" x14ac:dyDescent="0.25">
      <c r="A423" s="1">
        <f t="shared" si="6"/>
        <v>3</v>
      </c>
      <c r="B423">
        <v>423</v>
      </c>
      <c r="C423" s="1">
        <f>-58880.2666-147.045435</f>
        <v>-59027.312035000003</v>
      </c>
      <c r="D423" s="2">
        <v>8.1596660599999996E-2</v>
      </c>
      <c r="E423" t="s">
        <v>445</v>
      </c>
      <c r="F423">
        <v>3</v>
      </c>
      <c r="P423" s="1" t="s">
        <v>636</v>
      </c>
    </row>
    <row r="424" spans="1:16" hidden="1" x14ac:dyDescent="0.25">
      <c r="A424" s="1">
        <f t="shared" si="6"/>
        <v>0</v>
      </c>
      <c r="B424">
        <v>424</v>
      </c>
      <c r="D424" t="s">
        <v>446</v>
      </c>
      <c r="E424" s="2">
        <v>33.375041099999997</v>
      </c>
      <c r="F424">
        <v>4</v>
      </c>
      <c r="P424" s="1" t="s">
        <v>637</v>
      </c>
    </row>
    <row r="425" spans="1:16" x14ac:dyDescent="0.25">
      <c r="A425" s="1">
        <f t="shared" si="6"/>
        <v>1</v>
      </c>
      <c r="B425">
        <v>425</v>
      </c>
      <c r="C425" t="s">
        <v>447</v>
      </c>
      <c r="D425">
        <v>415</v>
      </c>
      <c r="E425" t="s">
        <v>365</v>
      </c>
      <c r="F425" t="s">
        <v>3</v>
      </c>
      <c r="G425" t="s">
        <v>441</v>
      </c>
      <c r="H425">
        <v>2</v>
      </c>
      <c r="I425" t="s">
        <v>4</v>
      </c>
      <c r="J425">
        <v>300</v>
      </c>
      <c r="K425">
        <v>5000</v>
      </c>
      <c r="L425">
        <v>1394</v>
      </c>
      <c r="M425">
        <v>1</v>
      </c>
      <c r="P425" s="1"/>
    </row>
    <row r="426" spans="1:16" hidden="1" x14ac:dyDescent="0.25">
      <c r="A426" s="1">
        <f t="shared" si="6"/>
        <v>2</v>
      </c>
      <c r="B426">
        <v>426</v>
      </c>
      <c r="D426" s="2">
        <v>33.774703100000004</v>
      </c>
      <c r="E426" t="s">
        <v>448</v>
      </c>
      <c r="F426" t="s">
        <v>449</v>
      </c>
      <c r="G426">
        <v>2</v>
      </c>
      <c r="P426" s="1" t="s">
        <v>639</v>
      </c>
    </row>
    <row r="427" spans="1:16" hidden="1" x14ac:dyDescent="0.25">
      <c r="A427" s="1">
        <f t="shared" si="6"/>
        <v>3</v>
      </c>
      <c r="B427">
        <v>427</v>
      </c>
      <c r="C427" s="1">
        <f>-57766.7176-146.682449-0.31692691</f>
        <v>-57913.716975910007</v>
      </c>
      <c r="D427" t="s">
        <v>450</v>
      </c>
      <c r="E427">
        <v>3</v>
      </c>
      <c r="P427" s="1" t="s">
        <v>640</v>
      </c>
    </row>
    <row r="428" spans="1:16" hidden="1" x14ac:dyDescent="0.25">
      <c r="A428" s="1">
        <f t="shared" si="6"/>
        <v>0</v>
      </c>
      <c r="B428">
        <v>428</v>
      </c>
      <c r="D428" t="s">
        <v>451</v>
      </c>
      <c r="E428" s="2">
        <v>36.539137699999998</v>
      </c>
      <c r="F428">
        <v>4</v>
      </c>
      <c r="P428" s="1" t="s">
        <v>641</v>
      </c>
    </row>
    <row r="429" spans="1:16" x14ac:dyDescent="0.25">
      <c r="A429" s="1">
        <f t="shared" si="6"/>
        <v>1</v>
      </c>
      <c r="B429">
        <v>429</v>
      </c>
      <c r="C429" t="s">
        <v>452</v>
      </c>
      <c r="D429">
        <v>415</v>
      </c>
      <c r="E429" t="s">
        <v>365</v>
      </c>
      <c r="F429" t="s">
        <v>3</v>
      </c>
      <c r="G429" t="s">
        <v>441</v>
      </c>
      <c r="H429">
        <v>2</v>
      </c>
      <c r="I429" t="s">
        <v>4</v>
      </c>
      <c r="J429">
        <v>300</v>
      </c>
      <c r="K429">
        <v>5000</v>
      </c>
      <c r="L429">
        <v>1394</v>
      </c>
      <c r="M429">
        <v>1</v>
      </c>
      <c r="P429" s="1"/>
    </row>
    <row r="430" spans="1:16" hidden="1" x14ac:dyDescent="0.25">
      <c r="A430" s="1">
        <f t="shared" si="6"/>
        <v>2</v>
      </c>
      <c r="B430">
        <v>430</v>
      </c>
      <c r="D430" s="2">
        <v>33.774703100000004</v>
      </c>
      <c r="E430" t="s">
        <v>448</v>
      </c>
      <c r="F430" t="s">
        <v>449</v>
      </c>
      <c r="G430">
        <v>2</v>
      </c>
      <c r="P430" s="1" t="s">
        <v>731</v>
      </c>
    </row>
    <row r="431" spans="1:16" hidden="1" x14ac:dyDescent="0.25">
      <c r="A431" s="1">
        <f t="shared" si="6"/>
        <v>3</v>
      </c>
      <c r="B431">
        <v>431</v>
      </c>
      <c r="C431" s="1">
        <f>-57766.7176-146.682449-0.31692691</f>
        <v>-57913.716975910007</v>
      </c>
      <c r="D431" t="s">
        <v>450</v>
      </c>
      <c r="E431">
        <v>3</v>
      </c>
      <c r="P431" s="1" t="s">
        <v>648</v>
      </c>
    </row>
    <row r="432" spans="1:16" hidden="1" x14ac:dyDescent="0.25">
      <c r="A432" s="1">
        <f t="shared" si="6"/>
        <v>0</v>
      </c>
      <c r="B432">
        <v>432</v>
      </c>
      <c r="D432" t="s">
        <v>451</v>
      </c>
      <c r="E432" s="2">
        <v>36.539137699999998</v>
      </c>
      <c r="F432">
        <v>4</v>
      </c>
      <c r="P432" s="1" t="s">
        <v>649</v>
      </c>
    </row>
    <row r="433" spans="1:13" x14ac:dyDescent="0.25">
      <c r="A433" s="1">
        <f t="shared" si="6"/>
        <v>1</v>
      </c>
      <c r="B433">
        <v>433</v>
      </c>
      <c r="C433" t="s">
        <v>453</v>
      </c>
      <c r="D433">
        <v>415</v>
      </c>
      <c r="E433" t="s">
        <v>365</v>
      </c>
      <c r="F433" t="s">
        <v>3</v>
      </c>
      <c r="G433" t="s">
        <v>408</v>
      </c>
      <c r="H433">
        <v>2</v>
      </c>
      <c r="I433" t="s">
        <v>4</v>
      </c>
      <c r="J433">
        <v>300</v>
      </c>
      <c r="K433">
        <v>5000</v>
      </c>
      <c r="L433">
        <v>1394</v>
      </c>
      <c r="M433">
        <v>1</v>
      </c>
    </row>
    <row r="434" spans="1:13" hidden="1" x14ac:dyDescent="0.25">
      <c r="A434" s="1">
        <f t="shared" si="6"/>
        <v>2</v>
      </c>
      <c r="B434">
        <v>434</v>
      </c>
      <c r="D434" s="2">
        <v>32.985653499999998</v>
      </c>
      <c r="E434" t="s">
        <v>454</v>
      </c>
      <c r="F434" t="s">
        <v>455</v>
      </c>
      <c r="G434">
        <v>2</v>
      </c>
    </row>
    <row r="435" spans="1:13" hidden="1" x14ac:dyDescent="0.25">
      <c r="A435" s="1">
        <f t="shared" si="6"/>
        <v>3</v>
      </c>
      <c r="B435">
        <v>435</v>
      </c>
      <c r="C435" s="1">
        <f>-30900.7703-138.211642</f>
        <v>-31038.981941999999</v>
      </c>
      <c r="D435" s="2">
        <v>1.2810228699999999</v>
      </c>
      <c r="E435" t="s">
        <v>456</v>
      </c>
      <c r="F435">
        <v>3</v>
      </c>
    </row>
    <row r="436" spans="1:13" hidden="1" x14ac:dyDescent="0.25">
      <c r="A436" s="1">
        <f t="shared" si="6"/>
        <v>0</v>
      </c>
      <c r="B436">
        <v>436</v>
      </c>
      <c r="D436" t="s">
        <v>457</v>
      </c>
      <c r="E436" s="2">
        <v>32.994663699999997</v>
      </c>
      <c r="F436">
        <v>4</v>
      </c>
    </row>
    <row r="437" spans="1:13" x14ac:dyDescent="0.25">
      <c r="A437" s="1">
        <f t="shared" si="6"/>
        <v>1</v>
      </c>
      <c r="B437">
        <v>437</v>
      </c>
      <c r="C437" t="s">
        <v>458</v>
      </c>
      <c r="D437">
        <v>415</v>
      </c>
      <c r="E437" t="s">
        <v>365</v>
      </c>
      <c r="F437" t="s">
        <v>3</v>
      </c>
      <c r="G437" t="s">
        <v>408</v>
      </c>
      <c r="H437">
        <v>2</v>
      </c>
      <c r="I437" t="s">
        <v>4</v>
      </c>
      <c r="J437">
        <v>300</v>
      </c>
      <c r="K437">
        <v>5000</v>
      </c>
      <c r="L437">
        <v>1388</v>
      </c>
      <c r="M437">
        <v>1</v>
      </c>
    </row>
    <row r="438" spans="1:13" hidden="1" x14ac:dyDescent="0.25">
      <c r="A438" s="1">
        <f t="shared" si="6"/>
        <v>2</v>
      </c>
      <c r="B438">
        <v>438</v>
      </c>
      <c r="D438" s="2">
        <v>31.432571100000001</v>
      </c>
      <c r="E438" t="s">
        <v>459</v>
      </c>
      <c r="F438" t="s">
        <v>460</v>
      </c>
      <c r="G438">
        <v>2</v>
      </c>
    </row>
    <row r="439" spans="1:13" hidden="1" x14ac:dyDescent="0.25">
      <c r="A439" s="1">
        <f t="shared" si="6"/>
        <v>3</v>
      </c>
      <c r="B439">
        <v>439</v>
      </c>
      <c r="C439" s="1">
        <f>-32703.5988-128.508045</f>
        <v>-32832.106845000002</v>
      </c>
      <c r="D439" s="2">
        <v>4.5845520000000004</v>
      </c>
      <c r="E439" t="s">
        <v>461</v>
      </c>
      <c r="F439">
        <v>3</v>
      </c>
    </row>
    <row r="440" spans="1:13" hidden="1" x14ac:dyDescent="0.25">
      <c r="A440" s="1">
        <f t="shared" si="6"/>
        <v>0</v>
      </c>
      <c r="B440">
        <v>440</v>
      </c>
      <c r="D440" t="s">
        <v>462</v>
      </c>
      <c r="E440" s="2">
        <v>19.314750700000001</v>
      </c>
      <c r="F440">
        <v>4</v>
      </c>
    </row>
    <row r="441" spans="1:13" x14ac:dyDescent="0.25">
      <c r="A441" s="1">
        <f t="shared" si="6"/>
        <v>1</v>
      </c>
      <c r="B441">
        <v>441</v>
      </c>
      <c r="C441" t="s">
        <v>463</v>
      </c>
      <c r="D441">
        <v>415</v>
      </c>
      <c r="E441" t="s">
        <v>365</v>
      </c>
      <c r="F441" t="s">
        <v>3</v>
      </c>
      <c r="G441" t="s">
        <v>408</v>
      </c>
      <c r="H441">
        <v>2</v>
      </c>
      <c r="I441" t="s">
        <v>4</v>
      </c>
      <c r="J441">
        <v>300</v>
      </c>
      <c r="K441">
        <v>5000</v>
      </c>
      <c r="L441">
        <v>1389</v>
      </c>
      <c r="M441">
        <v>1</v>
      </c>
    </row>
    <row r="442" spans="1:13" hidden="1" x14ac:dyDescent="0.25">
      <c r="A442" s="1">
        <f t="shared" si="6"/>
        <v>2</v>
      </c>
      <c r="B442">
        <v>442</v>
      </c>
      <c r="D442" s="2">
        <v>33.265400999999997</v>
      </c>
      <c r="E442" t="s">
        <v>464</v>
      </c>
      <c r="F442" t="s">
        <v>465</v>
      </c>
      <c r="G442">
        <v>2</v>
      </c>
    </row>
    <row r="443" spans="1:13" hidden="1" x14ac:dyDescent="0.25">
      <c r="A443" s="1">
        <f t="shared" si="6"/>
        <v>3</v>
      </c>
      <c r="B443">
        <v>443</v>
      </c>
      <c r="C443" s="1">
        <f>-32370.1163-139.225597</f>
        <v>-32509.341897000002</v>
      </c>
      <c r="D443" s="2">
        <v>1.2069653899999999</v>
      </c>
      <c r="E443" t="s">
        <v>466</v>
      </c>
      <c r="F443">
        <v>3</v>
      </c>
    </row>
    <row r="444" spans="1:13" hidden="1" x14ac:dyDescent="0.25">
      <c r="A444" s="1">
        <f t="shared" si="6"/>
        <v>0</v>
      </c>
      <c r="B444">
        <v>444</v>
      </c>
      <c r="D444" t="s">
        <v>467</v>
      </c>
      <c r="E444" s="2">
        <v>34.564850499999999</v>
      </c>
      <c r="F444">
        <v>4</v>
      </c>
    </row>
    <row r="445" spans="1:13" x14ac:dyDescent="0.25">
      <c r="A445" s="1">
        <f t="shared" si="6"/>
        <v>1</v>
      </c>
      <c r="B445">
        <v>445</v>
      </c>
      <c r="C445" t="s">
        <v>468</v>
      </c>
      <c r="D445">
        <v>415</v>
      </c>
      <c r="E445" t="s">
        <v>365</v>
      </c>
      <c r="F445" t="s">
        <v>3</v>
      </c>
      <c r="G445" t="s">
        <v>408</v>
      </c>
      <c r="H445">
        <v>2</v>
      </c>
      <c r="I445" t="s">
        <v>4</v>
      </c>
      <c r="J445">
        <v>300</v>
      </c>
      <c r="K445">
        <v>5000</v>
      </c>
      <c r="L445">
        <v>1389</v>
      </c>
      <c r="M445">
        <v>1</v>
      </c>
    </row>
    <row r="446" spans="1:13" hidden="1" x14ac:dyDescent="0.25">
      <c r="A446" s="1">
        <f t="shared" si="6"/>
        <v>2</v>
      </c>
      <c r="B446">
        <v>446</v>
      </c>
      <c r="D446" s="2">
        <v>33.265400999999997</v>
      </c>
      <c r="E446" t="s">
        <v>464</v>
      </c>
      <c r="F446" t="s">
        <v>465</v>
      </c>
      <c r="G446">
        <v>2</v>
      </c>
    </row>
    <row r="447" spans="1:13" hidden="1" x14ac:dyDescent="0.25">
      <c r="A447" s="1">
        <f t="shared" si="6"/>
        <v>3</v>
      </c>
      <c r="B447">
        <v>447</v>
      </c>
      <c r="C447" s="1">
        <f>-32370.1163-139.225597</f>
        <v>-32509.341897000002</v>
      </c>
      <c r="D447" s="2">
        <v>1.2069653899999999</v>
      </c>
      <c r="E447" t="s">
        <v>466</v>
      </c>
      <c r="F447">
        <v>3</v>
      </c>
    </row>
    <row r="448" spans="1:13" hidden="1" x14ac:dyDescent="0.25">
      <c r="A448" s="1">
        <f t="shared" si="6"/>
        <v>0</v>
      </c>
      <c r="B448">
        <v>448</v>
      </c>
      <c r="D448" t="s">
        <v>467</v>
      </c>
      <c r="E448" s="2">
        <v>34.564850499999999</v>
      </c>
      <c r="F448">
        <v>4</v>
      </c>
    </row>
    <row r="449" spans="1:13" x14ac:dyDescent="0.25">
      <c r="A449" s="1">
        <f t="shared" ref="A449:A512" si="7">MOD(B449,4)</f>
        <v>1</v>
      </c>
      <c r="B449">
        <v>449</v>
      </c>
      <c r="C449" t="s">
        <v>469</v>
      </c>
      <c r="D449">
        <v>415</v>
      </c>
      <c r="E449" t="s">
        <v>365</v>
      </c>
      <c r="F449" t="s">
        <v>3</v>
      </c>
      <c r="G449" t="s">
        <v>408</v>
      </c>
      <c r="H449">
        <v>2</v>
      </c>
      <c r="I449" t="s">
        <v>4</v>
      </c>
      <c r="J449">
        <v>300</v>
      </c>
      <c r="K449">
        <v>5000</v>
      </c>
      <c r="L449">
        <v>1389</v>
      </c>
      <c r="M449">
        <v>1</v>
      </c>
    </row>
    <row r="450" spans="1:13" hidden="1" x14ac:dyDescent="0.25">
      <c r="A450" s="1">
        <f t="shared" si="7"/>
        <v>2</v>
      </c>
      <c r="B450">
        <v>450</v>
      </c>
      <c r="D450" s="2">
        <v>33.265400999999997</v>
      </c>
      <c r="E450" t="s">
        <v>464</v>
      </c>
      <c r="F450" t="s">
        <v>465</v>
      </c>
      <c r="G450">
        <v>2</v>
      </c>
    </row>
    <row r="451" spans="1:13" hidden="1" x14ac:dyDescent="0.25">
      <c r="A451" s="1">
        <f t="shared" si="7"/>
        <v>3</v>
      </c>
      <c r="B451">
        <v>451</v>
      </c>
      <c r="C451" s="1">
        <f>-32370.1163-139.225597</f>
        <v>-32509.341897000002</v>
      </c>
      <c r="D451" s="2">
        <v>1.2069653899999999</v>
      </c>
      <c r="E451" t="s">
        <v>466</v>
      </c>
      <c r="F451">
        <v>3</v>
      </c>
    </row>
    <row r="452" spans="1:13" hidden="1" x14ac:dyDescent="0.25">
      <c r="A452" s="1">
        <f t="shared" si="7"/>
        <v>0</v>
      </c>
      <c r="B452">
        <v>452</v>
      </c>
      <c r="D452" t="s">
        <v>467</v>
      </c>
      <c r="E452" s="2">
        <v>34.564850499999999</v>
      </c>
      <c r="F452">
        <v>4</v>
      </c>
    </row>
    <row r="453" spans="1:13" x14ac:dyDescent="0.25">
      <c r="A453" s="1">
        <f t="shared" si="7"/>
        <v>1</v>
      </c>
      <c r="B453">
        <v>453</v>
      </c>
      <c r="C453" t="s">
        <v>470</v>
      </c>
      <c r="D453">
        <v>415</v>
      </c>
      <c r="E453" t="s">
        <v>365</v>
      </c>
      <c r="F453" t="s">
        <v>3</v>
      </c>
      <c r="G453" t="s">
        <v>408</v>
      </c>
      <c r="H453">
        <v>2</v>
      </c>
      <c r="I453" t="s">
        <v>4</v>
      </c>
      <c r="J453">
        <v>300</v>
      </c>
      <c r="K453">
        <v>5000</v>
      </c>
      <c r="L453">
        <v>1389</v>
      </c>
      <c r="M453">
        <v>1</v>
      </c>
    </row>
    <row r="454" spans="1:13" hidden="1" x14ac:dyDescent="0.25">
      <c r="A454" s="1">
        <f t="shared" si="7"/>
        <v>2</v>
      </c>
      <c r="B454">
        <v>454</v>
      </c>
      <c r="D454" s="2">
        <v>33.265400999999997</v>
      </c>
      <c r="E454" t="s">
        <v>464</v>
      </c>
      <c r="F454" t="s">
        <v>465</v>
      </c>
      <c r="G454">
        <v>2</v>
      </c>
    </row>
    <row r="455" spans="1:13" hidden="1" x14ac:dyDescent="0.25">
      <c r="A455" s="1">
        <f t="shared" si="7"/>
        <v>3</v>
      </c>
      <c r="B455">
        <v>455</v>
      </c>
      <c r="C455" s="1">
        <f>-32370.1163-139.225597</f>
        <v>-32509.341897000002</v>
      </c>
      <c r="D455" s="2">
        <v>1.2069653899999999</v>
      </c>
      <c r="E455" t="s">
        <v>466</v>
      </c>
      <c r="F455">
        <v>3</v>
      </c>
    </row>
    <row r="456" spans="1:13" hidden="1" x14ac:dyDescent="0.25">
      <c r="A456" s="1">
        <f t="shared" si="7"/>
        <v>0</v>
      </c>
      <c r="B456">
        <v>456</v>
      </c>
      <c r="D456" t="s">
        <v>467</v>
      </c>
      <c r="E456" s="2">
        <v>34.564850499999999</v>
      </c>
      <c r="F456">
        <v>4</v>
      </c>
    </row>
    <row r="457" spans="1:13" x14ac:dyDescent="0.25">
      <c r="A457" s="1">
        <f t="shared" si="7"/>
        <v>1</v>
      </c>
      <c r="B457">
        <v>457</v>
      </c>
      <c r="C457" t="s">
        <v>471</v>
      </c>
      <c r="D457">
        <v>415</v>
      </c>
      <c r="E457" t="s">
        <v>365</v>
      </c>
      <c r="F457" t="s">
        <v>3</v>
      </c>
      <c r="G457" t="s">
        <v>408</v>
      </c>
      <c r="H457">
        <v>2</v>
      </c>
      <c r="I457" t="s">
        <v>4</v>
      </c>
      <c r="J457">
        <v>300</v>
      </c>
      <c r="K457">
        <v>5000</v>
      </c>
      <c r="L457">
        <v>1397</v>
      </c>
      <c r="M457">
        <v>1</v>
      </c>
    </row>
    <row r="458" spans="1:13" hidden="1" x14ac:dyDescent="0.25">
      <c r="A458" s="1">
        <f t="shared" si="7"/>
        <v>2</v>
      </c>
      <c r="B458">
        <v>458</v>
      </c>
      <c r="D458" s="2">
        <v>33.328907000000001</v>
      </c>
      <c r="E458" t="s">
        <v>472</v>
      </c>
      <c r="F458" t="s">
        <v>473</v>
      </c>
      <c r="G458">
        <v>2</v>
      </c>
    </row>
    <row r="459" spans="1:13" hidden="1" x14ac:dyDescent="0.25">
      <c r="A459" s="1">
        <f t="shared" si="7"/>
        <v>3</v>
      </c>
      <c r="B459">
        <v>459</v>
      </c>
      <c r="C459" s="1">
        <f>-33816.4869-141.932267</f>
        <v>-33958.419167</v>
      </c>
      <c r="D459" s="2">
        <v>0.82482269799999997</v>
      </c>
      <c r="E459" t="s">
        <v>474</v>
      </c>
      <c r="F459">
        <v>3</v>
      </c>
    </row>
    <row r="460" spans="1:13" hidden="1" x14ac:dyDescent="0.25">
      <c r="A460" s="1">
        <f t="shared" si="7"/>
        <v>0</v>
      </c>
      <c r="B460">
        <v>460</v>
      </c>
      <c r="D460" t="s">
        <v>475</v>
      </c>
      <c r="E460" s="2">
        <v>32.092646500000001</v>
      </c>
      <c r="F460">
        <v>4</v>
      </c>
    </row>
    <row r="461" spans="1:13" x14ac:dyDescent="0.25">
      <c r="A461" s="1">
        <f t="shared" si="7"/>
        <v>1</v>
      </c>
      <c r="B461">
        <v>461</v>
      </c>
      <c r="C461" t="s">
        <v>476</v>
      </c>
      <c r="D461">
        <v>415</v>
      </c>
      <c r="E461" t="s">
        <v>365</v>
      </c>
      <c r="F461" t="s">
        <v>3</v>
      </c>
      <c r="G461" t="s">
        <v>408</v>
      </c>
      <c r="H461">
        <v>2</v>
      </c>
      <c r="I461" t="s">
        <v>4</v>
      </c>
      <c r="J461">
        <v>300</v>
      </c>
      <c r="K461">
        <v>5000</v>
      </c>
      <c r="L461">
        <v>1395</v>
      </c>
      <c r="M461">
        <v>1</v>
      </c>
    </row>
    <row r="462" spans="1:13" hidden="1" x14ac:dyDescent="0.25">
      <c r="A462" s="1">
        <f t="shared" si="7"/>
        <v>2</v>
      </c>
      <c r="B462">
        <v>462</v>
      </c>
      <c r="D462" s="2">
        <v>33.587369299999999</v>
      </c>
      <c r="E462" t="s">
        <v>477</v>
      </c>
      <c r="F462" t="s">
        <v>478</v>
      </c>
      <c r="G462">
        <v>2</v>
      </c>
    </row>
    <row r="463" spans="1:13" hidden="1" x14ac:dyDescent="0.25">
      <c r="A463" s="1">
        <f t="shared" si="7"/>
        <v>3</v>
      </c>
      <c r="B463">
        <v>463</v>
      </c>
      <c r="C463" s="1">
        <f>-35274.4197-142.818807</f>
        <v>-35417.238507000002</v>
      </c>
      <c r="D463" s="2">
        <v>0.79912472199999995</v>
      </c>
      <c r="E463" t="s">
        <v>479</v>
      </c>
      <c r="F463">
        <v>3</v>
      </c>
    </row>
    <row r="464" spans="1:13" hidden="1" x14ac:dyDescent="0.25">
      <c r="A464" s="1">
        <f t="shared" si="7"/>
        <v>0</v>
      </c>
      <c r="B464">
        <v>464</v>
      </c>
      <c r="D464" t="s">
        <v>480</v>
      </c>
      <c r="E464" s="2">
        <v>33.429490299999998</v>
      </c>
      <c r="F464">
        <v>4</v>
      </c>
    </row>
    <row r="465" spans="1:13" x14ac:dyDescent="0.25">
      <c r="A465" s="1">
        <f t="shared" si="7"/>
        <v>1</v>
      </c>
      <c r="B465">
        <v>465</v>
      </c>
      <c r="C465" t="s">
        <v>481</v>
      </c>
      <c r="D465">
        <v>415</v>
      </c>
      <c r="E465" t="s">
        <v>365</v>
      </c>
      <c r="F465" t="s">
        <v>3</v>
      </c>
      <c r="G465" t="s">
        <v>408</v>
      </c>
      <c r="H465">
        <v>2</v>
      </c>
      <c r="I465" t="s">
        <v>4</v>
      </c>
      <c r="J465">
        <v>300</v>
      </c>
      <c r="K465">
        <v>5000</v>
      </c>
      <c r="L465">
        <v>1395</v>
      </c>
      <c r="M465">
        <v>1</v>
      </c>
    </row>
    <row r="466" spans="1:13" hidden="1" x14ac:dyDescent="0.25">
      <c r="A466" s="1">
        <f t="shared" si="7"/>
        <v>2</v>
      </c>
      <c r="B466">
        <v>466</v>
      </c>
      <c r="D466" s="2">
        <v>33.587369299999999</v>
      </c>
      <c r="E466" t="s">
        <v>477</v>
      </c>
      <c r="F466" t="s">
        <v>478</v>
      </c>
      <c r="G466">
        <v>2</v>
      </c>
    </row>
    <row r="467" spans="1:13" hidden="1" x14ac:dyDescent="0.25">
      <c r="A467" s="1">
        <f t="shared" si="7"/>
        <v>3</v>
      </c>
      <c r="B467">
        <v>467</v>
      </c>
      <c r="C467" s="1">
        <f>-35274.4197-142.818807</f>
        <v>-35417.238507000002</v>
      </c>
      <c r="D467" s="2">
        <v>0.79912472199999995</v>
      </c>
      <c r="E467" t="s">
        <v>479</v>
      </c>
      <c r="F467">
        <v>3</v>
      </c>
    </row>
    <row r="468" spans="1:13" hidden="1" x14ac:dyDescent="0.25">
      <c r="A468" s="1">
        <f t="shared" si="7"/>
        <v>0</v>
      </c>
      <c r="B468">
        <v>468</v>
      </c>
      <c r="D468" t="s">
        <v>480</v>
      </c>
      <c r="E468" s="2">
        <v>33.429490299999998</v>
      </c>
      <c r="F468">
        <v>4</v>
      </c>
    </row>
    <row r="469" spans="1:13" x14ac:dyDescent="0.25">
      <c r="A469" s="1">
        <f t="shared" si="7"/>
        <v>1</v>
      </c>
      <c r="B469">
        <v>469</v>
      </c>
      <c r="C469" t="s">
        <v>482</v>
      </c>
      <c r="D469">
        <v>415</v>
      </c>
      <c r="E469" t="s">
        <v>365</v>
      </c>
      <c r="F469" t="s">
        <v>3</v>
      </c>
      <c r="G469" t="s">
        <v>408</v>
      </c>
      <c r="H469">
        <v>2</v>
      </c>
      <c r="I469" t="s">
        <v>4</v>
      </c>
      <c r="J469">
        <v>300</v>
      </c>
      <c r="K469">
        <v>5000</v>
      </c>
      <c r="L469">
        <v>1395</v>
      </c>
      <c r="M469">
        <v>1</v>
      </c>
    </row>
    <row r="470" spans="1:13" hidden="1" x14ac:dyDescent="0.25">
      <c r="A470" s="1">
        <f t="shared" si="7"/>
        <v>2</v>
      </c>
      <c r="B470">
        <v>470</v>
      </c>
      <c r="D470" s="2">
        <v>33.587369299999999</v>
      </c>
      <c r="E470" t="s">
        <v>477</v>
      </c>
      <c r="F470" t="s">
        <v>478</v>
      </c>
      <c r="G470">
        <v>2</v>
      </c>
    </row>
    <row r="471" spans="1:13" hidden="1" x14ac:dyDescent="0.25">
      <c r="A471" s="1">
        <f t="shared" si="7"/>
        <v>3</v>
      </c>
      <c r="B471">
        <v>471</v>
      </c>
      <c r="C471" s="1">
        <f>-35274.4197-142.818807</f>
        <v>-35417.238507000002</v>
      </c>
      <c r="D471" s="2">
        <v>0.79912472199999995</v>
      </c>
      <c r="E471" t="s">
        <v>479</v>
      </c>
      <c r="F471">
        <v>3</v>
      </c>
    </row>
    <row r="472" spans="1:13" hidden="1" x14ac:dyDescent="0.25">
      <c r="A472" s="1">
        <f t="shared" si="7"/>
        <v>0</v>
      </c>
      <c r="B472">
        <v>472</v>
      </c>
      <c r="D472" t="s">
        <v>480</v>
      </c>
      <c r="E472" s="2">
        <v>33.429490299999998</v>
      </c>
      <c r="F472">
        <v>4</v>
      </c>
    </row>
    <row r="473" spans="1:13" x14ac:dyDescent="0.25">
      <c r="A473" s="1">
        <f t="shared" si="7"/>
        <v>1</v>
      </c>
      <c r="B473">
        <v>473</v>
      </c>
      <c r="C473" t="s">
        <v>483</v>
      </c>
      <c r="D473">
        <v>415</v>
      </c>
      <c r="E473" t="s">
        <v>365</v>
      </c>
      <c r="F473" t="s">
        <v>3</v>
      </c>
      <c r="G473" t="s">
        <v>408</v>
      </c>
      <c r="H473">
        <v>2</v>
      </c>
      <c r="I473" t="s">
        <v>4</v>
      </c>
      <c r="J473">
        <v>300</v>
      </c>
      <c r="K473">
        <v>5000</v>
      </c>
      <c r="L473">
        <v>1395</v>
      </c>
      <c r="M473">
        <v>1</v>
      </c>
    </row>
    <row r="474" spans="1:13" hidden="1" x14ac:dyDescent="0.25">
      <c r="A474" s="1">
        <f t="shared" si="7"/>
        <v>2</v>
      </c>
      <c r="B474">
        <v>474</v>
      </c>
      <c r="D474" s="2">
        <v>33.587369299999999</v>
      </c>
      <c r="E474" t="s">
        <v>477</v>
      </c>
      <c r="F474" t="s">
        <v>478</v>
      </c>
      <c r="G474">
        <v>2</v>
      </c>
    </row>
    <row r="475" spans="1:13" hidden="1" x14ac:dyDescent="0.25">
      <c r="A475" s="1">
        <f t="shared" si="7"/>
        <v>3</v>
      </c>
      <c r="B475">
        <v>475</v>
      </c>
      <c r="C475" s="1">
        <f>-35274.4197-142.818807</f>
        <v>-35417.238507000002</v>
      </c>
      <c r="D475" s="2">
        <v>0.79912472199999995</v>
      </c>
      <c r="E475" t="s">
        <v>479</v>
      </c>
      <c r="F475">
        <v>3</v>
      </c>
    </row>
    <row r="476" spans="1:13" hidden="1" x14ac:dyDescent="0.25">
      <c r="A476" s="1">
        <f t="shared" si="7"/>
        <v>0</v>
      </c>
      <c r="B476">
        <v>476</v>
      </c>
      <c r="D476" t="s">
        <v>480</v>
      </c>
      <c r="E476" s="2">
        <v>33.429490299999998</v>
      </c>
      <c r="F476">
        <v>4</v>
      </c>
    </row>
    <row r="477" spans="1:13" x14ac:dyDescent="0.25">
      <c r="A477" s="1">
        <f t="shared" si="7"/>
        <v>1</v>
      </c>
      <c r="B477">
        <v>477</v>
      </c>
      <c r="C477" t="s">
        <v>484</v>
      </c>
      <c r="D477">
        <v>415</v>
      </c>
      <c r="E477" t="s">
        <v>365</v>
      </c>
      <c r="F477" t="s">
        <v>3</v>
      </c>
      <c r="G477" t="s">
        <v>408</v>
      </c>
      <c r="H477">
        <v>2</v>
      </c>
      <c r="I477" t="s">
        <v>4</v>
      </c>
      <c r="J477">
        <v>300</v>
      </c>
      <c r="K477">
        <v>5000</v>
      </c>
      <c r="L477">
        <v>1395</v>
      </c>
      <c r="M477">
        <v>1</v>
      </c>
    </row>
    <row r="478" spans="1:13" hidden="1" x14ac:dyDescent="0.25">
      <c r="A478" s="1">
        <f t="shared" si="7"/>
        <v>2</v>
      </c>
      <c r="B478">
        <v>478</v>
      </c>
      <c r="D478" s="2">
        <v>33.587369299999999</v>
      </c>
      <c r="E478" t="s">
        <v>477</v>
      </c>
      <c r="F478" t="s">
        <v>478</v>
      </c>
      <c r="G478">
        <v>2</v>
      </c>
    </row>
    <row r="479" spans="1:13" hidden="1" x14ac:dyDescent="0.25">
      <c r="A479" s="1">
        <f t="shared" si="7"/>
        <v>3</v>
      </c>
      <c r="B479">
        <v>479</v>
      </c>
      <c r="C479" s="1">
        <f>-35274.4197-142.818807</f>
        <v>-35417.238507000002</v>
      </c>
      <c r="D479" s="2">
        <v>0.79912472199999995</v>
      </c>
      <c r="E479" t="s">
        <v>479</v>
      </c>
      <c r="F479">
        <v>3</v>
      </c>
    </row>
    <row r="480" spans="1:13" hidden="1" x14ac:dyDescent="0.25">
      <c r="A480" s="1">
        <f t="shared" si="7"/>
        <v>0</v>
      </c>
      <c r="B480">
        <v>480</v>
      </c>
      <c r="D480" t="s">
        <v>480</v>
      </c>
      <c r="E480" s="2">
        <v>33.429490299999998</v>
      </c>
      <c r="F480">
        <v>4</v>
      </c>
    </row>
    <row r="481" spans="1:13" x14ac:dyDescent="0.25">
      <c r="A481" s="1">
        <f t="shared" si="7"/>
        <v>1</v>
      </c>
      <c r="B481">
        <v>481</v>
      </c>
      <c r="C481" t="s">
        <v>485</v>
      </c>
      <c r="D481">
        <v>415</v>
      </c>
      <c r="E481" t="s">
        <v>365</v>
      </c>
      <c r="F481" t="s">
        <v>3</v>
      </c>
      <c r="G481" t="s">
        <v>408</v>
      </c>
      <c r="H481">
        <v>2</v>
      </c>
      <c r="I481" t="s">
        <v>4</v>
      </c>
      <c r="J481">
        <v>300</v>
      </c>
      <c r="K481">
        <v>5000</v>
      </c>
      <c r="L481">
        <v>1396</v>
      </c>
      <c r="M481">
        <v>1</v>
      </c>
    </row>
    <row r="482" spans="1:13" hidden="1" x14ac:dyDescent="0.25">
      <c r="A482" s="1">
        <f t="shared" si="7"/>
        <v>2</v>
      </c>
      <c r="B482">
        <v>482</v>
      </c>
      <c r="D482" s="2">
        <v>33.345872300000003</v>
      </c>
      <c r="E482" t="s">
        <v>486</v>
      </c>
      <c r="F482" t="s">
        <v>487</v>
      </c>
      <c r="G482">
        <v>2</v>
      </c>
    </row>
    <row r="483" spans="1:13" hidden="1" x14ac:dyDescent="0.25">
      <c r="A483" s="1">
        <f t="shared" si="7"/>
        <v>3</v>
      </c>
      <c r="B483">
        <v>483</v>
      </c>
      <c r="C483" s="1">
        <f>-32702.5022-141.530293</f>
        <v>-32844.032492999999</v>
      </c>
      <c r="D483" s="2">
        <v>0.401750775</v>
      </c>
      <c r="E483" t="s">
        <v>488</v>
      </c>
      <c r="F483">
        <v>3</v>
      </c>
    </row>
    <row r="484" spans="1:13" hidden="1" x14ac:dyDescent="0.25">
      <c r="A484" s="1">
        <f t="shared" si="7"/>
        <v>0</v>
      </c>
      <c r="B484">
        <v>484</v>
      </c>
      <c r="D484" t="s">
        <v>489</v>
      </c>
      <c r="E484" s="2">
        <v>35.375765600000001</v>
      </c>
      <c r="F484">
        <v>4</v>
      </c>
    </row>
    <row r="485" spans="1:13" x14ac:dyDescent="0.25">
      <c r="A485" s="1">
        <f t="shared" si="7"/>
        <v>1</v>
      </c>
      <c r="B485">
        <v>485</v>
      </c>
      <c r="C485" t="s">
        <v>490</v>
      </c>
      <c r="D485">
        <v>415</v>
      </c>
      <c r="E485" t="s">
        <v>365</v>
      </c>
      <c r="F485" t="s">
        <v>3</v>
      </c>
      <c r="G485" t="s">
        <v>408</v>
      </c>
      <c r="H485">
        <v>2</v>
      </c>
      <c r="I485" t="s">
        <v>4</v>
      </c>
      <c r="J485">
        <v>300</v>
      </c>
      <c r="K485">
        <v>5000</v>
      </c>
      <c r="L485">
        <v>1391</v>
      </c>
      <c r="M485">
        <v>1</v>
      </c>
    </row>
    <row r="486" spans="1:13" hidden="1" x14ac:dyDescent="0.25">
      <c r="A486" s="1">
        <f t="shared" si="7"/>
        <v>2</v>
      </c>
      <c r="B486">
        <v>486</v>
      </c>
      <c r="D486" s="2">
        <v>31.832460399999999</v>
      </c>
      <c r="E486" t="s">
        <v>491</v>
      </c>
      <c r="F486" t="s">
        <v>492</v>
      </c>
      <c r="G486">
        <v>2</v>
      </c>
    </row>
    <row r="487" spans="1:13" hidden="1" x14ac:dyDescent="0.25">
      <c r="A487" s="1">
        <f t="shared" si="7"/>
        <v>3</v>
      </c>
      <c r="B487">
        <v>487</v>
      </c>
      <c r="C487" s="1">
        <f>-34506.4149-132.02326</f>
        <v>-34638.438160000005</v>
      </c>
      <c r="D487" s="2">
        <v>3.6825807199999998</v>
      </c>
      <c r="E487" t="s">
        <v>493</v>
      </c>
      <c r="F487">
        <v>3</v>
      </c>
    </row>
    <row r="488" spans="1:13" hidden="1" x14ac:dyDescent="0.25">
      <c r="A488" s="1">
        <f t="shared" si="7"/>
        <v>0</v>
      </c>
      <c r="B488">
        <v>488</v>
      </c>
      <c r="D488" t="s">
        <v>494</v>
      </c>
      <c r="E488" s="2">
        <v>21.7685499</v>
      </c>
      <c r="F488">
        <v>4</v>
      </c>
    </row>
    <row r="489" spans="1:13" x14ac:dyDescent="0.25">
      <c r="A489" s="1">
        <f t="shared" si="7"/>
        <v>1</v>
      </c>
      <c r="B489">
        <v>489</v>
      </c>
      <c r="C489" t="s">
        <v>495</v>
      </c>
      <c r="D489">
        <v>415</v>
      </c>
      <c r="E489" t="s">
        <v>365</v>
      </c>
      <c r="F489" t="s">
        <v>3</v>
      </c>
      <c r="G489" t="s">
        <v>408</v>
      </c>
      <c r="H489">
        <v>2</v>
      </c>
      <c r="I489" t="s">
        <v>4</v>
      </c>
      <c r="J489">
        <v>300</v>
      </c>
      <c r="K489">
        <v>5000</v>
      </c>
      <c r="L489">
        <v>1393</v>
      </c>
      <c r="M489">
        <v>1</v>
      </c>
    </row>
    <row r="490" spans="1:13" hidden="1" x14ac:dyDescent="0.25">
      <c r="A490" s="1">
        <f t="shared" si="7"/>
        <v>2</v>
      </c>
      <c r="B490">
        <v>490</v>
      </c>
      <c r="D490" s="2">
        <v>33.647939299999997</v>
      </c>
      <c r="E490" t="s">
        <v>496</v>
      </c>
      <c r="F490" t="s">
        <v>497</v>
      </c>
      <c r="G490">
        <v>2</v>
      </c>
    </row>
    <row r="491" spans="1:13" hidden="1" x14ac:dyDescent="0.25">
      <c r="A491" s="1">
        <f t="shared" si="7"/>
        <v>3</v>
      </c>
      <c r="B491">
        <v>491</v>
      </c>
      <c r="C491" s="1">
        <f>-34180.4414-142.66869</f>
        <v>-34323.110090000002</v>
      </c>
      <c r="D491" s="2">
        <v>0.33058334900000003</v>
      </c>
      <c r="E491" t="s">
        <v>498</v>
      </c>
      <c r="F491">
        <v>3</v>
      </c>
    </row>
    <row r="492" spans="1:13" hidden="1" x14ac:dyDescent="0.25">
      <c r="A492" s="1">
        <f t="shared" si="7"/>
        <v>0</v>
      </c>
      <c r="B492">
        <v>492</v>
      </c>
      <c r="D492" t="s">
        <v>499</v>
      </c>
      <c r="E492" s="2">
        <v>36.933748299999998</v>
      </c>
      <c r="F492">
        <v>4</v>
      </c>
    </row>
    <row r="493" spans="1:13" x14ac:dyDescent="0.25">
      <c r="A493" s="1">
        <f t="shared" si="7"/>
        <v>1</v>
      </c>
      <c r="B493">
        <v>493</v>
      </c>
      <c r="C493" t="s">
        <v>500</v>
      </c>
      <c r="D493">
        <v>415</v>
      </c>
      <c r="E493" t="s">
        <v>365</v>
      </c>
      <c r="F493" t="s">
        <v>3</v>
      </c>
      <c r="G493" t="s">
        <v>408</v>
      </c>
      <c r="H493">
        <v>2</v>
      </c>
      <c r="I493" t="s">
        <v>4</v>
      </c>
      <c r="J493">
        <v>300</v>
      </c>
      <c r="K493">
        <v>5000</v>
      </c>
      <c r="L493">
        <v>1393</v>
      </c>
      <c r="M493">
        <v>1</v>
      </c>
    </row>
    <row r="494" spans="1:13" hidden="1" x14ac:dyDescent="0.25">
      <c r="A494" s="1">
        <f t="shared" si="7"/>
        <v>2</v>
      </c>
      <c r="B494">
        <v>494</v>
      </c>
      <c r="D494" s="2">
        <v>33.647939299999997</v>
      </c>
      <c r="E494" t="s">
        <v>496</v>
      </c>
      <c r="F494" t="s">
        <v>497</v>
      </c>
      <c r="G494">
        <v>2</v>
      </c>
    </row>
    <row r="495" spans="1:13" hidden="1" x14ac:dyDescent="0.25">
      <c r="A495" s="1">
        <f t="shared" si="7"/>
        <v>3</v>
      </c>
      <c r="B495">
        <v>495</v>
      </c>
      <c r="C495" s="1">
        <f>-34180.4414-142.66869</f>
        <v>-34323.110090000002</v>
      </c>
      <c r="D495" s="2">
        <v>0.33058334900000003</v>
      </c>
      <c r="E495" t="s">
        <v>498</v>
      </c>
      <c r="F495">
        <v>3</v>
      </c>
    </row>
    <row r="496" spans="1:13" hidden="1" x14ac:dyDescent="0.25">
      <c r="A496" s="1">
        <f t="shared" si="7"/>
        <v>0</v>
      </c>
      <c r="B496">
        <v>496</v>
      </c>
      <c r="D496" t="s">
        <v>499</v>
      </c>
      <c r="E496" s="2">
        <v>36.933748299999998</v>
      </c>
      <c r="F496">
        <v>4</v>
      </c>
    </row>
    <row r="497" spans="1:13" x14ac:dyDescent="0.25">
      <c r="A497" s="1">
        <f t="shared" si="7"/>
        <v>1</v>
      </c>
      <c r="B497">
        <v>497</v>
      </c>
      <c r="C497" t="s">
        <v>501</v>
      </c>
      <c r="D497">
        <v>415</v>
      </c>
      <c r="E497" t="s">
        <v>365</v>
      </c>
      <c r="F497" t="s">
        <v>3</v>
      </c>
      <c r="G497" t="s">
        <v>408</v>
      </c>
      <c r="H497">
        <v>2</v>
      </c>
      <c r="I497" t="s">
        <v>4</v>
      </c>
      <c r="J497">
        <v>300</v>
      </c>
      <c r="K497">
        <v>5000</v>
      </c>
      <c r="L497">
        <v>1393</v>
      </c>
      <c r="M497">
        <v>1</v>
      </c>
    </row>
    <row r="498" spans="1:13" hidden="1" x14ac:dyDescent="0.25">
      <c r="A498" s="1">
        <f t="shared" si="7"/>
        <v>2</v>
      </c>
      <c r="B498">
        <v>498</v>
      </c>
      <c r="D498" s="2">
        <v>33.647939299999997</v>
      </c>
      <c r="E498" t="s">
        <v>496</v>
      </c>
      <c r="F498" t="s">
        <v>497</v>
      </c>
      <c r="G498">
        <v>2</v>
      </c>
    </row>
    <row r="499" spans="1:13" hidden="1" x14ac:dyDescent="0.25">
      <c r="A499" s="1">
        <f t="shared" si="7"/>
        <v>3</v>
      </c>
      <c r="B499">
        <v>499</v>
      </c>
      <c r="C499" s="1">
        <f>-34180.4414-142.66869</f>
        <v>-34323.110090000002</v>
      </c>
      <c r="D499" s="2">
        <v>0.33058334900000003</v>
      </c>
      <c r="E499" t="s">
        <v>498</v>
      </c>
      <c r="F499">
        <v>3</v>
      </c>
    </row>
    <row r="500" spans="1:13" hidden="1" x14ac:dyDescent="0.25">
      <c r="A500" s="1">
        <f t="shared" si="7"/>
        <v>0</v>
      </c>
      <c r="B500">
        <v>500</v>
      </c>
      <c r="D500" t="s">
        <v>499</v>
      </c>
      <c r="E500" s="2">
        <v>36.933748299999998</v>
      </c>
      <c r="F500">
        <v>4</v>
      </c>
    </row>
    <row r="501" spans="1:13" x14ac:dyDescent="0.25">
      <c r="A501" s="1">
        <f t="shared" si="7"/>
        <v>1</v>
      </c>
      <c r="B501">
        <v>501</v>
      </c>
      <c r="C501" t="s">
        <v>502</v>
      </c>
      <c r="D501">
        <v>415</v>
      </c>
      <c r="E501" t="s">
        <v>365</v>
      </c>
      <c r="F501" t="s">
        <v>3</v>
      </c>
      <c r="G501" t="s">
        <v>408</v>
      </c>
      <c r="H501">
        <v>2</v>
      </c>
      <c r="I501" t="s">
        <v>4</v>
      </c>
      <c r="J501">
        <v>300</v>
      </c>
      <c r="K501">
        <v>5000</v>
      </c>
      <c r="L501">
        <v>1393</v>
      </c>
      <c r="M501">
        <v>1</v>
      </c>
    </row>
    <row r="502" spans="1:13" hidden="1" x14ac:dyDescent="0.25">
      <c r="A502" s="1">
        <f t="shared" si="7"/>
        <v>2</v>
      </c>
      <c r="B502">
        <v>502</v>
      </c>
      <c r="D502" s="2">
        <v>33.647939299999997</v>
      </c>
      <c r="E502" t="s">
        <v>496</v>
      </c>
      <c r="F502" t="s">
        <v>497</v>
      </c>
      <c r="G502">
        <v>2</v>
      </c>
    </row>
    <row r="503" spans="1:13" hidden="1" x14ac:dyDescent="0.25">
      <c r="A503" s="1">
        <f t="shared" si="7"/>
        <v>3</v>
      </c>
      <c r="B503">
        <v>503</v>
      </c>
      <c r="C503" s="1">
        <f>-34180.4414-142.66869</f>
        <v>-34323.110090000002</v>
      </c>
      <c r="D503" s="2">
        <v>0.33058334900000003</v>
      </c>
      <c r="E503" t="s">
        <v>498</v>
      </c>
      <c r="F503">
        <v>3</v>
      </c>
    </row>
    <row r="504" spans="1:13" hidden="1" x14ac:dyDescent="0.25">
      <c r="A504" s="1">
        <f t="shared" si="7"/>
        <v>0</v>
      </c>
      <c r="B504">
        <v>504</v>
      </c>
      <c r="D504" t="s">
        <v>499</v>
      </c>
      <c r="E504" s="2">
        <v>36.933748299999998</v>
      </c>
      <c r="F504">
        <v>4</v>
      </c>
    </row>
    <row r="505" spans="1:13" x14ac:dyDescent="0.25">
      <c r="A505" s="1">
        <f t="shared" si="7"/>
        <v>1</v>
      </c>
      <c r="B505">
        <v>505</v>
      </c>
      <c r="C505" t="s">
        <v>503</v>
      </c>
      <c r="D505">
        <v>415</v>
      </c>
      <c r="E505" t="s">
        <v>365</v>
      </c>
      <c r="F505" t="s">
        <v>3</v>
      </c>
      <c r="G505" t="s">
        <v>408</v>
      </c>
      <c r="H505">
        <v>2</v>
      </c>
      <c r="I505" t="s">
        <v>4</v>
      </c>
      <c r="J505">
        <v>300</v>
      </c>
      <c r="K505">
        <v>5000</v>
      </c>
      <c r="L505">
        <v>1396</v>
      </c>
      <c r="M505">
        <v>1</v>
      </c>
    </row>
    <row r="506" spans="1:13" hidden="1" x14ac:dyDescent="0.25">
      <c r="A506" s="1">
        <f t="shared" si="7"/>
        <v>2</v>
      </c>
      <c r="B506">
        <v>506</v>
      </c>
      <c r="D506" s="2">
        <v>33.345872300000003</v>
      </c>
      <c r="E506" t="s">
        <v>486</v>
      </c>
      <c r="F506" t="s">
        <v>487</v>
      </c>
      <c r="G506">
        <v>2</v>
      </c>
    </row>
    <row r="507" spans="1:13" hidden="1" x14ac:dyDescent="0.25">
      <c r="A507" s="1">
        <f t="shared" si="7"/>
        <v>3</v>
      </c>
      <c r="B507">
        <v>507</v>
      </c>
      <c r="C507" s="1">
        <f>-32702.5022-141.530293</f>
        <v>-32844.032492999999</v>
      </c>
      <c r="D507" s="2">
        <v>0.401750775</v>
      </c>
      <c r="E507" t="s">
        <v>488</v>
      </c>
      <c r="F507">
        <v>3</v>
      </c>
    </row>
    <row r="508" spans="1:13" hidden="1" x14ac:dyDescent="0.25">
      <c r="A508" s="1">
        <f t="shared" si="7"/>
        <v>0</v>
      </c>
      <c r="B508">
        <v>508</v>
      </c>
      <c r="D508" t="s">
        <v>489</v>
      </c>
      <c r="E508" s="2">
        <v>35.375765600000001</v>
      </c>
      <c r="F508">
        <v>4</v>
      </c>
    </row>
    <row r="509" spans="1:13" x14ac:dyDescent="0.25">
      <c r="A509" s="1">
        <f t="shared" si="7"/>
        <v>1</v>
      </c>
      <c r="B509">
        <v>509</v>
      </c>
      <c r="C509" t="s">
        <v>504</v>
      </c>
      <c r="D509">
        <v>415</v>
      </c>
      <c r="E509" t="s">
        <v>365</v>
      </c>
      <c r="F509" t="s">
        <v>3</v>
      </c>
      <c r="G509" t="s">
        <v>408</v>
      </c>
      <c r="H509">
        <v>2</v>
      </c>
      <c r="I509" t="s">
        <v>4</v>
      </c>
      <c r="J509">
        <v>300</v>
      </c>
      <c r="K509">
        <v>5000</v>
      </c>
      <c r="L509">
        <v>1391</v>
      </c>
      <c r="M509">
        <v>1</v>
      </c>
    </row>
    <row r="510" spans="1:13" hidden="1" x14ac:dyDescent="0.25">
      <c r="A510" s="1">
        <f t="shared" si="7"/>
        <v>2</v>
      </c>
      <c r="B510">
        <v>510</v>
      </c>
      <c r="D510" s="2">
        <v>31.832460399999999</v>
      </c>
      <c r="E510" t="s">
        <v>491</v>
      </c>
      <c r="F510" t="s">
        <v>492</v>
      </c>
      <c r="G510">
        <v>2</v>
      </c>
    </row>
    <row r="511" spans="1:13" hidden="1" x14ac:dyDescent="0.25">
      <c r="A511" s="1">
        <f t="shared" si="7"/>
        <v>3</v>
      </c>
      <c r="B511">
        <v>511</v>
      </c>
      <c r="C511" s="1">
        <f>-34506.4149-132.02326</f>
        <v>-34638.438160000005</v>
      </c>
      <c r="D511" s="2">
        <v>3.6825807199999998</v>
      </c>
      <c r="E511" t="s">
        <v>493</v>
      </c>
      <c r="F511">
        <v>3</v>
      </c>
    </row>
    <row r="512" spans="1:13" hidden="1" x14ac:dyDescent="0.25">
      <c r="A512" s="1">
        <f t="shared" si="7"/>
        <v>0</v>
      </c>
      <c r="B512">
        <v>512</v>
      </c>
      <c r="D512" t="s">
        <v>494</v>
      </c>
      <c r="E512" s="2">
        <v>21.7685499</v>
      </c>
      <c r="F512">
        <v>4</v>
      </c>
    </row>
    <row r="513" spans="1:13" x14ac:dyDescent="0.25">
      <c r="A513" s="1">
        <f t="shared" ref="A513:A576" si="8">MOD(B513,4)</f>
        <v>1</v>
      </c>
      <c r="B513">
        <v>513</v>
      </c>
      <c r="C513" t="s">
        <v>505</v>
      </c>
      <c r="D513">
        <v>415</v>
      </c>
      <c r="E513" t="s">
        <v>365</v>
      </c>
      <c r="F513" t="s">
        <v>3</v>
      </c>
      <c r="G513" t="s">
        <v>408</v>
      </c>
      <c r="H513">
        <v>2</v>
      </c>
      <c r="I513" t="s">
        <v>4</v>
      </c>
      <c r="J513">
        <v>300</v>
      </c>
      <c r="K513">
        <v>5000</v>
      </c>
      <c r="L513">
        <v>1393</v>
      </c>
      <c r="M513">
        <v>1</v>
      </c>
    </row>
    <row r="514" spans="1:13" hidden="1" x14ac:dyDescent="0.25">
      <c r="A514" s="1">
        <f t="shared" si="8"/>
        <v>2</v>
      </c>
      <c r="B514">
        <v>514</v>
      </c>
      <c r="D514" s="2">
        <v>33.647939299999997</v>
      </c>
      <c r="E514" t="s">
        <v>496</v>
      </c>
      <c r="F514" t="s">
        <v>497</v>
      </c>
      <c r="G514">
        <v>2</v>
      </c>
    </row>
    <row r="515" spans="1:13" hidden="1" x14ac:dyDescent="0.25">
      <c r="A515" s="1">
        <f t="shared" si="8"/>
        <v>3</v>
      </c>
      <c r="B515">
        <v>515</v>
      </c>
      <c r="C515" s="1">
        <f>-34180.4414-142.66869</f>
        <v>-34323.110090000002</v>
      </c>
      <c r="D515" s="2">
        <v>0.33058334900000003</v>
      </c>
      <c r="E515" t="s">
        <v>498</v>
      </c>
      <c r="F515">
        <v>3</v>
      </c>
    </row>
    <row r="516" spans="1:13" hidden="1" x14ac:dyDescent="0.25">
      <c r="A516" s="1">
        <f t="shared" si="8"/>
        <v>0</v>
      </c>
      <c r="B516">
        <v>516</v>
      </c>
      <c r="D516" t="s">
        <v>499</v>
      </c>
      <c r="E516" s="2">
        <v>36.933748299999998</v>
      </c>
      <c r="F516">
        <v>4</v>
      </c>
    </row>
    <row r="517" spans="1:13" x14ac:dyDescent="0.25">
      <c r="A517" s="1">
        <f t="shared" si="8"/>
        <v>1</v>
      </c>
      <c r="B517">
        <v>517</v>
      </c>
      <c r="C517" t="s">
        <v>506</v>
      </c>
      <c r="D517">
        <v>415</v>
      </c>
      <c r="E517" t="s">
        <v>365</v>
      </c>
      <c r="F517" t="s">
        <v>3</v>
      </c>
      <c r="G517" t="s">
        <v>408</v>
      </c>
      <c r="H517">
        <v>4</v>
      </c>
      <c r="I517" t="s">
        <v>4</v>
      </c>
      <c r="J517">
        <v>300</v>
      </c>
      <c r="K517">
        <v>5000</v>
      </c>
      <c r="L517">
        <v>1389</v>
      </c>
      <c r="M517">
        <v>1</v>
      </c>
    </row>
    <row r="518" spans="1:13" hidden="1" x14ac:dyDescent="0.25">
      <c r="A518" s="1">
        <f t="shared" si="8"/>
        <v>2</v>
      </c>
      <c r="B518">
        <v>518</v>
      </c>
      <c r="D518" s="2">
        <v>38.036627500000002</v>
      </c>
      <c r="E518" t="s">
        <v>507</v>
      </c>
      <c r="F518" t="s">
        <v>508</v>
      </c>
      <c r="G518">
        <v>2</v>
      </c>
    </row>
    <row r="519" spans="1:13" hidden="1" x14ac:dyDescent="0.25">
      <c r="A519" s="1">
        <f t="shared" si="8"/>
        <v>3</v>
      </c>
      <c r="B519">
        <v>519</v>
      </c>
      <c r="C519" s="1">
        <f>-51616.0578-161.691046</f>
        <v>-51777.748846000002</v>
      </c>
      <c r="D519" s="2">
        <v>3.8567244899999999</v>
      </c>
      <c r="E519" t="s">
        <v>509</v>
      </c>
      <c r="F519">
        <v>3</v>
      </c>
    </row>
    <row r="520" spans="1:13" hidden="1" x14ac:dyDescent="0.25">
      <c r="A520" s="1">
        <f t="shared" si="8"/>
        <v>0</v>
      </c>
      <c r="B520">
        <v>520</v>
      </c>
      <c r="D520" t="s">
        <v>510</v>
      </c>
      <c r="E520" s="2">
        <v>24.641697199999999</v>
      </c>
      <c r="F520">
        <v>4</v>
      </c>
    </row>
    <row r="521" spans="1:13" x14ac:dyDescent="0.25">
      <c r="A521" s="1">
        <f t="shared" si="8"/>
        <v>1</v>
      </c>
      <c r="B521">
        <v>521</v>
      </c>
      <c r="C521" t="s">
        <v>511</v>
      </c>
      <c r="D521">
        <v>415</v>
      </c>
      <c r="E521" t="s">
        <v>365</v>
      </c>
      <c r="F521" t="s">
        <v>3</v>
      </c>
      <c r="G521" t="s">
        <v>408</v>
      </c>
      <c r="H521">
        <v>4</v>
      </c>
      <c r="I521" t="s">
        <v>4</v>
      </c>
      <c r="J521">
        <v>300</v>
      </c>
      <c r="K521">
        <v>5000</v>
      </c>
      <c r="L521">
        <v>1393</v>
      </c>
      <c r="M521">
        <v>1</v>
      </c>
    </row>
    <row r="522" spans="1:13" hidden="1" x14ac:dyDescent="0.25">
      <c r="A522" s="1">
        <f t="shared" si="8"/>
        <v>2</v>
      </c>
      <c r="B522">
        <v>522</v>
      </c>
      <c r="D522" s="2">
        <v>38.576402999999999</v>
      </c>
      <c r="E522" t="s">
        <v>512</v>
      </c>
      <c r="F522" t="s">
        <v>513</v>
      </c>
      <c r="G522">
        <v>2</v>
      </c>
    </row>
    <row r="523" spans="1:13" hidden="1" x14ac:dyDescent="0.25">
      <c r="A523" s="1">
        <f t="shared" si="8"/>
        <v>3</v>
      </c>
      <c r="B523">
        <v>523</v>
      </c>
      <c r="C523" s="1">
        <f>-54611.5544-166.556504</f>
        <v>-54778.110904000001</v>
      </c>
      <c r="D523" s="2">
        <v>3.3802313700000002</v>
      </c>
      <c r="E523" t="s">
        <v>514</v>
      </c>
      <c r="F523">
        <v>3</v>
      </c>
    </row>
    <row r="524" spans="1:13" hidden="1" x14ac:dyDescent="0.25">
      <c r="A524" s="1">
        <f t="shared" si="8"/>
        <v>0</v>
      </c>
      <c r="B524">
        <v>524</v>
      </c>
      <c r="D524" t="s">
        <v>515</v>
      </c>
      <c r="E524" s="2">
        <v>23.774469199999999</v>
      </c>
      <c r="F524">
        <v>4</v>
      </c>
    </row>
    <row r="525" spans="1:13" x14ac:dyDescent="0.25">
      <c r="A525" s="1">
        <f t="shared" si="8"/>
        <v>1</v>
      </c>
      <c r="B525">
        <v>525</v>
      </c>
      <c r="C525" t="s">
        <v>516</v>
      </c>
      <c r="D525">
        <v>415</v>
      </c>
      <c r="E525" t="s">
        <v>365</v>
      </c>
      <c r="F525" t="s">
        <v>3</v>
      </c>
      <c r="G525" t="s">
        <v>408</v>
      </c>
      <c r="H525">
        <v>4</v>
      </c>
      <c r="I525" t="s">
        <v>4</v>
      </c>
      <c r="J525">
        <v>300</v>
      </c>
      <c r="K525">
        <v>5000</v>
      </c>
      <c r="L525">
        <v>1392</v>
      </c>
      <c r="M525">
        <v>1</v>
      </c>
    </row>
    <row r="526" spans="1:13" hidden="1" x14ac:dyDescent="0.25">
      <c r="A526" s="1">
        <f t="shared" si="8"/>
        <v>2</v>
      </c>
      <c r="B526">
        <v>526</v>
      </c>
      <c r="D526" s="2">
        <v>38.417410799999999</v>
      </c>
      <c r="E526" t="s">
        <v>517</v>
      </c>
      <c r="F526" t="s">
        <v>518</v>
      </c>
      <c r="G526">
        <v>2</v>
      </c>
    </row>
    <row r="527" spans="1:13" hidden="1" x14ac:dyDescent="0.25">
      <c r="A527" s="1">
        <f t="shared" si="8"/>
        <v>3</v>
      </c>
      <c r="B527">
        <v>527</v>
      </c>
      <c r="C527" s="1">
        <f>-53425.3288-165.132615</f>
        <v>-53590.461415000005</v>
      </c>
      <c r="D527" s="2">
        <v>3.0549995299999999</v>
      </c>
      <c r="E527" t="s">
        <v>519</v>
      </c>
      <c r="F527">
        <v>3</v>
      </c>
    </row>
    <row r="528" spans="1:13" hidden="1" x14ac:dyDescent="0.25">
      <c r="A528" s="1">
        <f t="shared" si="8"/>
        <v>0</v>
      </c>
      <c r="B528">
        <v>528</v>
      </c>
      <c r="D528" t="s">
        <v>520</v>
      </c>
      <c r="E528" s="2">
        <v>26.633876600000001</v>
      </c>
      <c r="F528">
        <v>4</v>
      </c>
    </row>
    <row r="529" spans="1:13" x14ac:dyDescent="0.25">
      <c r="A529" s="1">
        <f t="shared" si="8"/>
        <v>1</v>
      </c>
      <c r="B529">
        <v>529</v>
      </c>
      <c r="C529" t="s">
        <v>521</v>
      </c>
      <c r="D529">
        <v>415</v>
      </c>
      <c r="E529" t="s">
        <v>365</v>
      </c>
      <c r="F529" t="s">
        <v>3</v>
      </c>
      <c r="G529" t="s">
        <v>408</v>
      </c>
      <c r="H529">
        <v>4</v>
      </c>
      <c r="I529" t="s">
        <v>4</v>
      </c>
      <c r="J529">
        <v>300</v>
      </c>
      <c r="K529">
        <v>5000</v>
      </c>
      <c r="L529">
        <v>1392</v>
      </c>
      <c r="M529">
        <v>1</v>
      </c>
    </row>
    <row r="530" spans="1:13" hidden="1" x14ac:dyDescent="0.25">
      <c r="A530" s="1">
        <f t="shared" si="8"/>
        <v>2</v>
      </c>
      <c r="B530">
        <v>530</v>
      </c>
      <c r="D530" s="2">
        <v>38.417410799999999</v>
      </c>
      <c r="E530" t="s">
        <v>517</v>
      </c>
      <c r="F530" t="s">
        <v>518</v>
      </c>
      <c r="G530">
        <v>2</v>
      </c>
    </row>
    <row r="531" spans="1:13" hidden="1" x14ac:dyDescent="0.25">
      <c r="A531" s="1">
        <f t="shared" si="8"/>
        <v>3</v>
      </c>
      <c r="B531">
        <v>531</v>
      </c>
      <c r="C531" s="1">
        <f>-53425.3288-165.132615</f>
        <v>-53590.461415000005</v>
      </c>
      <c r="D531" s="2">
        <v>3.0549995299999999</v>
      </c>
      <c r="E531" t="s">
        <v>519</v>
      </c>
      <c r="F531">
        <v>3</v>
      </c>
    </row>
    <row r="532" spans="1:13" hidden="1" x14ac:dyDescent="0.25">
      <c r="A532" s="1">
        <f t="shared" si="8"/>
        <v>0</v>
      </c>
      <c r="B532">
        <v>532</v>
      </c>
      <c r="D532" t="s">
        <v>520</v>
      </c>
      <c r="E532" s="2">
        <v>26.633876600000001</v>
      </c>
      <c r="F532">
        <v>4</v>
      </c>
    </row>
    <row r="533" spans="1:13" x14ac:dyDescent="0.25">
      <c r="A533" s="1">
        <f t="shared" si="8"/>
        <v>1</v>
      </c>
      <c r="B533">
        <v>533</v>
      </c>
      <c r="C533" t="s">
        <v>522</v>
      </c>
      <c r="D533">
        <v>415</v>
      </c>
      <c r="E533" t="s">
        <v>365</v>
      </c>
      <c r="F533" t="s">
        <v>3</v>
      </c>
      <c r="G533" t="s">
        <v>408</v>
      </c>
      <c r="H533">
        <v>4</v>
      </c>
      <c r="I533" t="s">
        <v>4</v>
      </c>
      <c r="J533">
        <v>300</v>
      </c>
      <c r="K533">
        <v>5000</v>
      </c>
      <c r="L533">
        <v>1392</v>
      </c>
      <c r="M533">
        <v>1</v>
      </c>
    </row>
    <row r="534" spans="1:13" hidden="1" x14ac:dyDescent="0.25">
      <c r="A534" s="1">
        <f t="shared" si="8"/>
        <v>2</v>
      </c>
      <c r="B534">
        <v>534</v>
      </c>
      <c r="D534" s="2">
        <v>38.417410799999999</v>
      </c>
      <c r="E534" t="s">
        <v>517</v>
      </c>
      <c r="F534" t="s">
        <v>518</v>
      </c>
      <c r="G534">
        <v>2</v>
      </c>
    </row>
    <row r="535" spans="1:13" hidden="1" x14ac:dyDescent="0.25">
      <c r="A535" s="1">
        <f t="shared" si="8"/>
        <v>3</v>
      </c>
      <c r="B535">
        <v>535</v>
      </c>
      <c r="C535" s="1">
        <f>-53425.3288-165.132615</f>
        <v>-53590.461415000005</v>
      </c>
      <c r="D535" s="2">
        <v>3.0549995299999999</v>
      </c>
      <c r="E535" t="s">
        <v>519</v>
      </c>
      <c r="F535">
        <v>3</v>
      </c>
    </row>
    <row r="536" spans="1:13" hidden="1" x14ac:dyDescent="0.25">
      <c r="A536" s="1">
        <f t="shared" si="8"/>
        <v>0</v>
      </c>
      <c r="B536">
        <v>536</v>
      </c>
      <c r="D536" t="s">
        <v>520</v>
      </c>
      <c r="E536" s="2">
        <v>26.633876600000001</v>
      </c>
      <c r="F536">
        <v>4</v>
      </c>
    </row>
    <row r="537" spans="1:13" x14ac:dyDescent="0.25">
      <c r="A537" s="1">
        <f t="shared" si="8"/>
        <v>1</v>
      </c>
      <c r="B537">
        <v>537</v>
      </c>
      <c r="C537" t="s">
        <v>523</v>
      </c>
      <c r="D537">
        <v>415</v>
      </c>
      <c r="E537" t="s">
        <v>365</v>
      </c>
      <c r="F537" t="s">
        <v>3</v>
      </c>
      <c r="G537" t="s">
        <v>408</v>
      </c>
      <c r="H537">
        <v>4</v>
      </c>
      <c r="I537" t="s">
        <v>4</v>
      </c>
      <c r="J537">
        <v>300</v>
      </c>
      <c r="K537">
        <v>5000</v>
      </c>
      <c r="L537">
        <v>1395</v>
      </c>
      <c r="M537">
        <v>1</v>
      </c>
    </row>
    <row r="538" spans="1:13" hidden="1" x14ac:dyDescent="0.25">
      <c r="A538" s="1">
        <f t="shared" si="8"/>
        <v>2</v>
      </c>
      <c r="B538">
        <v>538</v>
      </c>
      <c r="D538" s="2">
        <v>38.970850200000001</v>
      </c>
      <c r="E538" t="s">
        <v>524</v>
      </c>
      <c r="F538" t="s">
        <v>525</v>
      </c>
      <c r="G538">
        <v>2</v>
      </c>
    </row>
    <row r="539" spans="1:13" hidden="1" x14ac:dyDescent="0.25">
      <c r="A539" s="1">
        <f t="shared" si="8"/>
        <v>3</v>
      </c>
      <c r="B539">
        <v>539</v>
      </c>
      <c r="C539" s="1">
        <f>-56429.8763-170.079257</f>
        <v>-56599.955557000001</v>
      </c>
      <c r="D539" s="2">
        <v>2.5764092999999999</v>
      </c>
      <c r="E539" t="s">
        <v>526</v>
      </c>
      <c r="F539">
        <v>3</v>
      </c>
    </row>
    <row r="540" spans="1:13" hidden="1" x14ac:dyDescent="0.25">
      <c r="A540" s="1">
        <f t="shared" si="8"/>
        <v>0</v>
      </c>
      <c r="B540">
        <v>540</v>
      </c>
      <c r="D540" t="s">
        <v>527</v>
      </c>
      <c r="E540" s="2">
        <v>25.789100300000001</v>
      </c>
      <c r="F540">
        <v>4</v>
      </c>
    </row>
    <row r="541" spans="1:13" x14ac:dyDescent="0.25">
      <c r="A541" s="1">
        <f t="shared" si="8"/>
        <v>1</v>
      </c>
      <c r="B541">
        <v>541</v>
      </c>
      <c r="C541" t="s">
        <v>528</v>
      </c>
      <c r="D541">
        <v>415</v>
      </c>
      <c r="E541" t="s">
        <v>365</v>
      </c>
      <c r="F541" t="s">
        <v>3</v>
      </c>
      <c r="G541" t="s">
        <v>408</v>
      </c>
      <c r="H541">
        <v>4</v>
      </c>
      <c r="I541" t="s">
        <v>4</v>
      </c>
      <c r="J541">
        <v>300</v>
      </c>
      <c r="K541">
        <v>5000</v>
      </c>
      <c r="L541">
        <v>1393</v>
      </c>
      <c r="M541">
        <v>1</v>
      </c>
    </row>
    <row r="542" spans="1:13" hidden="1" x14ac:dyDescent="0.25">
      <c r="A542" s="1">
        <f t="shared" si="8"/>
        <v>2</v>
      </c>
      <c r="B542">
        <v>542</v>
      </c>
      <c r="D542" s="2">
        <v>38.576402999999999</v>
      </c>
      <c r="E542" t="s">
        <v>512</v>
      </c>
      <c r="F542" t="s">
        <v>513</v>
      </c>
      <c r="G542">
        <v>2</v>
      </c>
    </row>
    <row r="543" spans="1:13" hidden="1" x14ac:dyDescent="0.25">
      <c r="A543" s="1">
        <f t="shared" si="8"/>
        <v>3</v>
      </c>
      <c r="B543">
        <v>543</v>
      </c>
      <c r="C543" s="1">
        <f>-54611.5544-166.556504</f>
        <v>-54778.110904000001</v>
      </c>
      <c r="D543" s="2">
        <v>3.3802313700000002</v>
      </c>
      <c r="E543" t="s">
        <v>514</v>
      </c>
      <c r="F543">
        <v>3</v>
      </c>
    </row>
    <row r="544" spans="1:13" hidden="1" x14ac:dyDescent="0.25">
      <c r="A544" s="1">
        <f t="shared" si="8"/>
        <v>0</v>
      </c>
      <c r="B544">
        <v>544</v>
      </c>
      <c r="D544" t="s">
        <v>515</v>
      </c>
      <c r="E544" s="2">
        <v>23.774469199999999</v>
      </c>
      <c r="F544">
        <v>4</v>
      </c>
    </row>
    <row r="545" spans="1:13" x14ac:dyDescent="0.25">
      <c r="A545" s="1">
        <f t="shared" si="8"/>
        <v>1</v>
      </c>
      <c r="B545">
        <v>545</v>
      </c>
      <c r="C545" t="s">
        <v>529</v>
      </c>
      <c r="D545">
        <v>415</v>
      </c>
      <c r="E545" t="s">
        <v>365</v>
      </c>
      <c r="F545" t="s">
        <v>3</v>
      </c>
      <c r="G545" t="s">
        <v>408</v>
      </c>
      <c r="H545">
        <v>4</v>
      </c>
      <c r="I545" t="s">
        <v>4</v>
      </c>
      <c r="J545">
        <v>300</v>
      </c>
      <c r="K545">
        <v>5000</v>
      </c>
      <c r="L545">
        <v>1395</v>
      </c>
      <c r="M545">
        <v>1</v>
      </c>
    </row>
    <row r="546" spans="1:13" hidden="1" x14ac:dyDescent="0.25">
      <c r="A546" s="1">
        <f t="shared" si="8"/>
        <v>2</v>
      </c>
      <c r="B546">
        <v>546</v>
      </c>
      <c r="D546" s="2">
        <v>38.970850200000001</v>
      </c>
      <c r="E546" t="s">
        <v>524</v>
      </c>
      <c r="F546" t="s">
        <v>525</v>
      </c>
      <c r="G546">
        <v>2</v>
      </c>
    </row>
    <row r="547" spans="1:13" hidden="1" x14ac:dyDescent="0.25">
      <c r="A547" s="1">
        <f t="shared" si="8"/>
        <v>3</v>
      </c>
      <c r="B547">
        <v>547</v>
      </c>
      <c r="C547" s="1">
        <f>-56429.8763-170.079257</f>
        <v>-56599.955557000001</v>
      </c>
      <c r="D547" s="2">
        <v>2.5764092999999999</v>
      </c>
      <c r="E547" t="s">
        <v>526</v>
      </c>
      <c r="F547">
        <v>3</v>
      </c>
    </row>
    <row r="548" spans="1:13" hidden="1" x14ac:dyDescent="0.25">
      <c r="A548" s="1">
        <f t="shared" si="8"/>
        <v>0</v>
      </c>
      <c r="B548">
        <v>548</v>
      </c>
      <c r="D548" t="s">
        <v>527</v>
      </c>
      <c r="E548" s="2">
        <v>25.789100300000001</v>
      </c>
      <c r="F548">
        <v>4</v>
      </c>
    </row>
    <row r="549" spans="1:13" x14ac:dyDescent="0.25">
      <c r="A549" s="1">
        <f t="shared" si="8"/>
        <v>1</v>
      </c>
      <c r="B549">
        <v>549</v>
      </c>
      <c r="C549" t="s">
        <v>530</v>
      </c>
      <c r="D549">
        <v>415</v>
      </c>
      <c r="E549" t="s">
        <v>365</v>
      </c>
      <c r="F549" t="s">
        <v>3</v>
      </c>
      <c r="G549" t="s">
        <v>408</v>
      </c>
      <c r="H549">
        <v>4</v>
      </c>
      <c r="I549" t="s">
        <v>4</v>
      </c>
      <c r="J549">
        <v>300</v>
      </c>
      <c r="K549">
        <v>5000</v>
      </c>
      <c r="L549">
        <v>1395</v>
      </c>
      <c r="M549">
        <v>1</v>
      </c>
    </row>
    <row r="550" spans="1:13" hidden="1" x14ac:dyDescent="0.25">
      <c r="A550" s="1">
        <f t="shared" si="8"/>
        <v>2</v>
      </c>
      <c r="B550">
        <v>550</v>
      </c>
      <c r="D550" s="2">
        <v>38.970850200000001</v>
      </c>
      <c r="E550" t="s">
        <v>524</v>
      </c>
      <c r="F550" t="s">
        <v>525</v>
      </c>
      <c r="G550">
        <v>2</v>
      </c>
    </row>
    <row r="551" spans="1:13" hidden="1" x14ac:dyDescent="0.25">
      <c r="A551" s="1">
        <f t="shared" si="8"/>
        <v>3</v>
      </c>
      <c r="B551">
        <v>551</v>
      </c>
      <c r="C551" s="1">
        <f>-56429.8763-170.079257</f>
        <v>-56599.955557000001</v>
      </c>
      <c r="D551" s="2">
        <v>2.5764092999999999</v>
      </c>
      <c r="E551" t="s">
        <v>526</v>
      </c>
      <c r="F551">
        <v>3</v>
      </c>
    </row>
    <row r="552" spans="1:13" hidden="1" x14ac:dyDescent="0.25">
      <c r="A552" s="1">
        <f t="shared" si="8"/>
        <v>0</v>
      </c>
      <c r="B552">
        <v>552</v>
      </c>
      <c r="D552" t="s">
        <v>527</v>
      </c>
      <c r="E552" s="2">
        <v>25.789100300000001</v>
      </c>
      <c r="F552">
        <v>4</v>
      </c>
    </row>
    <row r="553" spans="1:13" x14ac:dyDescent="0.25">
      <c r="A553" s="1">
        <f t="shared" si="8"/>
        <v>1</v>
      </c>
      <c r="B553">
        <v>553</v>
      </c>
      <c r="C553" t="s">
        <v>531</v>
      </c>
      <c r="D553">
        <v>415</v>
      </c>
      <c r="E553" t="s">
        <v>365</v>
      </c>
      <c r="F553" t="s">
        <v>3</v>
      </c>
      <c r="G553" t="s">
        <v>408</v>
      </c>
      <c r="H553">
        <v>4</v>
      </c>
      <c r="I553" t="s">
        <v>4</v>
      </c>
      <c r="J553">
        <v>300</v>
      </c>
      <c r="K553">
        <v>5000</v>
      </c>
      <c r="L553">
        <v>1395</v>
      </c>
      <c r="M553">
        <v>1</v>
      </c>
    </row>
    <row r="554" spans="1:13" hidden="1" x14ac:dyDescent="0.25">
      <c r="A554" s="1">
        <f t="shared" si="8"/>
        <v>2</v>
      </c>
      <c r="B554">
        <v>554</v>
      </c>
      <c r="D554" s="2">
        <v>38.970850200000001</v>
      </c>
      <c r="E554" t="s">
        <v>524</v>
      </c>
      <c r="F554" t="s">
        <v>525</v>
      </c>
      <c r="G554">
        <v>2</v>
      </c>
    </row>
    <row r="555" spans="1:13" hidden="1" x14ac:dyDescent="0.25">
      <c r="A555" s="1">
        <f t="shared" si="8"/>
        <v>3</v>
      </c>
      <c r="B555">
        <v>555</v>
      </c>
      <c r="C555" s="1">
        <f>-56429.8763-170.079257</f>
        <v>-56599.955557000001</v>
      </c>
      <c r="D555" s="2">
        <v>2.5764092999999999</v>
      </c>
      <c r="E555" t="s">
        <v>526</v>
      </c>
      <c r="F555">
        <v>3</v>
      </c>
    </row>
    <row r="556" spans="1:13" hidden="1" x14ac:dyDescent="0.25">
      <c r="A556" s="1">
        <f t="shared" si="8"/>
        <v>0</v>
      </c>
      <c r="B556">
        <v>556</v>
      </c>
      <c r="D556" t="s">
        <v>527</v>
      </c>
      <c r="E556" s="2">
        <v>25.789100300000001</v>
      </c>
      <c r="F556">
        <v>4</v>
      </c>
    </row>
    <row r="557" spans="1:13" x14ac:dyDescent="0.25">
      <c r="A557" s="1">
        <f t="shared" si="8"/>
        <v>1</v>
      </c>
      <c r="B557">
        <v>557</v>
      </c>
      <c r="C557" t="s">
        <v>532</v>
      </c>
      <c r="D557">
        <v>415</v>
      </c>
      <c r="E557" t="s">
        <v>365</v>
      </c>
      <c r="F557" t="s">
        <v>3</v>
      </c>
      <c r="G557" t="s">
        <v>408</v>
      </c>
      <c r="H557">
        <v>4</v>
      </c>
      <c r="I557" t="s">
        <v>4</v>
      </c>
      <c r="J557">
        <v>300</v>
      </c>
      <c r="K557">
        <v>5000</v>
      </c>
      <c r="L557">
        <v>1395</v>
      </c>
      <c r="M557">
        <v>1</v>
      </c>
    </row>
    <row r="558" spans="1:13" hidden="1" x14ac:dyDescent="0.25">
      <c r="A558" s="1">
        <f t="shared" si="8"/>
        <v>2</v>
      </c>
      <c r="B558">
        <v>558</v>
      </c>
      <c r="D558" s="2">
        <v>38.970850200000001</v>
      </c>
      <c r="E558" t="s">
        <v>524</v>
      </c>
      <c r="F558" t="s">
        <v>525</v>
      </c>
      <c r="G558">
        <v>2</v>
      </c>
    </row>
    <row r="559" spans="1:13" hidden="1" x14ac:dyDescent="0.25">
      <c r="A559" s="1">
        <f t="shared" si="8"/>
        <v>3</v>
      </c>
      <c r="B559">
        <v>559</v>
      </c>
      <c r="C559" s="1">
        <f>-56429.8763-170.079257</f>
        <v>-56599.955557000001</v>
      </c>
      <c r="D559" s="2">
        <v>2.5764092999999999</v>
      </c>
      <c r="E559" t="s">
        <v>526</v>
      </c>
      <c r="F559">
        <v>3</v>
      </c>
    </row>
    <row r="560" spans="1:13" hidden="1" x14ac:dyDescent="0.25">
      <c r="A560" s="1">
        <f t="shared" si="8"/>
        <v>0</v>
      </c>
      <c r="B560">
        <v>560</v>
      </c>
      <c r="D560" t="s">
        <v>527</v>
      </c>
      <c r="E560" s="2">
        <v>25.789100300000001</v>
      </c>
      <c r="F560">
        <v>4</v>
      </c>
    </row>
    <row r="561" spans="1:13" x14ac:dyDescent="0.25">
      <c r="A561" s="1">
        <f t="shared" si="8"/>
        <v>1</v>
      </c>
      <c r="B561">
        <v>561</v>
      </c>
      <c r="C561" t="s">
        <v>533</v>
      </c>
      <c r="D561">
        <v>415</v>
      </c>
      <c r="E561" t="s">
        <v>365</v>
      </c>
      <c r="F561" t="s">
        <v>3</v>
      </c>
      <c r="G561" t="s">
        <v>408</v>
      </c>
      <c r="H561">
        <v>4</v>
      </c>
      <c r="I561" t="s">
        <v>4</v>
      </c>
      <c r="J561">
        <v>300</v>
      </c>
      <c r="K561">
        <v>5000</v>
      </c>
      <c r="L561">
        <v>1395</v>
      </c>
      <c r="M561">
        <v>1</v>
      </c>
    </row>
    <row r="562" spans="1:13" hidden="1" x14ac:dyDescent="0.25">
      <c r="A562" s="1">
        <f t="shared" si="8"/>
        <v>2</v>
      </c>
      <c r="B562">
        <v>562</v>
      </c>
      <c r="D562" s="2">
        <v>38.417410799999999</v>
      </c>
      <c r="E562" t="s">
        <v>517</v>
      </c>
      <c r="F562" t="s">
        <v>518</v>
      </c>
      <c r="G562">
        <v>2</v>
      </c>
    </row>
    <row r="563" spans="1:13" hidden="1" x14ac:dyDescent="0.25">
      <c r="A563" s="1">
        <f t="shared" si="8"/>
        <v>3</v>
      </c>
      <c r="B563">
        <v>563</v>
      </c>
      <c r="C563" s="1">
        <f>-53425.3288-165.132615</f>
        <v>-53590.461415000005</v>
      </c>
      <c r="D563" s="2">
        <v>3.0549995299999999</v>
      </c>
      <c r="E563" t="s">
        <v>519</v>
      </c>
      <c r="F563">
        <v>3</v>
      </c>
    </row>
    <row r="564" spans="1:13" hidden="1" x14ac:dyDescent="0.25">
      <c r="A564" s="1">
        <f t="shared" si="8"/>
        <v>0</v>
      </c>
      <c r="B564">
        <v>564</v>
      </c>
      <c r="D564" t="s">
        <v>520</v>
      </c>
      <c r="E564" s="2">
        <v>26.633876600000001</v>
      </c>
      <c r="F564">
        <v>4</v>
      </c>
    </row>
    <row r="565" spans="1:13" x14ac:dyDescent="0.25">
      <c r="A565" s="1">
        <f t="shared" si="8"/>
        <v>1</v>
      </c>
      <c r="B565">
        <v>565</v>
      </c>
      <c r="C565" t="s">
        <v>534</v>
      </c>
      <c r="D565">
        <v>415</v>
      </c>
      <c r="E565" t="s">
        <v>365</v>
      </c>
      <c r="F565" t="s">
        <v>3</v>
      </c>
      <c r="G565" t="s">
        <v>408</v>
      </c>
      <c r="H565">
        <v>4</v>
      </c>
      <c r="I565" t="s">
        <v>4</v>
      </c>
      <c r="J565">
        <v>300</v>
      </c>
      <c r="K565">
        <v>5000</v>
      </c>
      <c r="L565">
        <v>1392</v>
      </c>
      <c r="M565">
        <v>1</v>
      </c>
    </row>
    <row r="566" spans="1:13" hidden="1" x14ac:dyDescent="0.25">
      <c r="A566" s="1">
        <f t="shared" si="8"/>
        <v>2</v>
      </c>
      <c r="B566">
        <v>566</v>
      </c>
      <c r="D566" s="2">
        <v>38.417410799999999</v>
      </c>
      <c r="E566" t="s">
        <v>517</v>
      </c>
      <c r="F566" t="s">
        <v>518</v>
      </c>
      <c r="G566">
        <v>2</v>
      </c>
    </row>
    <row r="567" spans="1:13" hidden="1" x14ac:dyDescent="0.25">
      <c r="A567" s="1">
        <f t="shared" si="8"/>
        <v>3</v>
      </c>
      <c r="B567">
        <v>567</v>
      </c>
      <c r="C567" s="1">
        <f>-53425.3288-165.132615</f>
        <v>-53590.461415000005</v>
      </c>
      <c r="D567" s="2">
        <v>3.0549995299999999</v>
      </c>
      <c r="E567" t="s">
        <v>519</v>
      </c>
      <c r="F567">
        <v>3</v>
      </c>
    </row>
    <row r="568" spans="1:13" hidden="1" x14ac:dyDescent="0.25">
      <c r="A568" s="1">
        <f t="shared" si="8"/>
        <v>0</v>
      </c>
      <c r="B568">
        <v>568</v>
      </c>
      <c r="D568" t="s">
        <v>520</v>
      </c>
      <c r="E568" s="2">
        <v>26.633876600000001</v>
      </c>
      <c r="F568">
        <v>4</v>
      </c>
    </row>
    <row r="569" spans="1:13" x14ac:dyDescent="0.25">
      <c r="A569" s="1">
        <f t="shared" si="8"/>
        <v>1</v>
      </c>
      <c r="B569">
        <v>569</v>
      </c>
      <c r="C569" t="s">
        <v>535</v>
      </c>
      <c r="D569">
        <v>415</v>
      </c>
      <c r="E569" t="s">
        <v>365</v>
      </c>
      <c r="F569" t="s">
        <v>3</v>
      </c>
      <c r="G569" t="s">
        <v>408</v>
      </c>
      <c r="H569">
        <v>4</v>
      </c>
      <c r="I569" t="s">
        <v>4</v>
      </c>
      <c r="J569">
        <v>300</v>
      </c>
      <c r="K569">
        <v>5000</v>
      </c>
      <c r="L569">
        <v>1395</v>
      </c>
      <c r="M569">
        <v>1</v>
      </c>
    </row>
    <row r="570" spans="1:13" hidden="1" x14ac:dyDescent="0.25">
      <c r="A570" s="1">
        <f t="shared" si="8"/>
        <v>2</v>
      </c>
      <c r="B570">
        <v>570</v>
      </c>
      <c r="D570" s="2">
        <v>38.970850200000001</v>
      </c>
      <c r="E570" t="s">
        <v>524</v>
      </c>
      <c r="F570" t="s">
        <v>525</v>
      </c>
      <c r="G570">
        <v>2</v>
      </c>
    </row>
    <row r="571" spans="1:13" hidden="1" x14ac:dyDescent="0.25">
      <c r="A571" s="1">
        <f t="shared" si="8"/>
        <v>3</v>
      </c>
      <c r="B571">
        <v>571</v>
      </c>
      <c r="C571" s="1">
        <f>-56429.8763-170.079257</f>
        <v>-56599.955557000001</v>
      </c>
      <c r="D571" s="2">
        <v>2.5764092999999999</v>
      </c>
      <c r="E571" t="s">
        <v>526</v>
      </c>
      <c r="F571">
        <v>3</v>
      </c>
    </row>
    <row r="572" spans="1:13" hidden="1" x14ac:dyDescent="0.25">
      <c r="A572" s="1">
        <f t="shared" si="8"/>
        <v>0</v>
      </c>
      <c r="B572">
        <v>572</v>
      </c>
      <c r="D572" t="s">
        <v>527</v>
      </c>
      <c r="E572" s="2">
        <v>25.789100300000001</v>
      </c>
      <c r="F572">
        <v>4</v>
      </c>
    </row>
    <row r="573" spans="1:13" x14ac:dyDescent="0.25">
      <c r="A573" s="1">
        <f t="shared" si="8"/>
        <v>1</v>
      </c>
      <c r="B573">
        <v>573</v>
      </c>
      <c r="C573" t="s">
        <v>536</v>
      </c>
      <c r="D573">
        <v>415</v>
      </c>
      <c r="E573" t="s">
        <v>365</v>
      </c>
      <c r="F573" t="s">
        <v>3</v>
      </c>
      <c r="G573" t="s">
        <v>408</v>
      </c>
      <c r="H573">
        <v>4</v>
      </c>
      <c r="I573" t="s">
        <v>4</v>
      </c>
      <c r="J573">
        <v>300</v>
      </c>
      <c r="K573">
        <v>5000</v>
      </c>
      <c r="L573">
        <v>1395</v>
      </c>
      <c r="M573">
        <v>1</v>
      </c>
    </row>
    <row r="574" spans="1:13" hidden="1" x14ac:dyDescent="0.25">
      <c r="A574" s="1">
        <f t="shared" si="8"/>
        <v>2</v>
      </c>
      <c r="B574">
        <v>574</v>
      </c>
      <c r="D574" s="2">
        <v>38.328429300000003</v>
      </c>
      <c r="E574" t="s">
        <v>537</v>
      </c>
      <c r="F574" t="s">
        <v>538</v>
      </c>
      <c r="G574">
        <v>2</v>
      </c>
    </row>
    <row r="575" spans="1:13" hidden="1" x14ac:dyDescent="0.25">
      <c r="A575" s="1">
        <f t="shared" si="8"/>
        <v>3</v>
      </c>
      <c r="B575">
        <v>575</v>
      </c>
      <c r="C575" s="1">
        <f>-54967.518-165.680521</f>
        <v>-55133.198520999998</v>
      </c>
      <c r="D575" s="2">
        <v>2.3315361000000001</v>
      </c>
      <c r="E575" t="s">
        <v>539</v>
      </c>
      <c r="F575">
        <v>3</v>
      </c>
    </row>
    <row r="576" spans="1:13" hidden="1" x14ac:dyDescent="0.25">
      <c r="A576" s="1">
        <f t="shared" si="8"/>
        <v>0</v>
      </c>
      <c r="B576">
        <v>576</v>
      </c>
      <c r="D576" t="s">
        <v>540</v>
      </c>
      <c r="E576" s="2">
        <v>28.175042699999999</v>
      </c>
      <c r="F576">
        <v>4</v>
      </c>
    </row>
    <row r="577" spans="1:13" x14ac:dyDescent="0.25">
      <c r="A577" s="1">
        <f t="shared" ref="A577:A640" si="9">MOD(B577,4)</f>
        <v>1</v>
      </c>
      <c r="B577">
        <v>577</v>
      </c>
      <c r="C577" t="s">
        <v>541</v>
      </c>
      <c r="D577">
        <v>415</v>
      </c>
      <c r="E577" t="s">
        <v>365</v>
      </c>
      <c r="F577" t="s">
        <v>3</v>
      </c>
      <c r="G577" t="s">
        <v>408</v>
      </c>
      <c r="H577">
        <v>4</v>
      </c>
      <c r="I577" t="s">
        <v>4</v>
      </c>
      <c r="J577">
        <v>300</v>
      </c>
      <c r="K577">
        <v>5000</v>
      </c>
      <c r="L577">
        <v>1395</v>
      </c>
      <c r="M577">
        <v>1</v>
      </c>
    </row>
    <row r="578" spans="1:13" hidden="1" x14ac:dyDescent="0.25">
      <c r="A578" s="1">
        <f t="shared" si="9"/>
        <v>2</v>
      </c>
      <c r="B578">
        <v>578</v>
      </c>
      <c r="D578" s="2">
        <v>38.328429300000003</v>
      </c>
      <c r="E578" t="s">
        <v>537</v>
      </c>
      <c r="F578" t="s">
        <v>538</v>
      </c>
      <c r="G578">
        <v>2</v>
      </c>
    </row>
    <row r="579" spans="1:13" hidden="1" x14ac:dyDescent="0.25">
      <c r="A579" s="1">
        <f t="shared" si="9"/>
        <v>3</v>
      </c>
      <c r="B579">
        <v>579</v>
      </c>
      <c r="C579" s="1">
        <f>-54967.518-165.680521</f>
        <v>-55133.198520999998</v>
      </c>
      <c r="D579" s="2">
        <v>2.3315361000000001</v>
      </c>
      <c r="E579" t="s">
        <v>539</v>
      </c>
      <c r="F579">
        <v>3</v>
      </c>
    </row>
    <row r="580" spans="1:13" hidden="1" x14ac:dyDescent="0.25">
      <c r="A580" s="1">
        <f t="shared" si="9"/>
        <v>0</v>
      </c>
      <c r="B580">
        <v>580</v>
      </c>
      <c r="D580" t="s">
        <v>540</v>
      </c>
      <c r="E580" s="2">
        <v>28.175042699999999</v>
      </c>
      <c r="F580">
        <v>4</v>
      </c>
    </row>
    <row r="581" spans="1:13" x14ac:dyDescent="0.25">
      <c r="A581" s="1">
        <f t="shared" si="9"/>
        <v>1</v>
      </c>
      <c r="B581">
        <v>581</v>
      </c>
      <c r="C581" t="s">
        <v>542</v>
      </c>
      <c r="D581">
        <v>415</v>
      </c>
      <c r="E581" t="s">
        <v>365</v>
      </c>
      <c r="F581" t="s">
        <v>3</v>
      </c>
      <c r="G581" t="s">
        <v>408</v>
      </c>
      <c r="H581">
        <v>4</v>
      </c>
      <c r="I581" t="s">
        <v>4</v>
      </c>
      <c r="J581">
        <v>300</v>
      </c>
      <c r="K581">
        <v>5000</v>
      </c>
      <c r="L581">
        <v>1395</v>
      </c>
      <c r="M581">
        <v>1</v>
      </c>
    </row>
    <row r="582" spans="1:13" hidden="1" x14ac:dyDescent="0.25">
      <c r="A582" s="1">
        <f t="shared" si="9"/>
        <v>2</v>
      </c>
      <c r="B582">
        <v>582</v>
      </c>
      <c r="D582" s="2">
        <v>38.970850200000001</v>
      </c>
      <c r="E582" t="s">
        <v>524</v>
      </c>
      <c r="F582" t="s">
        <v>525</v>
      </c>
      <c r="G582">
        <v>2</v>
      </c>
    </row>
    <row r="583" spans="1:13" hidden="1" x14ac:dyDescent="0.25">
      <c r="A583" s="1">
        <f t="shared" si="9"/>
        <v>3</v>
      </c>
      <c r="B583">
        <v>583</v>
      </c>
      <c r="C583" s="1">
        <f>-56429.8763-170.079257</f>
        <v>-56599.955557000001</v>
      </c>
      <c r="D583" s="2">
        <v>2.5764092999999999</v>
      </c>
      <c r="E583" t="s">
        <v>526</v>
      </c>
      <c r="F583">
        <v>3</v>
      </c>
    </row>
    <row r="584" spans="1:13" hidden="1" x14ac:dyDescent="0.25">
      <c r="A584" s="1">
        <f t="shared" si="9"/>
        <v>0</v>
      </c>
      <c r="B584">
        <v>584</v>
      </c>
      <c r="D584" t="s">
        <v>527</v>
      </c>
      <c r="E584" s="2">
        <v>25.789100300000001</v>
      </c>
      <c r="F584">
        <v>4</v>
      </c>
    </row>
    <row r="585" spans="1:13" x14ac:dyDescent="0.25">
      <c r="A585" s="1">
        <f t="shared" si="9"/>
        <v>1</v>
      </c>
      <c r="B585">
        <v>585</v>
      </c>
      <c r="C585" t="s">
        <v>543</v>
      </c>
      <c r="D585">
        <v>415</v>
      </c>
      <c r="E585" t="s">
        <v>365</v>
      </c>
      <c r="F585" t="s">
        <v>3</v>
      </c>
      <c r="G585" t="s">
        <v>408</v>
      </c>
      <c r="H585">
        <v>4</v>
      </c>
      <c r="I585" t="s">
        <v>4</v>
      </c>
      <c r="J585">
        <v>300</v>
      </c>
      <c r="K585">
        <v>5000</v>
      </c>
      <c r="L585">
        <v>1392</v>
      </c>
      <c r="M585">
        <v>1</v>
      </c>
    </row>
    <row r="586" spans="1:13" hidden="1" x14ac:dyDescent="0.25">
      <c r="A586" s="1">
        <f t="shared" si="9"/>
        <v>2</v>
      </c>
      <c r="B586">
        <v>586</v>
      </c>
      <c r="D586" s="2">
        <v>38.417410799999999</v>
      </c>
      <c r="E586" t="s">
        <v>517</v>
      </c>
      <c r="F586" t="s">
        <v>518</v>
      </c>
      <c r="G586">
        <v>2</v>
      </c>
    </row>
    <row r="587" spans="1:13" hidden="1" x14ac:dyDescent="0.25">
      <c r="A587" s="1">
        <f t="shared" si="9"/>
        <v>3</v>
      </c>
      <c r="B587">
        <v>587</v>
      </c>
      <c r="C587" s="1">
        <f>-53425.3288-165.132615</f>
        <v>-53590.461415000005</v>
      </c>
      <c r="D587" s="2">
        <v>3.0549995299999999</v>
      </c>
      <c r="E587" t="s">
        <v>519</v>
      </c>
      <c r="F587">
        <v>3</v>
      </c>
    </row>
    <row r="588" spans="1:13" hidden="1" x14ac:dyDescent="0.25">
      <c r="A588" s="1">
        <f t="shared" si="9"/>
        <v>0</v>
      </c>
      <c r="B588">
        <v>588</v>
      </c>
      <c r="D588" t="s">
        <v>520</v>
      </c>
      <c r="E588" s="2">
        <v>26.633876600000001</v>
      </c>
      <c r="F588">
        <v>4</v>
      </c>
    </row>
    <row r="589" spans="1:13" x14ac:dyDescent="0.25">
      <c r="A589" s="1">
        <f t="shared" si="9"/>
        <v>1</v>
      </c>
      <c r="B589">
        <v>589</v>
      </c>
      <c r="C589" t="s">
        <v>544</v>
      </c>
      <c r="D589">
        <v>415</v>
      </c>
      <c r="E589" t="s">
        <v>365</v>
      </c>
      <c r="F589" t="s">
        <v>3</v>
      </c>
      <c r="G589" t="s">
        <v>408</v>
      </c>
      <c r="H589">
        <v>4</v>
      </c>
      <c r="I589" t="s">
        <v>4</v>
      </c>
      <c r="J589">
        <v>300</v>
      </c>
      <c r="K589">
        <v>5000</v>
      </c>
      <c r="L589">
        <v>1392</v>
      </c>
      <c r="M589">
        <v>1</v>
      </c>
    </row>
    <row r="590" spans="1:13" hidden="1" x14ac:dyDescent="0.25">
      <c r="A590" s="1">
        <f t="shared" si="9"/>
        <v>2</v>
      </c>
      <c r="B590">
        <v>590</v>
      </c>
      <c r="D590" s="2">
        <v>38.417410799999999</v>
      </c>
      <c r="E590" t="s">
        <v>517</v>
      </c>
      <c r="F590" t="s">
        <v>518</v>
      </c>
      <c r="G590">
        <v>2</v>
      </c>
    </row>
    <row r="591" spans="1:13" hidden="1" x14ac:dyDescent="0.25">
      <c r="A591" s="1">
        <f t="shared" si="9"/>
        <v>3</v>
      </c>
      <c r="B591">
        <v>591</v>
      </c>
      <c r="C591" s="1">
        <f>-53425.3288-165.132615</f>
        <v>-53590.461415000005</v>
      </c>
      <c r="D591" s="2">
        <v>3.0549995299999999</v>
      </c>
      <c r="E591" t="s">
        <v>519</v>
      </c>
      <c r="F591">
        <v>3</v>
      </c>
    </row>
    <row r="592" spans="1:13" hidden="1" x14ac:dyDescent="0.25">
      <c r="A592" s="1">
        <f t="shared" si="9"/>
        <v>0</v>
      </c>
      <c r="B592">
        <v>592</v>
      </c>
      <c r="D592" t="s">
        <v>520</v>
      </c>
      <c r="E592" s="2">
        <v>26.633876600000001</v>
      </c>
      <c r="F592">
        <v>4</v>
      </c>
    </row>
    <row r="593" spans="1:13" x14ac:dyDescent="0.25">
      <c r="A593" s="1">
        <f t="shared" si="9"/>
        <v>1</v>
      </c>
      <c r="B593">
        <v>593</v>
      </c>
      <c r="C593" t="s">
        <v>545</v>
      </c>
      <c r="D593">
        <v>415</v>
      </c>
      <c r="E593" t="s">
        <v>365</v>
      </c>
      <c r="F593" t="s">
        <v>3</v>
      </c>
      <c r="G593" t="s">
        <v>408</v>
      </c>
      <c r="H593">
        <v>4</v>
      </c>
      <c r="I593" t="s">
        <v>4</v>
      </c>
      <c r="J593">
        <v>300</v>
      </c>
      <c r="K593">
        <v>5000</v>
      </c>
      <c r="L593">
        <v>1395</v>
      </c>
      <c r="M593">
        <v>1</v>
      </c>
    </row>
    <row r="594" spans="1:13" hidden="1" x14ac:dyDescent="0.25">
      <c r="A594" s="1">
        <f t="shared" si="9"/>
        <v>2</v>
      </c>
      <c r="B594">
        <v>594</v>
      </c>
      <c r="D594" s="2">
        <v>38.970850200000001</v>
      </c>
      <c r="E594" t="s">
        <v>524</v>
      </c>
      <c r="F594" t="s">
        <v>525</v>
      </c>
      <c r="G594">
        <v>2</v>
      </c>
    </row>
    <row r="595" spans="1:13" hidden="1" x14ac:dyDescent="0.25">
      <c r="A595" s="1">
        <f t="shared" si="9"/>
        <v>3</v>
      </c>
      <c r="B595">
        <v>595</v>
      </c>
      <c r="C595" s="1">
        <f>-56429.8763-170.079257</f>
        <v>-56599.955557000001</v>
      </c>
      <c r="D595" s="2">
        <v>2.5764092999999999</v>
      </c>
      <c r="E595" t="s">
        <v>526</v>
      </c>
      <c r="F595">
        <v>3</v>
      </c>
    </row>
    <row r="596" spans="1:13" hidden="1" x14ac:dyDescent="0.25">
      <c r="A596" s="1">
        <f t="shared" si="9"/>
        <v>0</v>
      </c>
      <c r="B596">
        <v>596</v>
      </c>
      <c r="D596" t="s">
        <v>527</v>
      </c>
      <c r="E596" s="2">
        <v>25.789100300000001</v>
      </c>
      <c r="F596">
        <v>4</v>
      </c>
    </row>
    <row r="597" spans="1:13" x14ac:dyDescent="0.25">
      <c r="A597" s="1">
        <f t="shared" si="9"/>
        <v>1</v>
      </c>
      <c r="B597">
        <v>597</v>
      </c>
      <c r="C597" t="s">
        <v>546</v>
      </c>
      <c r="D597">
        <v>415</v>
      </c>
      <c r="E597" t="s">
        <v>365</v>
      </c>
      <c r="F597" t="s">
        <v>3</v>
      </c>
      <c r="G597" t="s">
        <v>408</v>
      </c>
      <c r="H597">
        <v>4</v>
      </c>
      <c r="I597" t="s">
        <v>4</v>
      </c>
      <c r="J597">
        <v>300</v>
      </c>
      <c r="K597">
        <v>5000</v>
      </c>
      <c r="L597">
        <v>1395</v>
      </c>
      <c r="M597">
        <v>1</v>
      </c>
    </row>
    <row r="598" spans="1:13" hidden="1" x14ac:dyDescent="0.25">
      <c r="A598" s="1">
        <f t="shared" si="9"/>
        <v>2</v>
      </c>
      <c r="B598">
        <v>598</v>
      </c>
      <c r="D598" s="2">
        <v>38.328429300000003</v>
      </c>
      <c r="E598" t="s">
        <v>537</v>
      </c>
      <c r="F598" t="s">
        <v>538</v>
      </c>
      <c r="G598">
        <v>2</v>
      </c>
    </row>
    <row r="599" spans="1:13" hidden="1" x14ac:dyDescent="0.25">
      <c r="A599" s="1">
        <f t="shared" si="9"/>
        <v>3</v>
      </c>
      <c r="B599">
        <v>599</v>
      </c>
      <c r="C599" s="1">
        <f>-54967.518-165.680521</f>
        <v>-55133.198520999998</v>
      </c>
      <c r="D599" s="2">
        <v>2.3315361000000001</v>
      </c>
      <c r="E599" t="s">
        <v>539</v>
      </c>
      <c r="F599">
        <v>3</v>
      </c>
    </row>
    <row r="600" spans="1:13" hidden="1" x14ac:dyDescent="0.25">
      <c r="A600" s="1">
        <f t="shared" si="9"/>
        <v>0</v>
      </c>
      <c r="B600">
        <v>600</v>
      </c>
      <c r="D600" t="s">
        <v>540</v>
      </c>
      <c r="E600" s="2">
        <v>28.175042699999999</v>
      </c>
      <c r="F600">
        <v>4</v>
      </c>
    </row>
    <row r="601" spans="1:13" x14ac:dyDescent="0.25">
      <c r="A601" s="1">
        <f t="shared" si="9"/>
        <v>1</v>
      </c>
      <c r="B601">
        <v>601</v>
      </c>
      <c r="C601" t="s">
        <v>547</v>
      </c>
      <c r="D601">
        <v>415</v>
      </c>
      <c r="E601" t="s">
        <v>365</v>
      </c>
      <c r="F601" t="s">
        <v>3</v>
      </c>
      <c r="G601" t="s">
        <v>94</v>
      </c>
      <c r="H601">
        <v>1</v>
      </c>
      <c r="I601" t="s">
        <v>4</v>
      </c>
      <c r="J601">
        <v>300</v>
      </c>
      <c r="K601">
        <v>5000</v>
      </c>
      <c r="L601">
        <v>1394</v>
      </c>
      <c r="M601">
        <v>1</v>
      </c>
    </row>
    <row r="602" spans="1:13" hidden="1" x14ac:dyDescent="0.25">
      <c r="A602" s="1">
        <f t="shared" si="9"/>
        <v>2</v>
      </c>
      <c r="B602">
        <v>602</v>
      </c>
      <c r="D602" s="2">
        <v>28.780897400000001</v>
      </c>
      <c r="E602" t="s">
        <v>548</v>
      </c>
      <c r="F602" t="s">
        <v>549</v>
      </c>
      <c r="G602">
        <v>2</v>
      </c>
    </row>
    <row r="603" spans="1:13" hidden="1" x14ac:dyDescent="0.25">
      <c r="A603" s="1">
        <f t="shared" si="9"/>
        <v>3</v>
      </c>
      <c r="B603">
        <v>603</v>
      </c>
      <c r="C603" s="1">
        <f>-40817.6962-125.454584-5.60217768</f>
        <v>-40948.752961679995</v>
      </c>
      <c r="D603" t="s">
        <v>550</v>
      </c>
      <c r="E603">
        <v>3</v>
      </c>
    </row>
    <row r="604" spans="1:13" hidden="1" x14ac:dyDescent="0.25">
      <c r="A604" s="1">
        <f t="shared" si="9"/>
        <v>0</v>
      </c>
      <c r="B604">
        <v>604</v>
      </c>
      <c r="D604" t="s">
        <v>551</v>
      </c>
      <c r="E604" s="2">
        <v>59.768651599999998</v>
      </c>
      <c r="F604">
        <v>4</v>
      </c>
    </row>
    <row r="605" spans="1:13" x14ac:dyDescent="0.25">
      <c r="A605" s="1">
        <f t="shared" si="9"/>
        <v>1</v>
      </c>
      <c r="B605">
        <v>605</v>
      </c>
      <c r="C605" t="s">
        <v>552</v>
      </c>
      <c r="D605">
        <v>415</v>
      </c>
      <c r="E605" t="s">
        <v>365</v>
      </c>
      <c r="F605" t="s">
        <v>3</v>
      </c>
      <c r="G605" t="s">
        <v>94</v>
      </c>
      <c r="H605">
        <v>1</v>
      </c>
      <c r="I605" t="s">
        <v>4</v>
      </c>
      <c r="J605">
        <v>300</v>
      </c>
      <c r="K605">
        <v>5000</v>
      </c>
      <c r="L605">
        <v>1395</v>
      </c>
      <c r="M605">
        <v>1</v>
      </c>
    </row>
    <row r="606" spans="1:13" hidden="1" x14ac:dyDescent="0.25">
      <c r="A606" s="1">
        <f t="shared" si="9"/>
        <v>2</v>
      </c>
      <c r="B606">
        <v>606</v>
      </c>
      <c r="D606" s="2">
        <v>30.1021781</v>
      </c>
      <c r="E606" t="s">
        <v>553</v>
      </c>
      <c r="F606" t="s">
        <v>554</v>
      </c>
      <c r="G606">
        <v>2</v>
      </c>
    </row>
    <row r="607" spans="1:13" hidden="1" x14ac:dyDescent="0.25">
      <c r="A607" s="1">
        <f t="shared" si="9"/>
        <v>3</v>
      </c>
      <c r="B607">
        <v>607</v>
      </c>
      <c r="C607" s="1">
        <f>-43489.8679-131.730069-3.7840423</f>
        <v>-43625.382011299997</v>
      </c>
      <c r="D607" t="s">
        <v>555</v>
      </c>
      <c r="E607">
        <v>3</v>
      </c>
    </row>
    <row r="608" spans="1:13" hidden="1" x14ac:dyDescent="0.25">
      <c r="A608" s="1">
        <f t="shared" si="9"/>
        <v>0</v>
      </c>
      <c r="B608">
        <v>608</v>
      </c>
      <c r="D608" t="s">
        <v>556</v>
      </c>
      <c r="E608" s="2">
        <v>49.9652058</v>
      </c>
      <c r="F608">
        <v>4</v>
      </c>
    </row>
    <row r="609" spans="1:13" x14ac:dyDescent="0.25">
      <c r="A609" s="1">
        <f t="shared" si="9"/>
        <v>1</v>
      </c>
      <c r="B609">
        <v>609</v>
      </c>
      <c r="C609" t="s">
        <v>557</v>
      </c>
      <c r="D609">
        <v>415</v>
      </c>
      <c r="E609" t="s">
        <v>365</v>
      </c>
      <c r="F609" t="s">
        <v>3</v>
      </c>
      <c r="G609" t="s">
        <v>94</v>
      </c>
      <c r="H609">
        <v>1</v>
      </c>
      <c r="I609" t="s">
        <v>4</v>
      </c>
      <c r="J609">
        <v>300</v>
      </c>
      <c r="K609">
        <v>5000</v>
      </c>
      <c r="L609">
        <v>1394</v>
      </c>
      <c r="M609">
        <v>1</v>
      </c>
    </row>
    <row r="610" spans="1:13" hidden="1" x14ac:dyDescent="0.25">
      <c r="A610" s="1">
        <f t="shared" si="9"/>
        <v>2</v>
      </c>
      <c r="B610">
        <v>610</v>
      </c>
      <c r="D610" s="2">
        <v>29.1810808</v>
      </c>
      <c r="E610" t="s">
        <v>558</v>
      </c>
      <c r="F610" t="s">
        <v>559</v>
      </c>
      <c r="G610">
        <v>2</v>
      </c>
    </row>
    <row r="611" spans="1:13" hidden="1" x14ac:dyDescent="0.25">
      <c r="A611" s="1">
        <f t="shared" si="9"/>
        <v>3</v>
      </c>
      <c r="B611">
        <v>611</v>
      </c>
      <c r="C611" s="1">
        <f>-43100.3542-127.262117-5.79523582</f>
        <v>-43233.411552819998</v>
      </c>
      <c r="D611" t="s">
        <v>560</v>
      </c>
      <c r="E611">
        <v>3</v>
      </c>
    </row>
    <row r="612" spans="1:13" hidden="1" x14ac:dyDescent="0.25">
      <c r="A612" s="1">
        <f t="shared" si="9"/>
        <v>0</v>
      </c>
      <c r="B612">
        <v>612</v>
      </c>
      <c r="D612" t="s">
        <v>561</v>
      </c>
      <c r="E612" s="2">
        <v>60.549313400000003</v>
      </c>
      <c r="F612">
        <v>4</v>
      </c>
    </row>
    <row r="613" spans="1:13" x14ac:dyDescent="0.25">
      <c r="A613" s="1">
        <f t="shared" si="9"/>
        <v>1</v>
      </c>
      <c r="B613">
        <v>613</v>
      </c>
      <c r="C613" t="s">
        <v>562</v>
      </c>
      <c r="D613">
        <v>415</v>
      </c>
      <c r="E613" t="s">
        <v>365</v>
      </c>
      <c r="F613" t="s">
        <v>3</v>
      </c>
      <c r="G613" t="s">
        <v>94</v>
      </c>
      <c r="H613">
        <v>1</v>
      </c>
      <c r="I613" t="s">
        <v>4</v>
      </c>
      <c r="J613">
        <v>300</v>
      </c>
      <c r="K613">
        <v>5000</v>
      </c>
      <c r="L613">
        <v>1397</v>
      </c>
      <c r="M613">
        <v>1</v>
      </c>
    </row>
    <row r="614" spans="1:13" hidden="1" x14ac:dyDescent="0.25">
      <c r="A614" s="1">
        <f t="shared" si="9"/>
        <v>2</v>
      </c>
      <c r="B614">
        <v>614</v>
      </c>
      <c r="D614" s="2">
        <v>28.582402800000001</v>
      </c>
      <c r="E614" t="s">
        <v>563</v>
      </c>
      <c r="F614" t="s">
        <v>564</v>
      </c>
      <c r="G614">
        <v>2</v>
      </c>
    </row>
    <row r="615" spans="1:13" hidden="1" x14ac:dyDescent="0.25">
      <c r="A615" s="1">
        <f t="shared" si="9"/>
        <v>3</v>
      </c>
      <c r="B615">
        <v>615</v>
      </c>
      <c r="C615" s="1">
        <f>-53196.2795-125.467772-7.65003476</f>
        <v>-53329.397306760002</v>
      </c>
      <c r="D615" t="s">
        <v>565</v>
      </c>
      <c r="E615">
        <v>3</v>
      </c>
    </row>
    <row r="616" spans="1:13" hidden="1" x14ac:dyDescent="0.25">
      <c r="A616" s="1">
        <f t="shared" si="9"/>
        <v>0</v>
      </c>
      <c r="B616">
        <v>616</v>
      </c>
      <c r="D616" t="s">
        <v>566</v>
      </c>
      <c r="E616" s="2">
        <v>69.059232199999997</v>
      </c>
      <c r="F616">
        <v>4</v>
      </c>
    </row>
    <row r="617" spans="1:13" x14ac:dyDescent="0.25">
      <c r="A617" s="1">
        <f t="shared" si="9"/>
        <v>1</v>
      </c>
      <c r="B617">
        <v>617</v>
      </c>
      <c r="C617" t="s">
        <v>567</v>
      </c>
      <c r="D617">
        <v>415</v>
      </c>
      <c r="E617" t="s">
        <v>365</v>
      </c>
      <c r="F617" t="s">
        <v>3</v>
      </c>
      <c r="G617" t="s">
        <v>94</v>
      </c>
      <c r="H617">
        <v>1</v>
      </c>
      <c r="I617" t="s">
        <v>4</v>
      </c>
      <c r="J617">
        <v>300</v>
      </c>
      <c r="K617">
        <v>5000</v>
      </c>
      <c r="L617">
        <v>1394</v>
      </c>
      <c r="M617">
        <v>1</v>
      </c>
    </row>
    <row r="618" spans="1:13" hidden="1" x14ac:dyDescent="0.25">
      <c r="A618" s="1">
        <f t="shared" si="9"/>
        <v>2</v>
      </c>
      <c r="B618">
        <v>618</v>
      </c>
      <c r="D618" s="2">
        <v>29.293514399999999</v>
      </c>
      <c r="E618" t="s">
        <v>568</v>
      </c>
      <c r="F618" t="s">
        <v>569</v>
      </c>
      <c r="G618">
        <v>2</v>
      </c>
    </row>
    <row r="619" spans="1:13" hidden="1" x14ac:dyDescent="0.25">
      <c r="A619" s="1">
        <f t="shared" si="9"/>
        <v>3</v>
      </c>
      <c r="B619">
        <v>619</v>
      </c>
      <c r="C619" s="1">
        <f>-55829.2223-134.812721-8.23799366</f>
        <v>-55972.273014660001</v>
      </c>
      <c r="D619" t="s">
        <v>570</v>
      </c>
      <c r="E619">
        <v>3</v>
      </c>
    </row>
    <row r="620" spans="1:13" hidden="1" x14ac:dyDescent="0.25">
      <c r="A620" s="1">
        <f t="shared" si="9"/>
        <v>0</v>
      </c>
      <c r="B620">
        <v>620</v>
      </c>
      <c r="D620" t="s">
        <v>571</v>
      </c>
      <c r="E620" s="2">
        <v>67.152007100000006</v>
      </c>
      <c r="F620">
        <v>4</v>
      </c>
    </row>
    <row r="621" spans="1:13" x14ac:dyDescent="0.25">
      <c r="A621" s="1">
        <f t="shared" si="9"/>
        <v>1</v>
      </c>
      <c r="B621">
        <v>621</v>
      </c>
      <c r="C621" t="s">
        <v>572</v>
      </c>
      <c r="D621">
        <v>415</v>
      </c>
      <c r="E621" t="s">
        <v>365</v>
      </c>
      <c r="F621" t="s">
        <v>3</v>
      </c>
      <c r="G621" t="s">
        <v>94</v>
      </c>
      <c r="H621">
        <v>1</v>
      </c>
      <c r="I621" t="s">
        <v>4</v>
      </c>
      <c r="J621">
        <v>300</v>
      </c>
      <c r="K621">
        <v>5000</v>
      </c>
      <c r="L621">
        <v>1394</v>
      </c>
      <c r="M621">
        <v>1</v>
      </c>
    </row>
    <row r="622" spans="1:13" hidden="1" x14ac:dyDescent="0.25">
      <c r="A622" s="1">
        <f t="shared" si="9"/>
        <v>2</v>
      </c>
      <c r="B622">
        <v>622</v>
      </c>
      <c r="D622" s="2">
        <v>29.293514399999999</v>
      </c>
      <c r="E622" t="s">
        <v>568</v>
      </c>
      <c r="F622" t="s">
        <v>569</v>
      </c>
      <c r="G622">
        <v>2</v>
      </c>
    </row>
    <row r="623" spans="1:13" hidden="1" x14ac:dyDescent="0.25">
      <c r="A623" s="1">
        <f t="shared" si="9"/>
        <v>3</v>
      </c>
      <c r="B623">
        <v>623</v>
      </c>
      <c r="C623" s="1">
        <f>-55829.2223-134.812721-8.23799366</f>
        <v>-55972.273014660001</v>
      </c>
      <c r="D623" t="s">
        <v>570</v>
      </c>
      <c r="E623">
        <v>3</v>
      </c>
    </row>
    <row r="624" spans="1:13" hidden="1" x14ac:dyDescent="0.25">
      <c r="A624" s="1">
        <f t="shared" si="9"/>
        <v>0</v>
      </c>
      <c r="B624">
        <v>624</v>
      </c>
      <c r="D624" t="s">
        <v>571</v>
      </c>
      <c r="E624" s="2">
        <v>67.152007100000006</v>
      </c>
      <c r="F624">
        <v>4</v>
      </c>
    </row>
    <row r="625" spans="1:13" x14ac:dyDescent="0.25">
      <c r="A625" s="1">
        <f t="shared" si="9"/>
        <v>1</v>
      </c>
      <c r="B625">
        <v>625</v>
      </c>
      <c r="C625" t="s">
        <v>573</v>
      </c>
      <c r="D625">
        <v>415</v>
      </c>
      <c r="E625" t="s">
        <v>365</v>
      </c>
      <c r="F625" t="s">
        <v>3</v>
      </c>
      <c r="G625" t="s">
        <v>94</v>
      </c>
      <c r="H625">
        <v>1</v>
      </c>
      <c r="I625" t="s">
        <v>4</v>
      </c>
      <c r="J625">
        <v>300</v>
      </c>
      <c r="K625">
        <v>5000</v>
      </c>
      <c r="L625">
        <v>1396</v>
      </c>
      <c r="M625">
        <v>1</v>
      </c>
    </row>
    <row r="626" spans="1:13" hidden="1" x14ac:dyDescent="0.25">
      <c r="A626" s="1">
        <f t="shared" si="9"/>
        <v>2</v>
      </c>
      <c r="B626">
        <v>626</v>
      </c>
      <c r="D626" s="2">
        <v>30.6881919</v>
      </c>
      <c r="E626" t="s">
        <v>574</v>
      </c>
      <c r="F626" t="s">
        <v>575</v>
      </c>
      <c r="G626">
        <v>2</v>
      </c>
    </row>
    <row r="627" spans="1:13" hidden="1" x14ac:dyDescent="0.25">
      <c r="A627" s="1">
        <f t="shared" si="9"/>
        <v>3</v>
      </c>
      <c r="B627">
        <v>627</v>
      </c>
      <c r="C627" s="1">
        <f>-45872.1324-136.041797-4.80406708</f>
        <v>-46012.978264079997</v>
      </c>
      <c r="D627" t="s">
        <v>576</v>
      </c>
      <c r="E627">
        <v>3</v>
      </c>
    </row>
    <row r="628" spans="1:13" hidden="1" x14ac:dyDescent="0.25">
      <c r="A628" s="1">
        <f t="shared" si="9"/>
        <v>0</v>
      </c>
      <c r="B628">
        <v>628</v>
      </c>
      <c r="D628" t="s">
        <v>577</v>
      </c>
      <c r="E628" s="2">
        <v>53.213381099999999</v>
      </c>
      <c r="F628">
        <v>4</v>
      </c>
    </row>
    <row r="629" spans="1:13" x14ac:dyDescent="0.25">
      <c r="A629" s="1">
        <f t="shared" si="9"/>
        <v>1</v>
      </c>
      <c r="B629">
        <v>629</v>
      </c>
      <c r="C629" t="s">
        <v>578</v>
      </c>
      <c r="D629">
        <v>415</v>
      </c>
      <c r="E629" t="s">
        <v>365</v>
      </c>
      <c r="F629" t="s">
        <v>3</v>
      </c>
      <c r="G629" t="s">
        <v>94</v>
      </c>
      <c r="H629">
        <v>1</v>
      </c>
      <c r="I629" t="s">
        <v>4</v>
      </c>
      <c r="J629">
        <v>300</v>
      </c>
      <c r="K629">
        <v>5000</v>
      </c>
      <c r="L629">
        <v>1397</v>
      </c>
      <c r="M629">
        <v>1</v>
      </c>
    </row>
    <row r="630" spans="1:13" hidden="1" x14ac:dyDescent="0.25">
      <c r="A630" s="1">
        <f t="shared" si="9"/>
        <v>2</v>
      </c>
      <c r="B630">
        <v>630</v>
      </c>
      <c r="D630" s="2">
        <v>29.8830521</v>
      </c>
      <c r="E630" t="s">
        <v>579</v>
      </c>
      <c r="F630" t="s">
        <v>580</v>
      </c>
      <c r="G630">
        <v>2</v>
      </c>
    </row>
    <row r="631" spans="1:13" hidden="1" x14ac:dyDescent="0.25">
      <c r="A631" s="1">
        <f t="shared" si="9"/>
        <v>3</v>
      </c>
      <c r="B631">
        <v>631</v>
      </c>
      <c r="C631" s="1">
        <f>-46669.6296-133.267268-5.95558847</f>
        <v>-46808.852456470006</v>
      </c>
      <c r="D631" t="s">
        <v>581</v>
      </c>
      <c r="E631">
        <v>3</v>
      </c>
    </row>
    <row r="632" spans="1:13" hidden="1" x14ac:dyDescent="0.25">
      <c r="A632" s="1">
        <f t="shared" si="9"/>
        <v>0</v>
      </c>
      <c r="B632">
        <v>632</v>
      </c>
      <c r="D632" t="s">
        <v>582</v>
      </c>
      <c r="E632" s="2">
        <v>58.340957400000001</v>
      </c>
      <c r="F632">
        <v>4</v>
      </c>
    </row>
    <row r="633" spans="1:13" x14ac:dyDescent="0.25">
      <c r="A633" s="1">
        <f t="shared" si="9"/>
        <v>1</v>
      </c>
      <c r="B633">
        <v>633</v>
      </c>
      <c r="C633" t="s">
        <v>583</v>
      </c>
      <c r="D633">
        <v>415</v>
      </c>
      <c r="E633" t="s">
        <v>365</v>
      </c>
      <c r="F633" t="s">
        <v>3</v>
      </c>
      <c r="G633" t="s">
        <v>94</v>
      </c>
      <c r="H633">
        <v>1</v>
      </c>
      <c r="I633" t="s">
        <v>4</v>
      </c>
      <c r="J633">
        <v>300</v>
      </c>
      <c r="K633">
        <v>5000</v>
      </c>
      <c r="L633">
        <v>1398</v>
      </c>
      <c r="M633">
        <v>1</v>
      </c>
    </row>
    <row r="634" spans="1:13" hidden="1" x14ac:dyDescent="0.25">
      <c r="A634" s="1">
        <f t="shared" si="9"/>
        <v>2</v>
      </c>
      <c r="B634">
        <v>634</v>
      </c>
      <c r="D634" s="2">
        <v>29.284203600000001</v>
      </c>
      <c r="E634" t="s">
        <v>584</v>
      </c>
      <c r="F634" t="s">
        <v>585</v>
      </c>
      <c r="G634">
        <v>2</v>
      </c>
    </row>
    <row r="635" spans="1:13" hidden="1" x14ac:dyDescent="0.25">
      <c r="A635" s="1">
        <f t="shared" si="9"/>
        <v>3</v>
      </c>
      <c r="B635">
        <v>635</v>
      </c>
      <c r="C635" s="1">
        <f>-56764.7018-131.470097-7.79176363</f>
        <v>-56903.963660629997</v>
      </c>
      <c r="D635" t="s">
        <v>586</v>
      </c>
      <c r="E635">
        <v>3</v>
      </c>
    </row>
    <row r="636" spans="1:13" hidden="1" x14ac:dyDescent="0.25">
      <c r="A636" s="1">
        <f t="shared" si="9"/>
        <v>0</v>
      </c>
      <c r="B636">
        <v>636</v>
      </c>
      <c r="D636" t="s">
        <v>587</v>
      </c>
      <c r="E636" s="2">
        <v>66.761605599999996</v>
      </c>
      <c r="F636">
        <v>4</v>
      </c>
    </row>
    <row r="637" spans="1:13" x14ac:dyDescent="0.25">
      <c r="A637" s="1">
        <f t="shared" si="9"/>
        <v>1</v>
      </c>
      <c r="B637">
        <v>637</v>
      </c>
      <c r="C637" t="s">
        <v>588</v>
      </c>
      <c r="D637">
        <v>415</v>
      </c>
      <c r="E637" t="s">
        <v>365</v>
      </c>
      <c r="F637" t="s">
        <v>3</v>
      </c>
      <c r="G637" t="s">
        <v>94</v>
      </c>
      <c r="H637">
        <v>1</v>
      </c>
      <c r="I637" t="s">
        <v>4</v>
      </c>
      <c r="J637">
        <v>300</v>
      </c>
      <c r="K637">
        <v>5000</v>
      </c>
      <c r="L637">
        <v>1395</v>
      </c>
      <c r="M637">
        <v>1</v>
      </c>
    </row>
    <row r="638" spans="1:13" hidden="1" x14ac:dyDescent="0.25">
      <c r="A638" s="1">
        <f t="shared" si="9"/>
        <v>2</v>
      </c>
      <c r="B638">
        <v>638</v>
      </c>
      <c r="D638" s="2">
        <v>30.002296099999999</v>
      </c>
      <c r="E638" t="s">
        <v>589</v>
      </c>
      <c r="F638" t="s">
        <v>590</v>
      </c>
      <c r="G638">
        <v>2</v>
      </c>
    </row>
    <row r="639" spans="1:13" hidden="1" x14ac:dyDescent="0.25">
      <c r="A639" s="1">
        <f t="shared" si="9"/>
        <v>3</v>
      </c>
      <c r="B639">
        <v>639</v>
      </c>
      <c r="C639" s="1">
        <f>-59399.6582-140.852738-8.38216048</f>
        <v>-59548.893098480003</v>
      </c>
      <c r="D639" t="s">
        <v>591</v>
      </c>
      <c r="E639">
        <v>3</v>
      </c>
    </row>
    <row r="640" spans="1:13" hidden="1" x14ac:dyDescent="0.25">
      <c r="A640" s="1">
        <f t="shared" si="9"/>
        <v>0</v>
      </c>
      <c r="B640">
        <v>640</v>
      </c>
      <c r="D640" t="s">
        <v>592</v>
      </c>
      <c r="E640" s="2">
        <v>64.866064499999993</v>
      </c>
      <c r="F640">
        <v>4</v>
      </c>
    </row>
    <row r="641" spans="1:13" x14ac:dyDescent="0.25">
      <c r="A641" s="1">
        <f t="shared" ref="A641:A704" si="10">MOD(B641,4)</f>
        <v>1</v>
      </c>
      <c r="B641">
        <v>641</v>
      </c>
      <c r="C641" t="s">
        <v>593</v>
      </c>
      <c r="D641">
        <v>415</v>
      </c>
      <c r="E641" t="s">
        <v>365</v>
      </c>
      <c r="F641" t="s">
        <v>3</v>
      </c>
      <c r="G641" t="s">
        <v>94</v>
      </c>
      <c r="H641">
        <v>1</v>
      </c>
      <c r="I641" t="s">
        <v>4</v>
      </c>
      <c r="J641">
        <v>300</v>
      </c>
      <c r="K641">
        <v>5000</v>
      </c>
      <c r="L641">
        <v>1397</v>
      </c>
      <c r="M641">
        <v>1</v>
      </c>
    </row>
    <row r="642" spans="1:13" hidden="1" x14ac:dyDescent="0.25">
      <c r="A642" s="1">
        <f t="shared" si="10"/>
        <v>2</v>
      </c>
      <c r="B642">
        <v>642</v>
      </c>
      <c r="D642" s="2">
        <v>31.040952600000001</v>
      </c>
      <c r="E642" t="s">
        <v>594</v>
      </c>
      <c r="F642" t="s">
        <v>595</v>
      </c>
      <c r="G642">
        <v>2</v>
      </c>
    </row>
    <row r="643" spans="1:13" hidden="1" x14ac:dyDescent="0.25">
      <c r="A643" s="1">
        <f t="shared" si="10"/>
        <v>3</v>
      </c>
      <c r="B643">
        <v>643</v>
      </c>
      <c r="C643" s="1">
        <f>-44914.8728-137.125038-5.36896399</f>
        <v>-45057.366801989992</v>
      </c>
      <c r="D643" t="s">
        <v>596</v>
      </c>
      <c r="E643">
        <v>3</v>
      </c>
    </row>
    <row r="644" spans="1:13" hidden="1" x14ac:dyDescent="0.25">
      <c r="A644" s="1">
        <f t="shared" si="10"/>
        <v>0</v>
      </c>
      <c r="B644">
        <v>644</v>
      </c>
      <c r="D644" t="s">
        <v>597</v>
      </c>
      <c r="E644" s="2">
        <v>57.468701199999998</v>
      </c>
      <c r="F644">
        <v>4</v>
      </c>
    </row>
    <row r="645" spans="1:13" x14ac:dyDescent="0.25">
      <c r="A645" s="1">
        <f t="shared" si="10"/>
        <v>1</v>
      </c>
      <c r="B645">
        <v>645</v>
      </c>
      <c r="C645" t="s">
        <v>598</v>
      </c>
      <c r="D645">
        <v>415</v>
      </c>
      <c r="E645" t="s">
        <v>365</v>
      </c>
      <c r="F645" t="s">
        <v>3</v>
      </c>
      <c r="G645" t="s">
        <v>94</v>
      </c>
      <c r="H645">
        <v>1</v>
      </c>
      <c r="I645" t="s">
        <v>4</v>
      </c>
      <c r="J645">
        <v>300</v>
      </c>
      <c r="K645">
        <v>5000</v>
      </c>
      <c r="L645">
        <v>1396</v>
      </c>
      <c r="M645">
        <v>1</v>
      </c>
    </row>
    <row r="646" spans="1:13" hidden="1" x14ac:dyDescent="0.25">
      <c r="A646" s="1">
        <f t="shared" si="10"/>
        <v>2</v>
      </c>
      <c r="B646">
        <v>646</v>
      </c>
      <c r="D646" s="2">
        <v>30.050567900000001</v>
      </c>
      <c r="E646" t="s">
        <v>599</v>
      </c>
      <c r="F646" t="s">
        <v>600</v>
      </c>
      <c r="G646">
        <v>2</v>
      </c>
    </row>
    <row r="647" spans="1:13" hidden="1" x14ac:dyDescent="0.25">
      <c r="A647" s="1">
        <f t="shared" si="10"/>
        <v>3</v>
      </c>
      <c r="B647">
        <v>647</v>
      </c>
      <c r="C647" s="1">
        <f>-45646.7662-133.328523-7.79261307</f>
        <v>-45787.887336069994</v>
      </c>
      <c r="D647" t="s">
        <v>601</v>
      </c>
      <c r="E647">
        <v>3</v>
      </c>
    </row>
    <row r="648" spans="1:13" hidden="1" x14ac:dyDescent="0.25">
      <c r="A648" s="1">
        <f t="shared" si="10"/>
        <v>0</v>
      </c>
      <c r="B648">
        <v>648</v>
      </c>
      <c r="D648" t="s">
        <v>602</v>
      </c>
      <c r="E648" s="2">
        <v>68.286751199999998</v>
      </c>
      <c r="F648">
        <v>4</v>
      </c>
    </row>
    <row r="649" spans="1:13" x14ac:dyDescent="0.25">
      <c r="A649" s="1">
        <f t="shared" si="10"/>
        <v>1</v>
      </c>
      <c r="B649">
        <v>649</v>
      </c>
      <c r="C649" t="s">
        <v>603</v>
      </c>
      <c r="D649">
        <v>415</v>
      </c>
      <c r="E649" t="s">
        <v>365</v>
      </c>
      <c r="F649" t="s">
        <v>3</v>
      </c>
      <c r="G649" t="s">
        <v>94</v>
      </c>
      <c r="H649">
        <v>3</v>
      </c>
      <c r="I649" t="s">
        <v>4</v>
      </c>
      <c r="J649">
        <v>300</v>
      </c>
      <c r="K649">
        <v>5000</v>
      </c>
      <c r="L649">
        <v>1393</v>
      </c>
      <c r="M649">
        <v>1</v>
      </c>
    </row>
    <row r="650" spans="1:13" hidden="1" x14ac:dyDescent="0.25">
      <c r="A650" s="1">
        <f t="shared" si="10"/>
        <v>2</v>
      </c>
      <c r="B650">
        <v>650</v>
      </c>
      <c r="D650" s="2">
        <v>34.941102899999997</v>
      </c>
      <c r="E650" t="s">
        <v>604</v>
      </c>
      <c r="F650" t="s">
        <v>605</v>
      </c>
      <c r="G650">
        <v>2</v>
      </c>
    </row>
    <row r="651" spans="1:13" hidden="1" x14ac:dyDescent="0.25">
      <c r="A651" s="1">
        <f t="shared" si="10"/>
        <v>3</v>
      </c>
      <c r="B651">
        <v>651</v>
      </c>
      <c r="C651" s="1">
        <f>-65763.2526-147.022457</f>
        <v>-65910.275057000006</v>
      </c>
      <c r="D651" s="2">
        <v>1.2925008200000001</v>
      </c>
      <c r="E651" t="s">
        <v>606</v>
      </c>
      <c r="F651">
        <v>3</v>
      </c>
    </row>
    <row r="652" spans="1:13" hidden="1" x14ac:dyDescent="0.25">
      <c r="A652" s="1">
        <f t="shared" si="10"/>
        <v>0</v>
      </c>
      <c r="B652">
        <v>652</v>
      </c>
      <c r="D652" t="s">
        <v>607</v>
      </c>
      <c r="E652" s="2">
        <v>34.804994600000001</v>
      </c>
      <c r="F652">
        <v>4</v>
      </c>
    </row>
    <row r="653" spans="1:13" x14ac:dyDescent="0.25">
      <c r="A653" s="1">
        <f t="shared" si="10"/>
        <v>1</v>
      </c>
      <c r="B653">
        <v>653</v>
      </c>
      <c r="C653" t="s">
        <v>608</v>
      </c>
      <c r="D653">
        <v>415</v>
      </c>
      <c r="E653" t="s">
        <v>365</v>
      </c>
      <c r="F653" t="s">
        <v>3</v>
      </c>
      <c r="G653" t="s">
        <v>94</v>
      </c>
      <c r="H653">
        <v>3</v>
      </c>
      <c r="I653" t="s">
        <v>4</v>
      </c>
      <c r="J653">
        <v>300</v>
      </c>
      <c r="K653">
        <v>5000</v>
      </c>
      <c r="L653">
        <v>1397</v>
      </c>
      <c r="M653">
        <v>1</v>
      </c>
    </row>
    <row r="654" spans="1:13" hidden="1" x14ac:dyDescent="0.25">
      <c r="A654" s="1">
        <f t="shared" si="10"/>
        <v>2</v>
      </c>
      <c r="B654">
        <v>654</v>
      </c>
      <c r="D654" s="2">
        <v>35.976856400000003</v>
      </c>
      <c r="E654" t="s">
        <v>609</v>
      </c>
      <c r="F654" t="s">
        <v>610</v>
      </c>
      <c r="G654">
        <v>2</v>
      </c>
    </row>
    <row r="655" spans="1:13" hidden="1" x14ac:dyDescent="0.25">
      <c r="A655" s="1">
        <f t="shared" si="10"/>
        <v>3</v>
      </c>
      <c r="B655">
        <v>655</v>
      </c>
      <c r="C655" s="1">
        <f>-68046.2477-154.710942</f>
        <v>-68200.958642000012</v>
      </c>
      <c r="D655" s="2">
        <v>0.817985403</v>
      </c>
      <c r="E655" t="s">
        <v>611</v>
      </c>
      <c r="F655">
        <v>3</v>
      </c>
    </row>
    <row r="656" spans="1:13" hidden="1" x14ac:dyDescent="0.25">
      <c r="A656" s="1">
        <f t="shared" si="10"/>
        <v>0</v>
      </c>
      <c r="B656">
        <v>656</v>
      </c>
      <c r="D656" t="s">
        <v>612</v>
      </c>
      <c r="E656" s="2">
        <v>33.746621300000001</v>
      </c>
      <c r="F656">
        <v>4</v>
      </c>
    </row>
    <row r="657" spans="1:13" x14ac:dyDescent="0.25">
      <c r="A657" s="1">
        <f t="shared" si="10"/>
        <v>1</v>
      </c>
      <c r="B657">
        <v>657</v>
      </c>
      <c r="C657" t="s">
        <v>613</v>
      </c>
      <c r="D657">
        <v>415</v>
      </c>
      <c r="E657" t="s">
        <v>365</v>
      </c>
      <c r="F657" t="s">
        <v>3</v>
      </c>
      <c r="G657" t="s">
        <v>94</v>
      </c>
      <c r="H657">
        <v>3</v>
      </c>
      <c r="I657" t="s">
        <v>4</v>
      </c>
      <c r="J657">
        <v>300</v>
      </c>
      <c r="K657">
        <v>5000</v>
      </c>
      <c r="L657">
        <v>1396</v>
      </c>
      <c r="M657">
        <v>1</v>
      </c>
    </row>
    <row r="658" spans="1:13" hidden="1" x14ac:dyDescent="0.25">
      <c r="A658" s="1">
        <f t="shared" si="10"/>
        <v>2</v>
      </c>
      <c r="B658">
        <v>658</v>
      </c>
      <c r="D658" s="2">
        <v>34.7942131</v>
      </c>
      <c r="E658" t="s">
        <v>614</v>
      </c>
      <c r="F658" t="s">
        <v>615</v>
      </c>
      <c r="G658">
        <v>2</v>
      </c>
    </row>
    <row r="659" spans="1:13" hidden="1" x14ac:dyDescent="0.25">
      <c r="A659" s="1">
        <f t="shared" si="10"/>
        <v>3</v>
      </c>
      <c r="B659">
        <v>659</v>
      </c>
      <c r="C659" s="1">
        <f>-67315.9734-147.315785</f>
        <v>-67463.289185000001</v>
      </c>
      <c r="D659" s="2">
        <v>0.52249100900000001</v>
      </c>
      <c r="E659" t="s">
        <v>616</v>
      </c>
      <c r="F659">
        <v>3</v>
      </c>
    </row>
    <row r="660" spans="1:13" hidden="1" x14ac:dyDescent="0.25">
      <c r="A660" s="1">
        <f t="shared" si="10"/>
        <v>0</v>
      </c>
      <c r="B660">
        <v>660</v>
      </c>
      <c r="D660" t="s">
        <v>617</v>
      </c>
      <c r="E660" s="2">
        <v>36.648465600000002</v>
      </c>
      <c r="F660">
        <v>4</v>
      </c>
    </row>
    <row r="661" spans="1:13" x14ac:dyDescent="0.25">
      <c r="A661" s="1">
        <f t="shared" si="10"/>
        <v>1</v>
      </c>
      <c r="B661">
        <v>661</v>
      </c>
      <c r="C661" t="s">
        <v>618</v>
      </c>
      <c r="D661">
        <v>415</v>
      </c>
      <c r="E661" t="s">
        <v>365</v>
      </c>
      <c r="F661" t="s">
        <v>3</v>
      </c>
      <c r="G661" t="s">
        <v>94</v>
      </c>
      <c r="H661">
        <v>3</v>
      </c>
      <c r="I661" t="s">
        <v>4</v>
      </c>
      <c r="J661">
        <v>300</v>
      </c>
      <c r="K661">
        <v>5000</v>
      </c>
      <c r="L661">
        <v>1396</v>
      </c>
      <c r="M661">
        <v>1</v>
      </c>
    </row>
    <row r="662" spans="1:13" hidden="1" x14ac:dyDescent="0.25">
      <c r="A662" s="1">
        <f t="shared" si="10"/>
        <v>2</v>
      </c>
      <c r="B662">
        <v>662</v>
      </c>
      <c r="D662" s="2">
        <v>34.7942131</v>
      </c>
      <c r="E662" t="s">
        <v>614</v>
      </c>
      <c r="F662" t="s">
        <v>615</v>
      </c>
      <c r="G662">
        <v>2</v>
      </c>
    </row>
    <row r="663" spans="1:13" hidden="1" x14ac:dyDescent="0.25">
      <c r="A663" s="1">
        <f t="shared" si="10"/>
        <v>3</v>
      </c>
      <c r="B663">
        <v>663</v>
      </c>
      <c r="C663" s="1">
        <f>-67315.9734-147.315785</f>
        <v>-67463.289185000001</v>
      </c>
      <c r="D663" s="2">
        <v>0.52249100900000001</v>
      </c>
      <c r="E663" t="s">
        <v>616</v>
      </c>
      <c r="F663">
        <v>3</v>
      </c>
    </row>
    <row r="664" spans="1:13" hidden="1" x14ac:dyDescent="0.25">
      <c r="A664" s="1">
        <f t="shared" si="10"/>
        <v>0</v>
      </c>
      <c r="B664">
        <v>664</v>
      </c>
      <c r="D664" t="s">
        <v>617</v>
      </c>
      <c r="E664" s="2">
        <v>36.648465600000002</v>
      </c>
      <c r="F664">
        <v>4</v>
      </c>
    </row>
    <row r="665" spans="1:13" x14ac:dyDescent="0.25">
      <c r="A665" s="1">
        <f t="shared" si="10"/>
        <v>1</v>
      </c>
      <c r="B665">
        <v>665</v>
      </c>
      <c r="C665" t="s">
        <v>619</v>
      </c>
      <c r="D665">
        <v>415</v>
      </c>
      <c r="E665" t="s">
        <v>365</v>
      </c>
      <c r="F665" t="s">
        <v>3</v>
      </c>
      <c r="G665" t="s">
        <v>94</v>
      </c>
      <c r="H665">
        <v>3</v>
      </c>
      <c r="I665" t="s">
        <v>4</v>
      </c>
      <c r="J665">
        <v>300</v>
      </c>
      <c r="K665">
        <v>5000</v>
      </c>
      <c r="L665">
        <v>1396</v>
      </c>
      <c r="M665">
        <v>1</v>
      </c>
    </row>
    <row r="666" spans="1:13" hidden="1" x14ac:dyDescent="0.25">
      <c r="A666" s="1">
        <f t="shared" si="10"/>
        <v>2</v>
      </c>
      <c r="B666">
        <v>666</v>
      </c>
      <c r="D666" s="2">
        <v>34.7942131</v>
      </c>
      <c r="E666" t="s">
        <v>614</v>
      </c>
      <c r="F666" t="s">
        <v>615</v>
      </c>
      <c r="G666">
        <v>2</v>
      </c>
    </row>
    <row r="667" spans="1:13" hidden="1" x14ac:dyDescent="0.25">
      <c r="A667" s="1">
        <f t="shared" si="10"/>
        <v>3</v>
      </c>
      <c r="B667">
        <v>667</v>
      </c>
      <c r="C667" s="1">
        <f>-67315.9734-147.315785</f>
        <v>-67463.289185000001</v>
      </c>
      <c r="D667" s="2">
        <v>0.52249100900000001</v>
      </c>
      <c r="E667" t="s">
        <v>616</v>
      </c>
      <c r="F667">
        <v>3</v>
      </c>
    </row>
    <row r="668" spans="1:13" hidden="1" x14ac:dyDescent="0.25">
      <c r="A668" s="1">
        <f t="shared" si="10"/>
        <v>0</v>
      </c>
      <c r="B668">
        <v>668</v>
      </c>
      <c r="D668" t="s">
        <v>617</v>
      </c>
      <c r="E668" s="2">
        <v>36.648465600000002</v>
      </c>
      <c r="F668">
        <v>4</v>
      </c>
    </row>
    <row r="669" spans="1:13" x14ac:dyDescent="0.25">
      <c r="A669" s="1">
        <f t="shared" si="10"/>
        <v>1</v>
      </c>
      <c r="B669">
        <v>669</v>
      </c>
      <c r="C669" t="s">
        <v>620</v>
      </c>
      <c r="D669">
        <v>415</v>
      </c>
      <c r="E669" t="s">
        <v>365</v>
      </c>
      <c r="F669" t="s">
        <v>3</v>
      </c>
      <c r="G669" t="s">
        <v>94</v>
      </c>
      <c r="H669">
        <v>3</v>
      </c>
      <c r="I669" t="s">
        <v>4</v>
      </c>
      <c r="J669">
        <v>300</v>
      </c>
      <c r="K669">
        <v>5000</v>
      </c>
      <c r="L669">
        <v>1394</v>
      </c>
      <c r="M669">
        <v>1</v>
      </c>
    </row>
    <row r="670" spans="1:13" hidden="1" x14ac:dyDescent="0.25">
      <c r="A670" s="1">
        <f t="shared" si="10"/>
        <v>2</v>
      </c>
      <c r="B670">
        <v>670</v>
      </c>
      <c r="D670" s="2">
        <v>35.976856400000003</v>
      </c>
      <c r="E670" t="s">
        <v>609</v>
      </c>
      <c r="F670" t="s">
        <v>610</v>
      </c>
      <c r="G670">
        <v>2</v>
      </c>
    </row>
    <row r="671" spans="1:13" hidden="1" x14ac:dyDescent="0.25">
      <c r="A671" s="1">
        <f t="shared" si="10"/>
        <v>3</v>
      </c>
      <c r="B671">
        <v>671</v>
      </c>
      <c r="C671" s="1">
        <f>-68046.2477-154.710942</f>
        <v>-68200.958642000012</v>
      </c>
      <c r="D671" s="2">
        <v>0.817985403</v>
      </c>
      <c r="E671" t="s">
        <v>611</v>
      </c>
      <c r="F671">
        <v>3</v>
      </c>
    </row>
    <row r="672" spans="1:13" hidden="1" x14ac:dyDescent="0.25">
      <c r="A672" s="1">
        <f t="shared" si="10"/>
        <v>0</v>
      </c>
      <c r="B672">
        <v>672</v>
      </c>
      <c r="D672" t="s">
        <v>612</v>
      </c>
      <c r="E672" s="2">
        <v>33.746621300000001</v>
      </c>
      <c r="F672">
        <v>4</v>
      </c>
    </row>
    <row r="673" spans="1:13" x14ac:dyDescent="0.25">
      <c r="A673" s="1">
        <f t="shared" si="10"/>
        <v>1</v>
      </c>
      <c r="B673">
        <v>673</v>
      </c>
      <c r="C673" t="s">
        <v>621</v>
      </c>
      <c r="D673">
        <v>415</v>
      </c>
      <c r="E673" t="s">
        <v>365</v>
      </c>
      <c r="F673" t="s">
        <v>3</v>
      </c>
      <c r="G673" t="s">
        <v>94</v>
      </c>
      <c r="H673">
        <v>3</v>
      </c>
      <c r="I673" t="s">
        <v>4</v>
      </c>
      <c r="J673">
        <v>300</v>
      </c>
      <c r="K673">
        <v>5000</v>
      </c>
      <c r="L673">
        <v>1392</v>
      </c>
      <c r="M673">
        <v>1</v>
      </c>
    </row>
    <row r="674" spans="1:13" hidden="1" x14ac:dyDescent="0.25">
      <c r="A674" s="1">
        <f t="shared" si="10"/>
        <v>2</v>
      </c>
      <c r="B674">
        <v>674</v>
      </c>
      <c r="D674" s="2">
        <v>34.000864200000002</v>
      </c>
      <c r="E674" t="s">
        <v>622</v>
      </c>
      <c r="F674" t="s">
        <v>623</v>
      </c>
      <c r="G674">
        <v>2</v>
      </c>
    </row>
    <row r="675" spans="1:13" hidden="1" x14ac:dyDescent="0.25">
      <c r="A675" s="1">
        <f t="shared" si="10"/>
        <v>3</v>
      </c>
      <c r="B675">
        <v>675</v>
      </c>
      <c r="C675" s="1">
        <f>-69267.6518-141.905572</f>
        <v>-69409.55737200001</v>
      </c>
      <c r="D675" s="2">
        <v>1.3995468099999999</v>
      </c>
      <c r="E675" t="s">
        <v>624</v>
      </c>
      <c r="F675">
        <v>3</v>
      </c>
    </row>
    <row r="676" spans="1:13" hidden="1" x14ac:dyDescent="0.25">
      <c r="A676" s="1">
        <f t="shared" si="10"/>
        <v>0</v>
      </c>
      <c r="B676">
        <v>676</v>
      </c>
      <c r="D676" t="s">
        <v>625</v>
      </c>
      <c r="E676" s="2">
        <v>33.753061500000001</v>
      </c>
      <c r="F676">
        <v>4</v>
      </c>
    </row>
    <row r="677" spans="1:13" x14ac:dyDescent="0.25">
      <c r="A677" s="1">
        <f t="shared" si="10"/>
        <v>1</v>
      </c>
      <c r="B677">
        <v>677</v>
      </c>
      <c r="C677" t="s">
        <v>626</v>
      </c>
      <c r="D677">
        <v>415</v>
      </c>
      <c r="E677" t="s">
        <v>365</v>
      </c>
      <c r="F677" t="s">
        <v>3</v>
      </c>
      <c r="G677" t="s">
        <v>94</v>
      </c>
      <c r="H677">
        <v>3</v>
      </c>
      <c r="I677" t="s">
        <v>4</v>
      </c>
      <c r="J677">
        <v>300</v>
      </c>
      <c r="K677">
        <v>5000</v>
      </c>
      <c r="L677">
        <v>1393</v>
      </c>
      <c r="M677">
        <v>1</v>
      </c>
    </row>
    <row r="678" spans="1:13" hidden="1" x14ac:dyDescent="0.25">
      <c r="A678" s="1">
        <f t="shared" si="10"/>
        <v>2</v>
      </c>
      <c r="B678">
        <v>678</v>
      </c>
      <c r="D678" s="2">
        <v>34.316467699999997</v>
      </c>
      <c r="E678" t="s">
        <v>627</v>
      </c>
      <c r="F678" t="s">
        <v>628</v>
      </c>
      <c r="G678">
        <v>2</v>
      </c>
    </row>
    <row r="679" spans="1:13" hidden="1" x14ac:dyDescent="0.25">
      <c r="A679" s="1">
        <f t="shared" si="10"/>
        <v>3</v>
      </c>
      <c r="B679">
        <v>679</v>
      </c>
      <c r="C679" s="1">
        <f>-72242.5078-146.2472</f>
        <v>-72388.755000000005</v>
      </c>
      <c r="D679" s="2">
        <v>1.8661669599999999</v>
      </c>
      <c r="E679" t="s">
        <v>629</v>
      </c>
      <c r="F679">
        <v>3</v>
      </c>
    </row>
    <row r="680" spans="1:13" hidden="1" x14ac:dyDescent="0.25">
      <c r="A680" s="1">
        <f t="shared" si="10"/>
        <v>0</v>
      </c>
      <c r="B680">
        <v>680</v>
      </c>
      <c r="D680" t="s">
        <v>630</v>
      </c>
      <c r="E680" s="2">
        <v>27.6755897</v>
      </c>
      <c r="F680">
        <v>4</v>
      </c>
    </row>
    <row r="681" spans="1:13" x14ac:dyDescent="0.25">
      <c r="A681" s="1">
        <f t="shared" si="10"/>
        <v>1</v>
      </c>
      <c r="B681">
        <v>681</v>
      </c>
      <c r="C681" t="s">
        <v>631</v>
      </c>
      <c r="D681">
        <v>415</v>
      </c>
      <c r="E681" t="s">
        <v>365</v>
      </c>
      <c r="F681" t="s">
        <v>3</v>
      </c>
      <c r="G681" t="s">
        <v>94</v>
      </c>
      <c r="H681">
        <v>3</v>
      </c>
      <c r="I681" t="s">
        <v>4</v>
      </c>
      <c r="J681">
        <v>300</v>
      </c>
      <c r="K681">
        <v>5000</v>
      </c>
      <c r="L681">
        <v>1397</v>
      </c>
      <c r="M681">
        <v>1</v>
      </c>
    </row>
    <row r="682" spans="1:13" hidden="1" x14ac:dyDescent="0.25">
      <c r="A682" s="1">
        <f t="shared" si="10"/>
        <v>2</v>
      </c>
      <c r="B682">
        <v>682</v>
      </c>
      <c r="D682" s="2">
        <v>35.6091129</v>
      </c>
      <c r="E682" t="s">
        <v>632</v>
      </c>
      <c r="F682" t="s">
        <v>633</v>
      </c>
      <c r="G682">
        <v>2</v>
      </c>
    </row>
    <row r="683" spans="1:13" hidden="1" x14ac:dyDescent="0.25">
      <c r="A683" s="1">
        <f t="shared" si="10"/>
        <v>3</v>
      </c>
      <c r="B683">
        <v>683</v>
      </c>
      <c r="C683" s="1">
        <f>-70505.0463-153.819552-2.13708169</f>
        <v>-70661.002933690004</v>
      </c>
      <c r="D683" t="s">
        <v>634</v>
      </c>
      <c r="E683">
        <v>3</v>
      </c>
    </row>
    <row r="684" spans="1:13" hidden="1" x14ac:dyDescent="0.25">
      <c r="A684" s="1">
        <f t="shared" si="10"/>
        <v>0</v>
      </c>
      <c r="B684">
        <v>684</v>
      </c>
      <c r="D684" t="s">
        <v>635</v>
      </c>
      <c r="E684" s="2">
        <v>47.1802341</v>
      </c>
      <c r="F684">
        <v>4</v>
      </c>
    </row>
    <row r="685" spans="1:13" x14ac:dyDescent="0.25">
      <c r="A685" s="1">
        <f t="shared" si="10"/>
        <v>1</v>
      </c>
      <c r="B685">
        <v>685</v>
      </c>
      <c r="C685" t="s">
        <v>636</v>
      </c>
      <c r="D685">
        <v>415</v>
      </c>
      <c r="E685" t="s">
        <v>365</v>
      </c>
      <c r="F685" t="s">
        <v>3</v>
      </c>
      <c r="G685" t="s">
        <v>94</v>
      </c>
      <c r="H685">
        <v>3</v>
      </c>
      <c r="I685" t="s">
        <v>4</v>
      </c>
      <c r="J685">
        <v>300</v>
      </c>
      <c r="K685">
        <v>5000</v>
      </c>
      <c r="L685">
        <v>1397</v>
      </c>
      <c r="M685">
        <v>1</v>
      </c>
    </row>
    <row r="686" spans="1:13" hidden="1" x14ac:dyDescent="0.25">
      <c r="A686" s="1">
        <f t="shared" si="10"/>
        <v>2</v>
      </c>
      <c r="B686">
        <v>686</v>
      </c>
      <c r="D686" s="2">
        <v>35.6091129</v>
      </c>
      <c r="E686" t="s">
        <v>632</v>
      </c>
      <c r="F686" t="s">
        <v>633</v>
      </c>
      <c r="G686">
        <v>2</v>
      </c>
    </row>
    <row r="687" spans="1:13" hidden="1" x14ac:dyDescent="0.25">
      <c r="A687" s="1">
        <f t="shared" si="10"/>
        <v>3</v>
      </c>
      <c r="B687">
        <v>687</v>
      </c>
      <c r="C687" s="1">
        <f>-70505.0463-153.819552-2.13708169</f>
        <v>-70661.002933690004</v>
      </c>
      <c r="D687" t="s">
        <v>634</v>
      </c>
      <c r="E687">
        <v>3</v>
      </c>
    </row>
    <row r="688" spans="1:13" hidden="1" x14ac:dyDescent="0.25">
      <c r="A688" s="1">
        <f t="shared" si="10"/>
        <v>0</v>
      </c>
      <c r="B688">
        <v>688</v>
      </c>
      <c r="D688" t="s">
        <v>635</v>
      </c>
      <c r="E688" s="2">
        <v>47.1802341</v>
      </c>
      <c r="F688">
        <v>4</v>
      </c>
    </row>
    <row r="689" spans="1:13" x14ac:dyDescent="0.25">
      <c r="A689" s="1">
        <f t="shared" si="10"/>
        <v>1</v>
      </c>
      <c r="B689">
        <v>689</v>
      </c>
      <c r="C689" t="s">
        <v>637</v>
      </c>
      <c r="D689">
        <v>415</v>
      </c>
      <c r="E689" t="s">
        <v>365</v>
      </c>
      <c r="F689" t="s">
        <v>3</v>
      </c>
      <c r="G689" t="s">
        <v>94</v>
      </c>
      <c r="H689">
        <v>3</v>
      </c>
      <c r="I689" t="s">
        <v>4</v>
      </c>
      <c r="J689">
        <v>300</v>
      </c>
      <c r="K689">
        <v>5000</v>
      </c>
      <c r="L689">
        <v>1397</v>
      </c>
      <c r="M689">
        <v>1</v>
      </c>
    </row>
    <row r="690" spans="1:13" hidden="1" x14ac:dyDescent="0.25">
      <c r="A690" s="1">
        <f t="shared" si="10"/>
        <v>2</v>
      </c>
      <c r="B690">
        <v>690</v>
      </c>
      <c r="D690" s="2">
        <v>34.316467699999997</v>
      </c>
      <c r="E690" t="s">
        <v>627</v>
      </c>
      <c r="F690" t="s">
        <v>628</v>
      </c>
      <c r="G690">
        <v>2</v>
      </c>
    </row>
    <row r="691" spans="1:13" hidden="1" x14ac:dyDescent="0.25">
      <c r="A691" s="1">
        <f t="shared" si="10"/>
        <v>3</v>
      </c>
      <c r="B691">
        <v>691</v>
      </c>
      <c r="C691" s="1">
        <f>-72242.5078-146.2472</f>
        <v>-72388.755000000005</v>
      </c>
      <c r="D691" s="2">
        <v>1.8661669599999999</v>
      </c>
      <c r="E691" t="s">
        <v>629</v>
      </c>
      <c r="F691">
        <v>3</v>
      </c>
    </row>
    <row r="692" spans="1:13" hidden="1" x14ac:dyDescent="0.25">
      <c r="A692" s="1">
        <f t="shared" si="10"/>
        <v>0</v>
      </c>
      <c r="B692">
        <v>692</v>
      </c>
      <c r="D692" t="s">
        <v>630</v>
      </c>
      <c r="E692" s="2">
        <v>27.6755897</v>
      </c>
      <c r="F692">
        <v>4</v>
      </c>
    </row>
    <row r="693" spans="1:13" x14ac:dyDescent="0.25">
      <c r="A693" s="1">
        <f t="shared" si="10"/>
        <v>1</v>
      </c>
      <c r="B693">
        <v>693</v>
      </c>
      <c r="C693" t="s">
        <v>638</v>
      </c>
      <c r="D693">
        <v>415</v>
      </c>
      <c r="E693" t="s">
        <v>365</v>
      </c>
      <c r="F693" t="s">
        <v>3</v>
      </c>
      <c r="G693" t="s">
        <v>94</v>
      </c>
      <c r="H693">
        <v>3</v>
      </c>
      <c r="I693" t="s">
        <v>4</v>
      </c>
      <c r="J693">
        <v>300</v>
      </c>
      <c r="K693">
        <v>5000</v>
      </c>
      <c r="L693">
        <v>1392</v>
      </c>
      <c r="M693">
        <v>1</v>
      </c>
    </row>
    <row r="694" spans="1:13" hidden="1" x14ac:dyDescent="0.25">
      <c r="A694" s="1">
        <f t="shared" si="10"/>
        <v>2</v>
      </c>
      <c r="B694">
        <v>694</v>
      </c>
      <c r="D694" s="2">
        <v>34.000864200000002</v>
      </c>
      <c r="E694" t="s">
        <v>622</v>
      </c>
      <c r="F694" t="s">
        <v>623</v>
      </c>
      <c r="G694">
        <v>2</v>
      </c>
    </row>
    <row r="695" spans="1:13" hidden="1" x14ac:dyDescent="0.25">
      <c r="A695" s="1">
        <f t="shared" si="10"/>
        <v>3</v>
      </c>
      <c r="B695">
        <v>695</v>
      </c>
      <c r="C695" s="1">
        <f>-69267.6518-141.905572</f>
        <v>-69409.55737200001</v>
      </c>
      <c r="D695" s="2">
        <v>1.3995468099999999</v>
      </c>
      <c r="E695" t="s">
        <v>624</v>
      </c>
      <c r="F695">
        <v>3</v>
      </c>
    </row>
    <row r="696" spans="1:13" hidden="1" x14ac:dyDescent="0.25">
      <c r="A696" s="1">
        <f t="shared" si="10"/>
        <v>0</v>
      </c>
      <c r="B696">
        <v>696</v>
      </c>
      <c r="D696" t="s">
        <v>625</v>
      </c>
      <c r="E696" s="2">
        <v>33.753061500000001</v>
      </c>
      <c r="F696">
        <v>4</v>
      </c>
    </row>
    <row r="697" spans="1:13" x14ac:dyDescent="0.25">
      <c r="A697" s="1">
        <f t="shared" si="10"/>
        <v>1</v>
      </c>
      <c r="B697">
        <v>697</v>
      </c>
      <c r="C697" t="s">
        <v>639</v>
      </c>
      <c r="D697">
        <v>415</v>
      </c>
      <c r="E697" t="s">
        <v>365</v>
      </c>
      <c r="F697" t="s">
        <v>3</v>
      </c>
      <c r="G697" t="s">
        <v>94</v>
      </c>
      <c r="H697">
        <v>3</v>
      </c>
      <c r="I697" t="s">
        <v>4</v>
      </c>
      <c r="J697">
        <v>300</v>
      </c>
      <c r="K697">
        <v>5000</v>
      </c>
      <c r="L697">
        <v>1392</v>
      </c>
      <c r="M697">
        <v>1</v>
      </c>
    </row>
    <row r="698" spans="1:13" hidden="1" x14ac:dyDescent="0.25">
      <c r="A698" s="1">
        <f t="shared" si="10"/>
        <v>2</v>
      </c>
      <c r="B698">
        <v>698</v>
      </c>
      <c r="D698" s="2">
        <v>34.000864200000002</v>
      </c>
      <c r="E698" t="s">
        <v>622</v>
      </c>
      <c r="F698" t="s">
        <v>623</v>
      </c>
      <c r="G698">
        <v>2</v>
      </c>
    </row>
    <row r="699" spans="1:13" hidden="1" x14ac:dyDescent="0.25">
      <c r="A699" s="1">
        <f t="shared" si="10"/>
        <v>3</v>
      </c>
      <c r="B699">
        <v>699</v>
      </c>
      <c r="C699" s="1">
        <f>-69267.6518-141.905572</f>
        <v>-69409.55737200001</v>
      </c>
      <c r="D699" s="2">
        <v>1.3995468099999999</v>
      </c>
      <c r="E699" t="s">
        <v>624</v>
      </c>
      <c r="F699">
        <v>3</v>
      </c>
    </row>
    <row r="700" spans="1:13" hidden="1" x14ac:dyDescent="0.25">
      <c r="A700" s="1">
        <f t="shared" si="10"/>
        <v>0</v>
      </c>
      <c r="B700">
        <v>700</v>
      </c>
      <c r="D700" t="s">
        <v>625</v>
      </c>
      <c r="E700" s="2">
        <v>33.753061500000001</v>
      </c>
      <c r="F700">
        <v>4</v>
      </c>
    </row>
    <row r="701" spans="1:13" x14ac:dyDescent="0.25">
      <c r="A701" s="1">
        <f t="shared" si="10"/>
        <v>1</v>
      </c>
      <c r="B701">
        <v>701</v>
      </c>
      <c r="C701" t="s">
        <v>640</v>
      </c>
      <c r="D701">
        <v>415</v>
      </c>
      <c r="E701" t="s">
        <v>365</v>
      </c>
      <c r="F701" t="s">
        <v>3</v>
      </c>
      <c r="G701" t="s">
        <v>94</v>
      </c>
      <c r="H701">
        <v>3</v>
      </c>
      <c r="I701" t="s">
        <v>4</v>
      </c>
      <c r="J701">
        <v>300</v>
      </c>
      <c r="K701">
        <v>5000</v>
      </c>
      <c r="L701">
        <v>1393</v>
      </c>
      <c r="M701">
        <v>1</v>
      </c>
    </row>
    <row r="702" spans="1:13" hidden="1" x14ac:dyDescent="0.25">
      <c r="A702" s="1">
        <f t="shared" si="10"/>
        <v>2</v>
      </c>
      <c r="B702">
        <v>702</v>
      </c>
      <c r="D702" s="2">
        <v>34.316467699999997</v>
      </c>
      <c r="E702" t="s">
        <v>627</v>
      </c>
      <c r="F702" t="s">
        <v>628</v>
      </c>
      <c r="G702">
        <v>2</v>
      </c>
    </row>
    <row r="703" spans="1:13" hidden="1" x14ac:dyDescent="0.25">
      <c r="A703" s="1">
        <f t="shared" si="10"/>
        <v>3</v>
      </c>
      <c r="B703">
        <v>703</v>
      </c>
      <c r="C703" s="1">
        <f>-72242.5078-146.2472</f>
        <v>-72388.755000000005</v>
      </c>
      <c r="D703" s="2">
        <v>1.8661669599999999</v>
      </c>
      <c r="E703" t="s">
        <v>629</v>
      </c>
      <c r="F703">
        <v>3</v>
      </c>
    </row>
    <row r="704" spans="1:13" hidden="1" x14ac:dyDescent="0.25">
      <c r="A704" s="1">
        <f t="shared" si="10"/>
        <v>0</v>
      </c>
      <c r="B704">
        <v>704</v>
      </c>
      <c r="D704" t="s">
        <v>630</v>
      </c>
      <c r="E704" s="2">
        <v>27.6755897</v>
      </c>
      <c r="F704">
        <v>4</v>
      </c>
    </row>
    <row r="705" spans="1:13" x14ac:dyDescent="0.25">
      <c r="A705" s="1">
        <f t="shared" ref="A705:A720" si="11">MOD(B705,4)</f>
        <v>1</v>
      </c>
      <c r="B705">
        <v>705</v>
      </c>
      <c r="C705" t="s">
        <v>641</v>
      </c>
      <c r="D705">
        <v>415</v>
      </c>
      <c r="E705" t="s">
        <v>365</v>
      </c>
      <c r="F705" t="s">
        <v>3</v>
      </c>
      <c r="G705" t="s">
        <v>94</v>
      </c>
      <c r="H705">
        <v>3</v>
      </c>
      <c r="I705" t="s">
        <v>4</v>
      </c>
      <c r="J705">
        <v>300</v>
      </c>
      <c r="K705">
        <v>5000</v>
      </c>
      <c r="L705">
        <v>1397</v>
      </c>
      <c r="M705">
        <v>1</v>
      </c>
    </row>
    <row r="706" spans="1:13" hidden="1" x14ac:dyDescent="0.25">
      <c r="A706" s="1">
        <f t="shared" si="11"/>
        <v>2</v>
      </c>
      <c r="B706">
        <v>706</v>
      </c>
      <c r="D706" s="2">
        <v>35.6091129</v>
      </c>
      <c r="E706" t="s">
        <v>632</v>
      </c>
      <c r="F706" t="s">
        <v>633</v>
      </c>
      <c r="G706">
        <v>2</v>
      </c>
    </row>
    <row r="707" spans="1:13" hidden="1" x14ac:dyDescent="0.25">
      <c r="A707" s="1">
        <f t="shared" si="11"/>
        <v>3</v>
      </c>
      <c r="B707">
        <v>707</v>
      </c>
      <c r="C707" s="1">
        <f>-70505.0463-153.819552-2.13708169</f>
        <v>-70661.002933690004</v>
      </c>
      <c r="D707" t="s">
        <v>634</v>
      </c>
      <c r="E707">
        <v>3</v>
      </c>
    </row>
    <row r="708" spans="1:13" hidden="1" x14ac:dyDescent="0.25">
      <c r="A708" s="1">
        <f t="shared" si="11"/>
        <v>0</v>
      </c>
      <c r="B708">
        <v>708</v>
      </c>
      <c r="D708" t="s">
        <v>635</v>
      </c>
      <c r="E708" s="2">
        <v>47.1802341</v>
      </c>
      <c r="F708">
        <v>4</v>
      </c>
    </row>
    <row r="709" spans="1:13" x14ac:dyDescent="0.25">
      <c r="A709" s="1">
        <f t="shared" si="11"/>
        <v>1</v>
      </c>
      <c r="B709">
        <v>709</v>
      </c>
      <c r="C709" t="s">
        <v>642</v>
      </c>
      <c r="D709">
        <v>415</v>
      </c>
      <c r="E709" t="s">
        <v>365</v>
      </c>
      <c r="F709" t="s">
        <v>93</v>
      </c>
      <c r="G709" t="s">
        <v>643</v>
      </c>
      <c r="H709">
        <v>1</v>
      </c>
      <c r="I709" t="s">
        <v>4</v>
      </c>
      <c r="J709">
        <v>300</v>
      </c>
      <c r="K709">
        <v>5000</v>
      </c>
      <c r="L709">
        <v>1383</v>
      </c>
      <c r="M709">
        <v>1</v>
      </c>
    </row>
    <row r="710" spans="1:13" hidden="1" x14ac:dyDescent="0.25">
      <c r="A710" s="1">
        <f t="shared" si="11"/>
        <v>2</v>
      </c>
      <c r="B710">
        <v>710</v>
      </c>
      <c r="D710" s="2">
        <v>25.905537299999999</v>
      </c>
      <c r="E710" t="s">
        <v>644</v>
      </c>
      <c r="F710" t="s">
        <v>645</v>
      </c>
      <c r="G710">
        <v>2</v>
      </c>
    </row>
    <row r="711" spans="1:13" hidden="1" x14ac:dyDescent="0.25">
      <c r="A711" s="1">
        <f t="shared" si="11"/>
        <v>3</v>
      </c>
      <c r="B711">
        <v>711</v>
      </c>
      <c r="C711" s="1">
        <f>-27997.1871-104.489046</f>
        <v>-28101.676145999998</v>
      </c>
      <c r="D711" s="2">
        <v>0.79238905100000001</v>
      </c>
      <c r="E711" t="s">
        <v>646</v>
      </c>
      <c r="F711">
        <v>3</v>
      </c>
    </row>
    <row r="712" spans="1:13" hidden="1" x14ac:dyDescent="0.25">
      <c r="A712" s="1">
        <f t="shared" si="11"/>
        <v>0</v>
      </c>
      <c r="B712">
        <v>712</v>
      </c>
      <c r="D712" t="s">
        <v>647</v>
      </c>
      <c r="E712" s="2">
        <v>31.288738800000001</v>
      </c>
      <c r="F712">
        <v>4</v>
      </c>
    </row>
    <row r="713" spans="1:13" x14ac:dyDescent="0.25">
      <c r="A713" s="1">
        <f t="shared" si="11"/>
        <v>1</v>
      </c>
      <c r="B713">
        <v>713</v>
      </c>
      <c r="C713" t="s">
        <v>648</v>
      </c>
      <c r="D713">
        <v>415</v>
      </c>
      <c r="E713" t="s">
        <v>365</v>
      </c>
      <c r="F713" t="s">
        <v>93</v>
      </c>
      <c r="G713" t="s">
        <v>643</v>
      </c>
      <c r="H713">
        <v>1</v>
      </c>
      <c r="I713" t="s">
        <v>4</v>
      </c>
      <c r="J713">
        <v>300</v>
      </c>
      <c r="K713">
        <v>5000</v>
      </c>
      <c r="L713">
        <v>1383</v>
      </c>
      <c r="M713">
        <v>1</v>
      </c>
    </row>
    <row r="714" spans="1:13" hidden="1" x14ac:dyDescent="0.25">
      <c r="A714" s="1">
        <f t="shared" si="11"/>
        <v>2</v>
      </c>
      <c r="B714">
        <v>714</v>
      </c>
      <c r="D714" s="2">
        <v>25.905537299999999</v>
      </c>
      <c r="E714" t="s">
        <v>644</v>
      </c>
      <c r="F714" t="s">
        <v>645</v>
      </c>
      <c r="G714">
        <v>2</v>
      </c>
    </row>
    <row r="715" spans="1:13" hidden="1" x14ac:dyDescent="0.25">
      <c r="A715" s="1">
        <f t="shared" si="11"/>
        <v>3</v>
      </c>
      <c r="B715">
        <v>715</v>
      </c>
      <c r="C715" s="1">
        <f>-27997.1871-104.489046</f>
        <v>-28101.676145999998</v>
      </c>
      <c r="D715" s="2">
        <v>0.79238905100000001</v>
      </c>
      <c r="E715" t="s">
        <v>646</v>
      </c>
      <c r="F715">
        <v>3</v>
      </c>
    </row>
    <row r="716" spans="1:13" hidden="1" x14ac:dyDescent="0.25">
      <c r="A716" s="1">
        <f t="shared" si="11"/>
        <v>0</v>
      </c>
      <c r="B716">
        <v>716</v>
      </c>
      <c r="D716" t="s">
        <v>647</v>
      </c>
      <c r="E716" s="2">
        <v>31.288738800000001</v>
      </c>
      <c r="F716">
        <v>4</v>
      </c>
    </row>
    <row r="717" spans="1:13" x14ac:dyDescent="0.25">
      <c r="A717" s="1">
        <f t="shared" si="11"/>
        <v>1</v>
      </c>
      <c r="B717">
        <v>717</v>
      </c>
      <c r="C717" t="s">
        <v>649</v>
      </c>
      <c r="D717">
        <v>415</v>
      </c>
      <c r="E717" t="s">
        <v>365</v>
      </c>
      <c r="F717" t="s">
        <v>93</v>
      </c>
      <c r="G717" t="s">
        <v>643</v>
      </c>
      <c r="H717">
        <v>1</v>
      </c>
      <c r="I717" t="s">
        <v>4</v>
      </c>
      <c r="J717">
        <v>300</v>
      </c>
      <c r="K717">
        <v>5000</v>
      </c>
      <c r="L717">
        <v>1383</v>
      </c>
      <c r="M717">
        <v>1</v>
      </c>
    </row>
    <row r="718" spans="1:13" hidden="1" x14ac:dyDescent="0.25">
      <c r="A718" s="1">
        <f t="shared" si="11"/>
        <v>2</v>
      </c>
      <c r="B718">
        <v>718</v>
      </c>
      <c r="D718" s="2">
        <v>25.905537299999999</v>
      </c>
      <c r="E718" t="s">
        <v>644</v>
      </c>
      <c r="F718" t="s">
        <v>645</v>
      </c>
      <c r="G718">
        <v>2</v>
      </c>
    </row>
    <row r="719" spans="1:13" hidden="1" x14ac:dyDescent="0.25">
      <c r="A719" s="1">
        <f t="shared" si="11"/>
        <v>3</v>
      </c>
      <c r="B719">
        <v>719</v>
      </c>
      <c r="C719" s="1">
        <f>-27997.1871-104.489046</f>
        <v>-28101.676145999998</v>
      </c>
      <c r="D719" s="2">
        <v>0.79238905100000001</v>
      </c>
      <c r="E719" t="s">
        <v>646</v>
      </c>
      <c r="F719">
        <v>3</v>
      </c>
    </row>
    <row r="720" spans="1:13" hidden="1" x14ac:dyDescent="0.25">
      <c r="A720" s="1">
        <f t="shared" si="11"/>
        <v>0</v>
      </c>
      <c r="B720">
        <v>720</v>
      </c>
      <c r="D720" t="s">
        <v>647</v>
      </c>
      <c r="E720" s="2">
        <v>31.288738800000001</v>
      </c>
      <c r="F720">
        <v>4</v>
      </c>
    </row>
  </sheetData>
  <autoFilter ref="A1:A725">
    <filterColumn colId="0">
      <filters>
        <filter val="1"/>
      </filters>
    </filterColumn>
  </autoFilter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7"/>
  <sheetViews>
    <sheetView topLeftCell="A196" zoomScaleNormal="100" workbookViewId="0">
      <selection activeCell="A207" sqref="A207:C222"/>
    </sheetView>
  </sheetViews>
  <sheetFormatPr defaultRowHeight="15" x14ac:dyDescent="0.25"/>
  <cols>
    <col min="1" max="1" width="8.5703125"/>
    <col min="2" max="2" width="16.7109375"/>
    <col min="4" max="4" width="2.5703125"/>
    <col min="5" max="5" width="6.85546875"/>
    <col min="6" max="6" width="8.28515625"/>
    <col min="7" max="7" width="3"/>
    <col min="8" max="8" width="4.85546875"/>
    <col min="9" max="9" width="6.5703125" style="4"/>
    <col min="10" max="10" width="8"/>
    <col min="11" max="11" width="8" style="10"/>
    <col min="12" max="12" width="7.85546875"/>
    <col min="13" max="13" width="10.140625" style="11" bestFit="1" customWidth="1"/>
    <col min="14" max="14" width="2.28515625"/>
    <col min="15" max="15" width="11.42578125" style="13" bestFit="1" customWidth="1"/>
    <col min="16" max="16" width="2.28515625"/>
    <col min="17" max="17" width="11.28515625" style="14" bestFit="1" customWidth="1"/>
    <col min="18" max="18" width="2.28515625"/>
    <col min="19" max="19" width="10.140625" style="15" bestFit="1" customWidth="1"/>
    <col min="20" max="20" width="2.28515625"/>
    <col min="21" max="21" width="10.140625" style="16" bestFit="1" customWidth="1"/>
    <col min="22" max="22" width="2.28515625"/>
    <col min="23" max="23" width="10.140625" style="12" bestFit="1" customWidth="1"/>
    <col min="24" max="24" width="2.28515625"/>
    <col min="25" max="25" width="7" style="17"/>
    <col min="26" max="26" width="2.28515625"/>
    <col min="27" max="27" width="8.5703125" style="18"/>
    <col min="28" max="1025" width="8.5703125"/>
  </cols>
  <sheetData>
    <row r="1" spans="2:27" x14ac:dyDescent="0.25">
      <c r="B1" t="s">
        <v>650</v>
      </c>
      <c r="C1" t="s">
        <v>651</v>
      </c>
      <c r="D1" t="s">
        <v>652</v>
      </c>
      <c r="E1" t="s">
        <v>653</v>
      </c>
      <c r="F1" t="s">
        <v>654</v>
      </c>
      <c r="G1" t="s">
        <v>655</v>
      </c>
      <c r="H1" t="s">
        <v>656</v>
      </c>
      <c r="I1" s="5" t="s">
        <v>657</v>
      </c>
      <c r="K1" s="10" t="s">
        <v>658</v>
      </c>
      <c r="L1" t="s">
        <v>659</v>
      </c>
    </row>
    <row r="2" spans="2:27" x14ac:dyDescent="0.25">
      <c r="B2" t="s">
        <v>0</v>
      </c>
      <c r="K2"/>
      <c r="M2"/>
      <c r="O2"/>
      <c r="Q2"/>
      <c r="S2"/>
      <c r="U2"/>
      <c r="W2"/>
      <c r="Y2"/>
      <c r="AA2"/>
    </row>
    <row r="3" spans="2:27" x14ac:dyDescent="0.25">
      <c r="B3" t="s">
        <v>9</v>
      </c>
      <c r="K3"/>
      <c r="M3"/>
      <c r="O3"/>
      <c r="Q3"/>
      <c r="S3"/>
      <c r="U3"/>
      <c r="W3"/>
      <c r="Y3"/>
      <c r="AA3"/>
    </row>
    <row r="4" spans="2:27" x14ac:dyDescent="0.25">
      <c r="B4" t="s">
        <v>14</v>
      </c>
      <c r="K4"/>
      <c r="M4"/>
      <c r="O4"/>
      <c r="Q4"/>
      <c r="S4"/>
      <c r="U4"/>
      <c r="W4"/>
      <c r="Y4"/>
      <c r="AA4"/>
    </row>
    <row r="5" spans="2:27" x14ac:dyDescent="0.25">
      <c r="B5" t="s">
        <v>19</v>
      </c>
      <c r="K5"/>
      <c r="M5"/>
      <c r="O5"/>
      <c r="Q5"/>
      <c r="S5"/>
      <c r="U5"/>
      <c r="W5"/>
      <c r="Y5"/>
      <c r="AA5"/>
    </row>
    <row r="6" spans="2:27" x14ac:dyDescent="0.25">
      <c r="B6" t="s">
        <v>24</v>
      </c>
      <c r="K6"/>
      <c r="M6"/>
      <c r="O6"/>
      <c r="Q6"/>
      <c r="S6"/>
      <c r="U6"/>
      <c r="W6"/>
      <c r="Y6"/>
      <c r="AA6"/>
    </row>
    <row r="7" spans="2:27" x14ac:dyDescent="0.25">
      <c r="B7" t="s">
        <v>25</v>
      </c>
      <c r="K7"/>
      <c r="M7"/>
      <c r="O7"/>
      <c r="Q7"/>
      <c r="S7"/>
      <c r="U7"/>
      <c r="W7"/>
      <c r="Y7"/>
      <c r="AA7"/>
    </row>
    <row r="8" spans="2:27" x14ac:dyDescent="0.25">
      <c r="B8" t="s">
        <v>30</v>
      </c>
      <c r="K8"/>
      <c r="M8"/>
      <c r="O8"/>
      <c r="Q8"/>
      <c r="S8"/>
      <c r="U8"/>
      <c r="W8"/>
      <c r="Y8"/>
      <c r="AA8"/>
    </row>
    <row r="9" spans="2:27" x14ac:dyDescent="0.25">
      <c r="B9" t="s">
        <v>35</v>
      </c>
      <c r="K9"/>
      <c r="M9"/>
      <c r="O9"/>
      <c r="Q9"/>
      <c r="S9"/>
      <c r="U9"/>
      <c r="W9"/>
      <c r="Y9"/>
      <c r="AA9"/>
    </row>
    <row r="10" spans="2:27" x14ac:dyDescent="0.25">
      <c r="B10" t="s">
        <v>40</v>
      </c>
      <c r="K10"/>
      <c r="M10"/>
      <c r="O10"/>
      <c r="Q10"/>
      <c r="S10"/>
      <c r="U10"/>
      <c r="W10"/>
      <c r="Y10"/>
      <c r="AA10"/>
    </row>
    <row r="11" spans="2:27" x14ac:dyDescent="0.25">
      <c r="B11" t="s">
        <v>45</v>
      </c>
      <c r="K11"/>
      <c r="M11"/>
      <c r="O11"/>
      <c r="Q11"/>
      <c r="S11"/>
      <c r="U11"/>
      <c r="W11"/>
      <c r="Y11"/>
      <c r="AA11"/>
    </row>
    <row r="12" spans="2:27" x14ac:dyDescent="0.25">
      <c r="B12" t="s">
        <v>51</v>
      </c>
      <c r="K12"/>
      <c r="M12"/>
      <c r="O12"/>
      <c r="Q12"/>
      <c r="S12"/>
      <c r="U12"/>
      <c r="W12"/>
      <c r="Y12"/>
      <c r="AA12"/>
    </row>
    <row r="13" spans="2:27" x14ac:dyDescent="0.25">
      <c r="B13" t="s">
        <v>56</v>
      </c>
      <c r="K13"/>
      <c r="M13"/>
      <c r="O13"/>
      <c r="Q13"/>
      <c r="S13"/>
      <c r="U13"/>
      <c r="W13"/>
      <c r="Y13"/>
      <c r="AA13"/>
    </row>
    <row r="14" spans="2:27" x14ac:dyDescent="0.25">
      <c r="B14" t="s">
        <v>61</v>
      </c>
      <c r="K14"/>
      <c r="M14"/>
      <c r="O14"/>
      <c r="Q14"/>
      <c r="S14"/>
      <c r="U14"/>
      <c r="W14"/>
      <c r="Y14"/>
      <c r="AA14"/>
    </row>
    <row r="15" spans="2:27" x14ac:dyDescent="0.25">
      <c r="B15" t="s">
        <v>66</v>
      </c>
      <c r="K15"/>
      <c r="M15"/>
      <c r="O15"/>
      <c r="Q15"/>
      <c r="S15"/>
      <c r="U15"/>
      <c r="W15"/>
      <c r="Y15"/>
      <c r="AA15"/>
    </row>
    <row r="16" spans="2:27" x14ac:dyDescent="0.25">
      <c r="B16" t="s">
        <v>67</v>
      </c>
      <c r="K16"/>
      <c r="M16"/>
      <c r="O16"/>
      <c r="Q16"/>
      <c r="S16"/>
      <c r="U16"/>
      <c r="W16"/>
      <c r="Y16"/>
      <c r="AA16"/>
    </row>
    <row r="17" spans="2:9" customFormat="1" x14ac:dyDescent="0.25">
      <c r="B17" t="s">
        <v>72</v>
      </c>
      <c r="I17" s="4"/>
    </row>
    <row r="18" spans="2:9" customFormat="1" x14ac:dyDescent="0.25">
      <c r="B18" t="s">
        <v>77</v>
      </c>
      <c r="I18" s="4"/>
    </row>
    <row r="19" spans="2:9" customFormat="1" x14ac:dyDescent="0.25">
      <c r="B19" t="s">
        <v>82</v>
      </c>
      <c r="I19" s="4"/>
    </row>
    <row r="20" spans="2:9" customFormat="1" x14ac:dyDescent="0.25">
      <c r="B20" t="s">
        <v>87</v>
      </c>
      <c r="I20" s="4"/>
    </row>
    <row r="21" spans="2:9" customFormat="1" x14ac:dyDescent="0.25">
      <c r="B21" t="s">
        <v>92</v>
      </c>
      <c r="I21" s="4"/>
    </row>
    <row r="22" spans="2:9" customFormat="1" x14ac:dyDescent="0.25">
      <c r="B22" t="s">
        <v>99</v>
      </c>
      <c r="I22" s="4"/>
    </row>
    <row r="23" spans="2:9" customFormat="1" x14ac:dyDescent="0.25">
      <c r="B23" t="s">
        <v>105</v>
      </c>
      <c r="I23" s="4"/>
    </row>
    <row r="24" spans="2:9" customFormat="1" x14ac:dyDescent="0.25">
      <c r="B24" t="s">
        <v>110</v>
      </c>
      <c r="I24" s="4"/>
    </row>
    <row r="25" spans="2:9" customFormat="1" x14ac:dyDescent="0.25">
      <c r="B25" t="s">
        <v>115</v>
      </c>
      <c r="I25" s="4"/>
    </row>
    <row r="26" spans="2:9" customFormat="1" x14ac:dyDescent="0.25">
      <c r="B26" t="s">
        <v>120</v>
      </c>
      <c r="I26" s="4"/>
    </row>
    <row r="27" spans="2:9" customFormat="1" x14ac:dyDescent="0.25">
      <c r="B27" t="s">
        <v>125</v>
      </c>
      <c r="I27" s="4"/>
    </row>
    <row r="28" spans="2:9" customFormat="1" x14ac:dyDescent="0.25">
      <c r="B28" t="s">
        <v>130</v>
      </c>
      <c r="I28" s="4"/>
    </row>
    <row r="29" spans="2:9" customFormat="1" x14ac:dyDescent="0.25">
      <c r="B29" t="s">
        <v>135</v>
      </c>
      <c r="I29" s="4"/>
    </row>
    <row r="30" spans="2:9" customFormat="1" x14ac:dyDescent="0.25">
      <c r="B30" t="s">
        <v>140</v>
      </c>
      <c r="I30" s="4"/>
    </row>
    <row r="31" spans="2:9" customFormat="1" x14ac:dyDescent="0.25">
      <c r="B31" t="s">
        <v>145</v>
      </c>
      <c r="I31" s="4"/>
    </row>
    <row r="32" spans="2:9" customFormat="1" x14ac:dyDescent="0.25">
      <c r="B32" t="s">
        <v>150</v>
      </c>
      <c r="I32" s="4"/>
    </row>
    <row r="33" spans="2:9" customFormat="1" x14ac:dyDescent="0.25">
      <c r="B33" t="s">
        <v>151</v>
      </c>
      <c r="I33" s="4"/>
    </row>
    <row r="34" spans="2:9" customFormat="1" x14ac:dyDescent="0.25">
      <c r="B34" t="s">
        <v>152</v>
      </c>
      <c r="I34" s="4"/>
    </row>
    <row r="35" spans="2:9" customFormat="1" x14ac:dyDescent="0.25">
      <c r="B35" t="s">
        <v>157</v>
      </c>
      <c r="I35" s="4"/>
    </row>
    <row r="36" spans="2:9" customFormat="1" x14ac:dyDescent="0.25">
      <c r="B36" t="s">
        <v>162</v>
      </c>
      <c r="I36" s="4"/>
    </row>
    <row r="37" spans="2:9" customFormat="1" x14ac:dyDescent="0.25">
      <c r="B37" t="s">
        <v>167</v>
      </c>
      <c r="I37" s="4"/>
    </row>
    <row r="38" spans="2:9" customFormat="1" x14ac:dyDescent="0.25">
      <c r="B38" t="s">
        <v>172</v>
      </c>
      <c r="I38" s="4"/>
    </row>
    <row r="39" spans="2:9" customFormat="1" x14ac:dyDescent="0.25">
      <c r="B39" t="s">
        <v>173</v>
      </c>
      <c r="I39" s="4"/>
    </row>
    <row r="40" spans="2:9" customFormat="1" x14ac:dyDescent="0.25">
      <c r="B40" t="s">
        <v>178</v>
      </c>
      <c r="I40" s="4"/>
    </row>
    <row r="41" spans="2:9" customFormat="1" x14ac:dyDescent="0.25">
      <c r="B41" t="s">
        <v>179</v>
      </c>
      <c r="I41" s="4"/>
    </row>
    <row r="42" spans="2:9" customFormat="1" x14ac:dyDescent="0.25">
      <c r="B42" t="s">
        <v>184</v>
      </c>
      <c r="I42" s="4"/>
    </row>
    <row r="43" spans="2:9" customFormat="1" x14ac:dyDescent="0.25">
      <c r="B43" t="s">
        <v>189</v>
      </c>
      <c r="I43" s="4"/>
    </row>
    <row r="44" spans="2:9" customFormat="1" x14ac:dyDescent="0.25">
      <c r="B44" t="s">
        <v>194</v>
      </c>
      <c r="I44" s="4"/>
    </row>
    <row r="45" spans="2:9" customFormat="1" x14ac:dyDescent="0.25">
      <c r="B45" t="s">
        <v>199</v>
      </c>
      <c r="I45" s="4"/>
    </row>
    <row r="46" spans="2:9" customFormat="1" x14ac:dyDescent="0.25">
      <c r="B46" t="s">
        <v>204</v>
      </c>
      <c r="I46" s="4"/>
    </row>
    <row r="47" spans="2:9" customFormat="1" x14ac:dyDescent="0.25">
      <c r="B47" t="s">
        <v>205</v>
      </c>
      <c r="I47" s="4"/>
    </row>
    <row r="48" spans="2:9" customFormat="1" x14ac:dyDescent="0.25">
      <c r="B48" t="s">
        <v>206</v>
      </c>
      <c r="I48" s="4"/>
    </row>
    <row r="49" spans="2:9" customFormat="1" x14ac:dyDescent="0.25">
      <c r="B49" t="s">
        <v>207</v>
      </c>
      <c r="I49" s="4"/>
    </row>
    <row r="50" spans="2:9" customFormat="1" x14ac:dyDescent="0.25">
      <c r="B50" t="s">
        <v>212</v>
      </c>
      <c r="I50" s="4"/>
    </row>
    <row r="51" spans="2:9" customFormat="1" x14ac:dyDescent="0.25">
      <c r="B51" t="s">
        <v>217</v>
      </c>
      <c r="I51" s="4"/>
    </row>
    <row r="52" spans="2:9" customFormat="1" x14ac:dyDescent="0.25">
      <c r="B52" t="s">
        <v>222</v>
      </c>
      <c r="I52" s="4"/>
    </row>
    <row r="53" spans="2:9" customFormat="1" x14ac:dyDescent="0.25">
      <c r="B53" t="s">
        <v>227</v>
      </c>
      <c r="I53" s="4"/>
    </row>
    <row r="54" spans="2:9" customFormat="1" x14ac:dyDescent="0.25">
      <c r="B54" t="s">
        <v>228</v>
      </c>
      <c r="I54" s="4"/>
    </row>
    <row r="55" spans="2:9" customFormat="1" x14ac:dyDescent="0.25">
      <c r="B55" t="s">
        <v>229</v>
      </c>
      <c r="I55" s="4"/>
    </row>
    <row r="56" spans="2:9" customFormat="1" x14ac:dyDescent="0.25">
      <c r="B56" t="s">
        <v>230</v>
      </c>
      <c r="I56" s="4"/>
    </row>
    <row r="57" spans="2:9" customFormat="1" x14ac:dyDescent="0.25">
      <c r="B57" t="s">
        <v>235</v>
      </c>
      <c r="I57" s="4"/>
    </row>
    <row r="58" spans="2:9" customFormat="1" x14ac:dyDescent="0.25">
      <c r="B58" t="s">
        <v>240</v>
      </c>
      <c r="I58" s="4"/>
    </row>
    <row r="59" spans="2:9" customFormat="1" x14ac:dyDescent="0.25">
      <c r="B59" t="s">
        <v>241</v>
      </c>
      <c r="I59" s="4"/>
    </row>
    <row r="60" spans="2:9" customFormat="1" x14ac:dyDescent="0.25">
      <c r="B60" t="s">
        <v>242</v>
      </c>
      <c r="I60" s="4"/>
    </row>
    <row r="61" spans="2:9" customFormat="1" x14ac:dyDescent="0.25">
      <c r="B61" t="s">
        <v>243</v>
      </c>
      <c r="I61" s="4"/>
    </row>
    <row r="62" spans="2:9" customFormat="1" x14ac:dyDescent="0.25">
      <c r="B62" t="s">
        <v>248</v>
      </c>
      <c r="I62" s="4"/>
    </row>
    <row r="63" spans="2:9" customFormat="1" x14ac:dyDescent="0.25">
      <c r="B63" t="s">
        <v>253</v>
      </c>
      <c r="I63" s="4"/>
    </row>
    <row r="64" spans="2:9" customFormat="1" x14ac:dyDescent="0.25">
      <c r="B64" t="s">
        <v>254</v>
      </c>
      <c r="I64" s="4"/>
    </row>
    <row r="65" spans="2:9" customFormat="1" x14ac:dyDescent="0.25">
      <c r="B65" t="s">
        <v>255</v>
      </c>
      <c r="I65" s="4"/>
    </row>
    <row r="66" spans="2:9" customFormat="1" x14ac:dyDescent="0.25">
      <c r="B66" t="s">
        <v>256</v>
      </c>
      <c r="I66" s="4"/>
    </row>
    <row r="67" spans="2:9" customFormat="1" x14ac:dyDescent="0.25">
      <c r="B67" t="s">
        <v>261</v>
      </c>
      <c r="I67" s="4"/>
    </row>
    <row r="68" spans="2:9" customFormat="1" x14ac:dyDescent="0.25">
      <c r="B68" t="s">
        <v>266</v>
      </c>
      <c r="I68" s="4"/>
    </row>
    <row r="69" spans="2:9" customFormat="1" x14ac:dyDescent="0.25">
      <c r="B69" t="s">
        <v>271</v>
      </c>
      <c r="I69" s="4"/>
    </row>
    <row r="70" spans="2:9" customFormat="1" x14ac:dyDescent="0.25">
      <c r="B70" t="s">
        <v>276</v>
      </c>
      <c r="I70" s="4"/>
    </row>
    <row r="71" spans="2:9" customFormat="1" x14ac:dyDescent="0.25">
      <c r="B71" t="s">
        <v>282</v>
      </c>
      <c r="I71" s="4"/>
    </row>
    <row r="72" spans="2:9" customFormat="1" x14ac:dyDescent="0.25">
      <c r="B72" t="s">
        <v>287</v>
      </c>
      <c r="I72" s="4"/>
    </row>
    <row r="73" spans="2:9" customFormat="1" x14ac:dyDescent="0.25">
      <c r="B73" t="s">
        <v>292</v>
      </c>
      <c r="I73" s="4"/>
    </row>
    <row r="74" spans="2:9" customFormat="1" x14ac:dyDescent="0.25">
      <c r="B74" t="s">
        <v>297</v>
      </c>
      <c r="I74" s="4"/>
    </row>
    <row r="75" spans="2:9" customFormat="1" x14ac:dyDescent="0.25">
      <c r="B75" t="s">
        <v>302</v>
      </c>
      <c r="I75" s="4"/>
    </row>
    <row r="76" spans="2:9" customFormat="1" x14ac:dyDescent="0.25">
      <c r="B76" t="s">
        <v>307</v>
      </c>
      <c r="I76" s="4"/>
    </row>
    <row r="77" spans="2:9" customFormat="1" x14ac:dyDescent="0.25">
      <c r="B77" t="s">
        <v>312</v>
      </c>
      <c r="I77" s="4"/>
    </row>
    <row r="78" spans="2:9" customFormat="1" x14ac:dyDescent="0.25">
      <c r="B78" t="s">
        <v>317</v>
      </c>
      <c r="I78" s="4"/>
    </row>
    <row r="79" spans="2:9" customFormat="1" x14ac:dyDescent="0.25">
      <c r="B79" t="s">
        <v>322</v>
      </c>
      <c r="I79" s="4"/>
    </row>
    <row r="80" spans="2:9" customFormat="1" x14ac:dyDescent="0.25">
      <c r="B80" t="s">
        <v>327</v>
      </c>
      <c r="I80" s="4"/>
    </row>
    <row r="81" spans="1:27" x14ac:dyDescent="0.25">
      <c r="B81" t="s">
        <v>332</v>
      </c>
      <c r="K81"/>
      <c r="M81"/>
      <c r="O81"/>
      <c r="Q81"/>
      <c r="S81"/>
      <c r="U81"/>
      <c r="W81"/>
      <c r="Y81"/>
      <c r="AA81"/>
    </row>
    <row r="82" spans="1:27" x14ac:dyDescent="0.25">
      <c r="B82" t="s">
        <v>337</v>
      </c>
      <c r="K82"/>
      <c r="M82"/>
      <c r="O82"/>
      <c r="Q82"/>
      <c r="S82"/>
      <c r="U82"/>
      <c r="W82"/>
      <c r="Y82"/>
      <c r="AA82"/>
    </row>
    <row r="83" spans="1:27" x14ac:dyDescent="0.25">
      <c r="B83" t="s">
        <v>338</v>
      </c>
      <c r="K83"/>
      <c r="M83"/>
      <c r="O83"/>
      <c r="Q83"/>
      <c r="S83"/>
      <c r="U83"/>
      <c r="W83"/>
      <c r="Y83"/>
      <c r="AA83"/>
    </row>
    <row r="84" spans="1:27" x14ac:dyDescent="0.25">
      <c r="B84" t="s">
        <v>343</v>
      </c>
      <c r="K84"/>
      <c r="M84"/>
      <c r="O84"/>
      <c r="Q84"/>
      <c r="S84"/>
      <c r="U84"/>
      <c r="W84"/>
      <c r="Y84"/>
      <c r="AA84"/>
    </row>
    <row r="85" spans="1:27" x14ac:dyDescent="0.25">
      <c r="B85" t="s">
        <v>348</v>
      </c>
      <c r="K85"/>
      <c r="M85"/>
      <c r="O85"/>
      <c r="Q85"/>
      <c r="S85"/>
      <c r="U85"/>
      <c r="W85"/>
      <c r="Y85"/>
      <c r="AA85"/>
    </row>
    <row r="86" spans="1:27" x14ac:dyDescent="0.25">
      <c r="B86" t="s">
        <v>353</v>
      </c>
      <c r="K86"/>
      <c r="M86"/>
      <c r="O86"/>
      <c r="Q86"/>
      <c r="S86"/>
      <c r="U86"/>
      <c r="W86"/>
      <c r="Y86"/>
      <c r="AA86"/>
    </row>
    <row r="87" spans="1:27" x14ac:dyDescent="0.25">
      <c r="B87" t="s">
        <v>358</v>
      </c>
      <c r="K87"/>
      <c r="M87"/>
      <c r="O87"/>
      <c r="Q87"/>
      <c r="S87"/>
      <c r="U87"/>
      <c r="W87"/>
      <c r="Y87"/>
      <c r="AA87"/>
    </row>
    <row r="88" spans="1:27" x14ac:dyDescent="0.25">
      <c r="B88" t="s">
        <v>363</v>
      </c>
      <c r="K88"/>
      <c r="M88"/>
      <c r="O88"/>
      <c r="Q88"/>
      <c r="S88"/>
      <c r="U88"/>
      <c r="W88"/>
      <c r="Y88"/>
      <c r="AA88"/>
    </row>
    <row r="89" spans="1:27" x14ac:dyDescent="0.25">
      <c r="A89">
        <v>1</v>
      </c>
      <c r="B89" t="s">
        <v>364</v>
      </c>
      <c r="C89" t="s">
        <v>364</v>
      </c>
      <c r="D89" t="s">
        <v>660</v>
      </c>
      <c r="F89" t="s">
        <v>661</v>
      </c>
      <c r="G89">
        <v>8</v>
      </c>
      <c r="H89">
        <v>162</v>
      </c>
      <c r="I89" s="6">
        <f>L89+N89+P89+R89</f>
        <v>11</v>
      </c>
      <c r="J89" s="1">
        <f>COUNT(K89:AD89)</f>
        <v>4</v>
      </c>
      <c r="K89" s="10" t="s">
        <v>662</v>
      </c>
      <c r="L89">
        <v>4</v>
      </c>
      <c r="M89" s="11" t="s">
        <v>663</v>
      </c>
      <c r="N89">
        <v>2</v>
      </c>
      <c r="O89" s="13" t="s">
        <v>664</v>
      </c>
      <c r="P89">
        <v>3</v>
      </c>
      <c r="Q89" s="14" t="s">
        <v>665</v>
      </c>
      <c r="R89">
        <v>2</v>
      </c>
    </row>
    <row r="90" spans="1:27" x14ac:dyDescent="0.25">
      <c r="A90">
        <v>1</v>
      </c>
      <c r="B90" t="s">
        <v>370</v>
      </c>
      <c r="C90" t="s">
        <v>370</v>
      </c>
      <c r="D90" t="s">
        <v>666</v>
      </c>
      <c r="E90" t="s">
        <v>667</v>
      </c>
      <c r="F90" t="s">
        <v>668</v>
      </c>
      <c r="G90">
        <v>8</v>
      </c>
      <c r="H90">
        <v>27</v>
      </c>
    </row>
    <row r="91" spans="1:27" x14ac:dyDescent="0.25">
      <c r="A91">
        <v>0</v>
      </c>
      <c r="B91" s="7" t="s">
        <v>364</v>
      </c>
      <c r="C91" s="7" t="s">
        <v>364</v>
      </c>
      <c r="D91" t="s">
        <v>660</v>
      </c>
      <c r="F91" t="s">
        <v>661</v>
      </c>
      <c r="G91">
        <v>8</v>
      </c>
      <c r="H91">
        <v>162</v>
      </c>
      <c r="I91" s="6">
        <f>L91+N91+P91+R91</f>
        <v>11</v>
      </c>
      <c r="J91" s="1">
        <f>COUNT(K91:AD91)</f>
        <v>4</v>
      </c>
      <c r="K91" t="s">
        <v>662</v>
      </c>
      <c r="L91">
        <v>4</v>
      </c>
      <c r="M91" t="s">
        <v>663</v>
      </c>
      <c r="N91">
        <v>2</v>
      </c>
      <c r="O91" t="s">
        <v>664</v>
      </c>
      <c r="P91">
        <v>3</v>
      </c>
      <c r="Q91" t="s">
        <v>665</v>
      </c>
      <c r="R91">
        <v>2</v>
      </c>
      <c r="S91"/>
      <c r="U91"/>
      <c r="W91"/>
      <c r="Y91"/>
      <c r="AA91"/>
    </row>
    <row r="92" spans="1:27" x14ac:dyDescent="0.25">
      <c r="A92">
        <v>1</v>
      </c>
      <c r="B92" t="s">
        <v>375</v>
      </c>
      <c r="C92" t="s">
        <v>375</v>
      </c>
      <c r="D92" t="s">
        <v>666</v>
      </c>
      <c r="E92" t="s">
        <v>669</v>
      </c>
      <c r="F92" t="s">
        <v>668</v>
      </c>
      <c r="G92">
        <v>8</v>
      </c>
      <c r="H92">
        <v>81</v>
      </c>
    </row>
    <row r="93" spans="1:27" x14ac:dyDescent="0.25">
      <c r="A93">
        <v>0</v>
      </c>
      <c r="B93" s="7" t="s">
        <v>364</v>
      </c>
      <c r="C93" s="7" t="s">
        <v>364</v>
      </c>
      <c r="D93" t="s">
        <v>660</v>
      </c>
      <c r="F93" t="s">
        <v>661</v>
      </c>
      <c r="G93">
        <v>8</v>
      </c>
      <c r="H93">
        <v>162</v>
      </c>
      <c r="I93" s="6">
        <f>L93+N93+P93+R93</f>
        <v>11</v>
      </c>
      <c r="J93" s="1">
        <f>COUNT(K93:AD93)</f>
        <v>4</v>
      </c>
      <c r="K93" t="s">
        <v>662</v>
      </c>
      <c r="L93">
        <v>4</v>
      </c>
      <c r="M93" t="s">
        <v>663</v>
      </c>
      <c r="N93">
        <v>2</v>
      </c>
      <c r="O93" t="s">
        <v>664</v>
      </c>
      <c r="P93">
        <v>3</v>
      </c>
      <c r="Q93" t="s">
        <v>665</v>
      </c>
      <c r="R93">
        <v>2</v>
      </c>
      <c r="S93"/>
      <c r="U93"/>
      <c r="W93"/>
      <c r="Y93"/>
      <c r="AA93"/>
    </row>
    <row r="94" spans="1:27" x14ac:dyDescent="0.25">
      <c r="A94">
        <v>1</v>
      </c>
      <c r="B94" t="s">
        <v>380</v>
      </c>
      <c r="C94" t="s">
        <v>380</v>
      </c>
      <c r="D94" t="s">
        <v>666</v>
      </c>
      <c r="E94" t="s">
        <v>670</v>
      </c>
      <c r="F94" t="s">
        <v>668</v>
      </c>
      <c r="G94">
        <v>8</v>
      </c>
      <c r="H94">
        <v>81</v>
      </c>
      <c r="J94" s="1">
        <f>COUNT(K94:AD94)</f>
        <v>0</v>
      </c>
    </row>
    <row r="95" spans="1:27" x14ac:dyDescent="0.25">
      <c r="A95">
        <v>0</v>
      </c>
      <c r="B95" s="7" t="s">
        <v>364</v>
      </c>
      <c r="C95" s="7" t="s">
        <v>364</v>
      </c>
      <c r="D95" t="s">
        <v>660</v>
      </c>
      <c r="F95" t="s">
        <v>661</v>
      </c>
      <c r="G95">
        <v>8</v>
      </c>
      <c r="H95">
        <v>162</v>
      </c>
      <c r="I95" s="6">
        <f>L95+N95+P95+R95</f>
        <v>11</v>
      </c>
      <c r="J95" s="1">
        <f>COUNT(K95:AA95)</f>
        <v>4</v>
      </c>
      <c r="K95" t="s">
        <v>662</v>
      </c>
      <c r="L95">
        <v>4</v>
      </c>
      <c r="M95" t="s">
        <v>663</v>
      </c>
      <c r="N95">
        <v>2</v>
      </c>
      <c r="O95" t="s">
        <v>664</v>
      </c>
      <c r="P95">
        <v>3</v>
      </c>
      <c r="Q95" t="s">
        <v>665</v>
      </c>
      <c r="R95">
        <v>2</v>
      </c>
      <c r="S95"/>
      <c r="U95"/>
      <c r="W95"/>
      <c r="Y95"/>
      <c r="AA95"/>
    </row>
    <row r="96" spans="1:27" x14ac:dyDescent="0.25">
      <c r="A96">
        <v>0</v>
      </c>
      <c r="B96" t="s">
        <v>385</v>
      </c>
      <c r="C96" t="s">
        <v>385</v>
      </c>
      <c r="D96" t="s">
        <v>666</v>
      </c>
      <c r="E96" t="s">
        <v>670</v>
      </c>
      <c r="F96" t="s">
        <v>668</v>
      </c>
      <c r="G96">
        <v>8</v>
      </c>
      <c r="H96">
        <v>81</v>
      </c>
      <c r="K96"/>
      <c r="M96"/>
      <c r="O96"/>
      <c r="Q96"/>
      <c r="S96"/>
      <c r="U96"/>
      <c r="W96"/>
      <c r="Y96"/>
      <c r="AA96"/>
    </row>
    <row r="97" spans="1:27" x14ac:dyDescent="0.25">
      <c r="A97">
        <v>1</v>
      </c>
      <c r="B97" t="s">
        <v>386</v>
      </c>
      <c r="C97" t="s">
        <v>386</v>
      </c>
      <c r="D97" t="s">
        <v>660</v>
      </c>
      <c r="F97" t="s">
        <v>671</v>
      </c>
      <c r="G97">
        <v>7</v>
      </c>
      <c r="H97">
        <v>27</v>
      </c>
      <c r="I97" s="6">
        <f>L97+N97+P97+R97+T97+V97+X97+Z97</f>
        <v>11</v>
      </c>
      <c r="J97" s="1">
        <f>COUNT(K97:AD97)</f>
        <v>8</v>
      </c>
      <c r="K97" s="10" t="s">
        <v>672</v>
      </c>
      <c r="L97">
        <v>1</v>
      </c>
      <c r="M97" s="11" t="s">
        <v>673</v>
      </c>
      <c r="N97">
        <v>1</v>
      </c>
      <c r="O97" s="13" t="s">
        <v>674</v>
      </c>
      <c r="P97">
        <v>1</v>
      </c>
      <c r="Q97" s="14" t="s">
        <v>675</v>
      </c>
      <c r="R97">
        <v>1</v>
      </c>
      <c r="S97" s="15" t="s">
        <v>664</v>
      </c>
      <c r="T97">
        <v>2</v>
      </c>
      <c r="U97" s="16" t="s">
        <v>663</v>
      </c>
      <c r="V97">
        <v>1</v>
      </c>
      <c r="W97" s="12" t="s">
        <v>662</v>
      </c>
      <c r="X97">
        <v>2</v>
      </c>
      <c r="Y97" s="17" t="s">
        <v>665</v>
      </c>
      <c r="Z97">
        <v>2</v>
      </c>
    </row>
    <row r="98" spans="1:27" x14ac:dyDescent="0.25">
      <c r="A98">
        <v>1</v>
      </c>
      <c r="B98" t="s">
        <v>391</v>
      </c>
      <c r="C98" t="s">
        <v>391</v>
      </c>
      <c r="D98" t="s">
        <v>660</v>
      </c>
      <c r="F98" t="s">
        <v>671</v>
      </c>
      <c r="G98">
        <v>7</v>
      </c>
      <c r="H98">
        <v>81</v>
      </c>
      <c r="I98" s="5">
        <v>11</v>
      </c>
      <c r="J98" s="1">
        <f>COUNT(K98:AD98)</f>
        <v>8</v>
      </c>
      <c r="K98" s="10" t="s">
        <v>674</v>
      </c>
      <c r="L98">
        <v>2</v>
      </c>
      <c r="M98" s="11" t="s">
        <v>673</v>
      </c>
      <c r="N98">
        <v>1</v>
      </c>
      <c r="O98" s="13" t="s">
        <v>676</v>
      </c>
      <c r="P98">
        <v>1</v>
      </c>
      <c r="Q98" s="14" t="s">
        <v>675</v>
      </c>
      <c r="R98">
        <v>1</v>
      </c>
      <c r="S98" s="15" t="s">
        <v>664</v>
      </c>
      <c r="T98">
        <v>1</v>
      </c>
      <c r="U98" s="16" t="s">
        <v>663</v>
      </c>
      <c r="V98">
        <v>1</v>
      </c>
      <c r="W98" s="12" t="s">
        <v>662</v>
      </c>
      <c r="X98">
        <v>2</v>
      </c>
      <c r="Y98" s="17" t="s">
        <v>665</v>
      </c>
      <c r="Z98">
        <v>2</v>
      </c>
    </row>
    <row r="99" spans="1:27" x14ac:dyDescent="0.25">
      <c r="A99">
        <v>1</v>
      </c>
      <c r="B99" t="s">
        <v>396</v>
      </c>
      <c r="C99" t="s">
        <v>396</v>
      </c>
      <c r="D99" t="s">
        <v>660</v>
      </c>
      <c r="F99" t="s">
        <v>671</v>
      </c>
      <c r="G99">
        <v>7</v>
      </c>
      <c r="H99">
        <v>81</v>
      </c>
      <c r="I99" s="5">
        <v>11</v>
      </c>
      <c r="J99" s="1">
        <f>COUNT(K99:AB99)</f>
        <v>6</v>
      </c>
      <c r="K99" s="10" t="s">
        <v>662</v>
      </c>
      <c r="L99">
        <v>4</v>
      </c>
      <c r="M99" s="11" t="s">
        <v>677</v>
      </c>
      <c r="N99">
        <v>1</v>
      </c>
      <c r="O99" s="13" t="s">
        <v>676</v>
      </c>
      <c r="P99">
        <v>2</v>
      </c>
      <c r="Q99" s="14" t="s">
        <v>675</v>
      </c>
      <c r="R99">
        <v>1</v>
      </c>
      <c r="S99" s="15" t="s">
        <v>663</v>
      </c>
      <c r="T99">
        <v>1</v>
      </c>
      <c r="U99" s="16" t="s">
        <v>665</v>
      </c>
      <c r="V99">
        <v>2</v>
      </c>
    </row>
    <row r="100" spans="1:27" x14ac:dyDescent="0.25">
      <c r="A100">
        <v>0</v>
      </c>
      <c r="B100" s="7" t="s">
        <v>386</v>
      </c>
      <c r="C100" s="7" t="s">
        <v>386</v>
      </c>
      <c r="D100" t="s">
        <v>660</v>
      </c>
      <c r="F100" t="s">
        <v>671</v>
      </c>
      <c r="G100">
        <v>7</v>
      </c>
      <c r="H100">
        <v>27</v>
      </c>
      <c r="I100" s="6">
        <f>L100+N100+P100+R100+T100+V100+X100+Z100</f>
        <v>11</v>
      </c>
      <c r="J100" s="1">
        <f>COUNT(K100:AD100)</f>
        <v>8</v>
      </c>
      <c r="K100" t="s">
        <v>672</v>
      </c>
      <c r="L100">
        <v>1</v>
      </c>
      <c r="M100" t="s">
        <v>673</v>
      </c>
      <c r="N100">
        <v>1</v>
      </c>
      <c r="O100" t="s">
        <v>674</v>
      </c>
      <c r="P100">
        <v>1</v>
      </c>
      <c r="Q100" t="s">
        <v>675</v>
      </c>
      <c r="R100">
        <v>1</v>
      </c>
      <c r="S100" t="s">
        <v>664</v>
      </c>
      <c r="T100">
        <v>2</v>
      </c>
      <c r="U100" t="s">
        <v>663</v>
      </c>
      <c r="V100">
        <v>1</v>
      </c>
      <c r="W100" t="s">
        <v>662</v>
      </c>
      <c r="X100">
        <v>2</v>
      </c>
      <c r="Y100" t="s">
        <v>665</v>
      </c>
      <c r="Z100">
        <v>2</v>
      </c>
      <c r="AA100"/>
    </row>
    <row r="101" spans="1:27" x14ac:dyDescent="0.25">
      <c r="A101">
        <v>1</v>
      </c>
      <c r="B101" t="s">
        <v>401</v>
      </c>
      <c r="C101" t="s">
        <v>401</v>
      </c>
      <c r="D101" t="s">
        <v>666</v>
      </c>
      <c r="E101" t="s">
        <v>678</v>
      </c>
      <c r="F101" t="s">
        <v>679</v>
      </c>
      <c r="G101">
        <v>7</v>
      </c>
      <c r="H101">
        <v>27</v>
      </c>
    </row>
    <row r="102" spans="1:27" x14ac:dyDescent="0.25">
      <c r="A102">
        <v>1</v>
      </c>
      <c r="B102" s="7" t="s">
        <v>680</v>
      </c>
      <c r="C102" s="7" t="s">
        <v>680</v>
      </c>
      <c r="D102" t="s">
        <v>660</v>
      </c>
      <c r="F102" t="s">
        <v>681</v>
      </c>
      <c r="G102">
        <v>9</v>
      </c>
      <c r="H102">
        <v>27</v>
      </c>
      <c r="I102" s="6">
        <f>SUM(K102:V102)</f>
        <v>12</v>
      </c>
      <c r="J102" s="1">
        <f>COUNT(K102:AD102)</f>
        <v>6</v>
      </c>
      <c r="K102" s="10" t="s">
        <v>682</v>
      </c>
      <c r="L102">
        <v>1</v>
      </c>
      <c r="M102" s="11" t="s">
        <v>683</v>
      </c>
      <c r="N102">
        <v>1</v>
      </c>
      <c r="O102" s="13" t="s">
        <v>662</v>
      </c>
      <c r="P102">
        <v>3</v>
      </c>
      <c r="Q102" s="14" t="s">
        <v>663</v>
      </c>
      <c r="R102">
        <v>2</v>
      </c>
      <c r="S102" s="15" t="s">
        <v>664</v>
      </c>
      <c r="T102">
        <v>3</v>
      </c>
      <c r="U102" s="16" t="s">
        <v>665</v>
      </c>
      <c r="V102">
        <v>2</v>
      </c>
    </row>
    <row r="103" spans="1:27" x14ac:dyDescent="0.25">
      <c r="A103">
        <v>1</v>
      </c>
      <c r="B103" t="s">
        <v>407</v>
      </c>
      <c r="C103" t="s">
        <v>407</v>
      </c>
      <c r="D103" t="s">
        <v>666</v>
      </c>
      <c r="E103" t="s">
        <v>684</v>
      </c>
      <c r="F103" t="s">
        <v>685</v>
      </c>
      <c r="G103">
        <v>8</v>
      </c>
      <c r="H103">
        <v>27</v>
      </c>
    </row>
    <row r="104" spans="1:27" x14ac:dyDescent="0.25">
      <c r="A104">
        <v>1</v>
      </c>
      <c r="B104" s="7" t="s">
        <v>686</v>
      </c>
      <c r="C104" s="7" t="s">
        <v>686</v>
      </c>
      <c r="D104" t="s">
        <v>660</v>
      </c>
      <c r="F104" t="s">
        <v>681</v>
      </c>
      <c r="G104">
        <v>9</v>
      </c>
      <c r="H104">
        <v>81</v>
      </c>
      <c r="I104" s="6">
        <f>SUM(K104:V104)</f>
        <v>12</v>
      </c>
      <c r="J104" s="1">
        <f>COUNT(K104:AD104)</f>
        <v>6</v>
      </c>
      <c r="K104" s="10" t="s">
        <v>662</v>
      </c>
      <c r="L104">
        <v>4</v>
      </c>
      <c r="M104" s="11" t="s">
        <v>663</v>
      </c>
      <c r="N104">
        <v>1</v>
      </c>
      <c r="O104" s="13" t="s">
        <v>687</v>
      </c>
      <c r="P104">
        <v>1</v>
      </c>
      <c r="Q104" s="14" t="s">
        <v>682</v>
      </c>
      <c r="R104">
        <v>1</v>
      </c>
      <c r="S104" s="15" t="s">
        <v>664</v>
      </c>
      <c r="T104">
        <v>3</v>
      </c>
      <c r="U104" s="16" t="s">
        <v>665</v>
      </c>
      <c r="V104">
        <v>2</v>
      </c>
    </row>
    <row r="105" spans="1:27" x14ac:dyDescent="0.25">
      <c r="A105">
        <v>1</v>
      </c>
      <c r="B105" t="s">
        <v>413</v>
      </c>
      <c r="C105" t="s">
        <v>413</v>
      </c>
      <c r="D105" t="s">
        <v>666</v>
      </c>
      <c r="E105" t="s">
        <v>684</v>
      </c>
      <c r="F105" t="s">
        <v>685</v>
      </c>
      <c r="G105">
        <v>8</v>
      </c>
      <c r="H105">
        <v>81</v>
      </c>
    </row>
    <row r="106" spans="1:27" x14ac:dyDescent="0.25">
      <c r="A106">
        <v>1</v>
      </c>
      <c r="B106" s="7" t="s">
        <v>688</v>
      </c>
      <c r="C106" s="7" t="s">
        <v>688</v>
      </c>
      <c r="D106" t="s">
        <v>660</v>
      </c>
      <c r="F106" t="s">
        <v>681</v>
      </c>
      <c r="G106">
        <v>9</v>
      </c>
      <c r="H106">
        <v>81</v>
      </c>
      <c r="I106" s="6">
        <f>SUM(K106:V106)</f>
        <v>12</v>
      </c>
      <c r="J106" s="1">
        <f>COUNT(K106:AD106)</f>
        <v>6</v>
      </c>
      <c r="K106" s="10" t="s">
        <v>662</v>
      </c>
      <c r="L106">
        <v>4</v>
      </c>
      <c r="M106" s="11" t="s">
        <v>663</v>
      </c>
      <c r="N106">
        <v>2</v>
      </c>
      <c r="O106" s="13" t="s">
        <v>689</v>
      </c>
      <c r="P106">
        <v>1</v>
      </c>
      <c r="Q106" s="14" t="s">
        <v>682</v>
      </c>
      <c r="R106">
        <v>1</v>
      </c>
      <c r="S106" s="15" t="s">
        <v>664</v>
      </c>
      <c r="T106">
        <v>2</v>
      </c>
      <c r="U106" s="16" t="s">
        <v>665</v>
      </c>
      <c r="V106">
        <v>2</v>
      </c>
    </row>
    <row r="107" spans="1:27" x14ac:dyDescent="0.25">
      <c r="A107">
        <v>1</v>
      </c>
      <c r="B107" t="s">
        <v>418</v>
      </c>
      <c r="C107" t="s">
        <v>418</v>
      </c>
      <c r="D107" t="s">
        <v>666</v>
      </c>
      <c r="E107" t="s">
        <v>684</v>
      </c>
      <c r="F107" t="s">
        <v>685</v>
      </c>
      <c r="G107">
        <v>8</v>
      </c>
      <c r="H107">
        <v>81</v>
      </c>
    </row>
    <row r="108" spans="1:27" x14ac:dyDescent="0.25">
      <c r="A108">
        <v>0</v>
      </c>
      <c r="B108" s="7" t="s">
        <v>690</v>
      </c>
      <c r="C108" s="7" t="s">
        <v>690</v>
      </c>
      <c r="D108" t="s">
        <v>660</v>
      </c>
      <c r="F108" t="s">
        <v>681</v>
      </c>
      <c r="G108">
        <v>9</v>
      </c>
      <c r="H108">
        <v>81</v>
      </c>
      <c r="I108" s="6">
        <f>SUM(K108:V108)</f>
        <v>12</v>
      </c>
      <c r="J108" s="1">
        <f>COUNT(K108:AD108)</f>
        <v>6</v>
      </c>
      <c r="K108" t="s">
        <v>662</v>
      </c>
      <c r="L108">
        <v>4</v>
      </c>
      <c r="M108" t="s">
        <v>663</v>
      </c>
      <c r="N108">
        <v>2</v>
      </c>
      <c r="O108" t="s">
        <v>689</v>
      </c>
      <c r="P108">
        <v>1</v>
      </c>
      <c r="Q108" t="s">
        <v>682</v>
      </c>
      <c r="R108">
        <v>1</v>
      </c>
      <c r="S108" t="s">
        <v>664</v>
      </c>
      <c r="T108">
        <v>2</v>
      </c>
      <c r="U108" t="s">
        <v>665</v>
      </c>
      <c r="V108">
        <v>2</v>
      </c>
      <c r="W108"/>
      <c r="Y108"/>
      <c r="AA108"/>
    </row>
    <row r="109" spans="1:27" x14ac:dyDescent="0.25">
      <c r="A109">
        <v>0</v>
      </c>
      <c r="B109" t="s">
        <v>423</v>
      </c>
      <c r="C109" t="s">
        <v>423</v>
      </c>
      <c r="D109" t="s">
        <v>666</v>
      </c>
      <c r="E109" t="s">
        <v>684</v>
      </c>
      <c r="F109" t="s">
        <v>685</v>
      </c>
      <c r="G109">
        <v>8</v>
      </c>
      <c r="H109">
        <v>81</v>
      </c>
      <c r="K109"/>
      <c r="M109"/>
      <c r="O109"/>
      <c r="Q109"/>
      <c r="S109"/>
      <c r="U109"/>
      <c r="W109"/>
      <c r="Y109"/>
      <c r="AA109"/>
    </row>
    <row r="110" spans="1:27" x14ac:dyDescent="0.25">
      <c r="A110">
        <v>1</v>
      </c>
      <c r="B110" s="7" t="s">
        <v>440</v>
      </c>
      <c r="C110" s="7" t="s">
        <v>440</v>
      </c>
      <c r="D110" t="s">
        <v>660</v>
      </c>
      <c r="F110" t="s">
        <v>691</v>
      </c>
      <c r="G110">
        <v>10</v>
      </c>
      <c r="H110">
        <v>27</v>
      </c>
      <c r="I110" s="6">
        <f>SUM(K110:Z110)</f>
        <v>14</v>
      </c>
      <c r="J110" s="1">
        <f>COUNT(K110:AD110)</f>
        <v>8</v>
      </c>
      <c r="K110" s="10" t="s">
        <v>692</v>
      </c>
      <c r="L110">
        <v>1</v>
      </c>
      <c r="M110" s="11" t="s">
        <v>693</v>
      </c>
      <c r="N110">
        <v>1</v>
      </c>
      <c r="O110" s="13" t="s">
        <v>683</v>
      </c>
      <c r="P110">
        <v>1</v>
      </c>
      <c r="Q110" s="14" t="s">
        <v>663</v>
      </c>
      <c r="R110">
        <v>2</v>
      </c>
      <c r="S110" s="15" t="s">
        <v>662</v>
      </c>
      <c r="T110">
        <v>3</v>
      </c>
      <c r="U110" s="16" t="s">
        <v>664</v>
      </c>
      <c r="V110">
        <v>3</v>
      </c>
      <c r="W110" s="12" t="s">
        <v>665</v>
      </c>
      <c r="X110">
        <v>2</v>
      </c>
      <c r="Y110" s="17" t="s">
        <v>694</v>
      </c>
      <c r="Z110">
        <v>1</v>
      </c>
    </row>
    <row r="111" spans="1:27" x14ac:dyDescent="0.25">
      <c r="A111">
        <v>1</v>
      </c>
      <c r="B111" t="s">
        <v>424</v>
      </c>
      <c r="C111" t="s">
        <v>424</v>
      </c>
      <c r="D111" t="s">
        <v>666</v>
      </c>
      <c r="E111" t="s">
        <v>695</v>
      </c>
      <c r="F111" t="s">
        <v>696</v>
      </c>
      <c r="G111">
        <v>9</v>
      </c>
      <c r="H111">
        <v>27</v>
      </c>
    </row>
    <row r="112" spans="1:27" x14ac:dyDescent="0.25">
      <c r="A112">
        <v>1</v>
      </c>
      <c r="B112" s="7" t="s">
        <v>442</v>
      </c>
      <c r="C112" s="7" t="s">
        <v>442</v>
      </c>
      <c r="D112" t="s">
        <v>660</v>
      </c>
      <c r="F112" t="s">
        <v>691</v>
      </c>
      <c r="G112">
        <v>10</v>
      </c>
      <c r="H112">
        <v>81</v>
      </c>
      <c r="I112" s="6">
        <f>SUM(K112:Z112)</f>
        <v>14</v>
      </c>
      <c r="J112" s="1">
        <f>COUNT(K112:AD112)</f>
        <v>8</v>
      </c>
      <c r="K112" s="10" t="s">
        <v>692</v>
      </c>
      <c r="L112">
        <v>1</v>
      </c>
      <c r="M112" s="11" t="s">
        <v>693</v>
      </c>
      <c r="N112">
        <v>1</v>
      </c>
      <c r="O112" s="13" t="s">
        <v>687</v>
      </c>
      <c r="P112">
        <v>1</v>
      </c>
      <c r="Q112" s="14" t="s">
        <v>662</v>
      </c>
      <c r="R112">
        <v>4</v>
      </c>
      <c r="S112" s="15" t="s">
        <v>664</v>
      </c>
      <c r="T112">
        <v>3</v>
      </c>
      <c r="U112" s="16" t="s">
        <v>663</v>
      </c>
      <c r="V112">
        <v>1</v>
      </c>
      <c r="W112" s="12" t="s">
        <v>665</v>
      </c>
      <c r="X112">
        <v>2</v>
      </c>
      <c r="Y112" s="17" t="s">
        <v>694</v>
      </c>
      <c r="Z112">
        <v>1</v>
      </c>
    </row>
    <row r="113" spans="1:27" x14ac:dyDescent="0.25">
      <c r="A113">
        <v>1</v>
      </c>
      <c r="B113" t="s">
        <v>429</v>
      </c>
      <c r="C113" t="s">
        <v>429</v>
      </c>
      <c r="D113" t="s">
        <v>666</v>
      </c>
      <c r="E113" t="s">
        <v>695</v>
      </c>
      <c r="F113" t="s">
        <v>696</v>
      </c>
      <c r="G113">
        <v>9</v>
      </c>
      <c r="H113">
        <v>81</v>
      </c>
    </row>
    <row r="114" spans="1:27" x14ac:dyDescent="0.25">
      <c r="A114">
        <v>1</v>
      </c>
      <c r="B114" s="7" t="s">
        <v>447</v>
      </c>
      <c r="C114" s="7" t="s">
        <v>447</v>
      </c>
      <c r="D114" t="s">
        <v>660</v>
      </c>
      <c r="F114" t="s">
        <v>691</v>
      </c>
      <c r="G114">
        <v>10</v>
      </c>
      <c r="H114">
        <v>81</v>
      </c>
      <c r="I114" s="6">
        <f>SUM(K114:Z114)</f>
        <v>14</v>
      </c>
      <c r="J114" s="1">
        <f>COUNT(K114:AD114)</f>
        <v>8</v>
      </c>
      <c r="K114" s="10" t="s">
        <v>692</v>
      </c>
      <c r="L114">
        <v>1</v>
      </c>
      <c r="M114" s="11" t="s">
        <v>693</v>
      </c>
      <c r="N114">
        <v>1</v>
      </c>
      <c r="O114" s="13" t="s">
        <v>689</v>
      </c>
      <c r="P114">
        <v>1</v>
      </c>
      <c r="Q114" s="14" t="s">
        <v>663</v>
      </c>
      <c r="R114">
        <v>2</v>
      </c>
      <c r="S114" s="15" t="s">
        <v>664</v>
      </c>
      <c r="T114">
        <v>2</v>
      </c>
      <c r="U114" s="16" t="s">
        <v>662</v>
      </c>
      <c r="V114">
        <v>4</v>
      </c>
      <c r="W114" s="12" t="s">
        <v>665</v>
      </c>
      <c r="X114">
        <v>2</v>
      </c>
      <c r="Y114" s="17" t="s">
        <v>694</v>
      </c>
      <c r="Z114">
        <v>1</v>
      </c>
    </row>
    <row r="115" spans="1:27" x14ac:dyDescent="0.25">
      <c r="A115">
        <v>1</v>
      </c>
      <c r="B115" t="s">
        <v>434</v>
      </c>
      <c r="C115" t="s">
        <v>434</v>
      </c>
      <c r="D115" t="s">
        <v>666</v>
      </c>
      <c r="E115" t="s">
        <v>695</v>
      </c>
      <c r="F115" t="s">
        <v>696</v>
      </c>
      <c r="G115">
        <v>9</v>
      </c>
      <c r="H115">
        <v>81</v>
      </c>
    </row>
    <row r="116" spans="1:27" x14ac:dyDescent="0.25">
      <c r="A116">
        <v>0</v>
      </c>
      <c r="B116" s="7" t="s">
        <v>452</v>
      </c>
      <c r="C116" s="7" t="s">
        <v>452</v>
      </c>
      <c r="D116" t="s">
        <v>660</v>
      </c>
      <c r="F116" t="s">
        <v>691</v>
      </c>
      <c r="G116">
        <v>10</v>
      </c>
      <c r="H116">
        <v>81</v>
      </c>
      <c r="I116" s="6">
        <f>SUM(K116:Z116)</f>
        <v>14</v>
      </c>
      <c r="J116" s="1">
        <f>COUNT(K116:AD116)</f>
        <v>8</v>
      </c>
      <c r="K116" t="s">
        <v>692</v>
      </c>
      <c r="L116">
        <v>1</v>
      </c>
      <c r="M116" t="s">
        <v>693</v>
      </c>
      <c r="N116">
        <v>1</v>
      </c>
      <c r="O116" t="s">
        <v>689</v>
      </c>
      <c r="P116">
        <v>1</v>
      </c>
      <c r="Q116" t="s">
        <v>663</v>
      </c>
      <c r="R116">
        <v>2</v>
      </c>
      <c r="S116" t="s">
        <v>664</v>
      </c>
      <c r="T116">
        <v>2</v>
      </c>
      <c r="U116" t="s">
        <v>662</v>
      </c>
      <c r="V116">
        <v>4</v>
      </c>
      <c r="W116" t="s">
        <v>665</v>
      </c>
      <c r="X116">
        <v>2</v>
      </c>
      <c r="Y116" t="s">
        <v>694</v>
      </c>
      <c r="Z116">
        <v>1</v>
      </c>
      <c r="AA116"/>
    </row>
    <row r="117" spans="1:27" x14ac:dyDescent="0.25">
      <c r="A117">
        <v>0</v>
      </c>
      <c r="B117" t="s">
        <v>439</v>
      </c>
      <c r="C117" t="s">
        <v>439</v>
      </c>
      <c r="D117" t="s">
        <v>666</v>
      </c>
      <c r="E117" t="s">
        <v>695</v>
      </c>
      <c r="F117" t="s">
        <v>696</v>
      </c>
      <c r="G117">
        <v>9</v>
      </c>
      <c r="H117">
        <v>81</v>
      </c>
      <c r="K117"/>
      <c r="M117"/>
      <c r="O117"/>
      <c r="Q117"/>
      <c r="S117"/>
      <c r="U117"/>
      <c r="W117"/>
      <c r="Y117"/>
      <c r="AA117"/>
    </row>
    <row r="118" spans="1:27" x14ac:dyDescent="0.25">
      <c r="A118">
        <v>0</v>
      </c>
      <c r="B118" t="s">
        <v>440</v>
      </c>
      <c r="C118" t="s">
        <v>440</v>
      </c>
      <c r="D118" t="s">
        <v>660</v>
      </c>
      <c r="F118" t="s">
        <v>691</v>
      </c>
      <c r="G118">
        <v>10</v>
      </c>
      <c r="H118">
        <v>27</v>
      </c>
      <c r="I118" s="6">
        <f>SUM(K118:Z118)</f>
        <v>14</v>
      </c>
      <c r="J118" s="1">
        <f>COUNT(K118:AD118)</f>
        <v>8</v>
      </c>
      <c r="K118" t="s">
        <v>692</v>
      </c>
      <c r="L118">
        <v>1</v>
      </c>
      <c r="M118" t="s">
        <v>693</v>
      </c>
      <c r="N118">
        <v>1</v>
      </c>
      <c r="O118" t="s">
        <v>683</v>
      </c>
      <c r="P118">
        <v>1</v>
      </c>
      <c r="Q118" t="s">
        <v>663</v>
      </c>
      <c r="R118">
        <v>2</v>
      </c>
      <c r="S118" t="s">
        <v>662</v>
      </c>
      <c r="T118">
        <v>3</v>
      </c>
      <c r="U118" t="s">
        <v>664</v>
      </c>
      <c r="V118">
        <v>3</v>
      </c>
      <c r="W118" t="s">
        <v>665</v>
      </c>
      <c r="X118">
        <v>2</v>
      </c>
      <c r="Y118" t="s">
        <v>694</v>
      </c>
      <c r="Z118">
        <v>1</v>
      </c>
      <c r="AA118"/>
    </row>
    <row r="119" spans="1:27" x14ac:dyDescent="0.25">
      <c r="A119">
        <v>0</v>
      </c>
      <c r="B119" t="s">
        <v>442</v>
      </c>
      <c r="C119" t="s">
        <v>442</v>
      </c>
      <c r="D119" t="s">
        <v>660</v>
      </c>
      <c r="F119" t="s">
        <v>691</v>
      </c>
      <c r="G119">
        <v>10</v>
      </c>
      <c r="H119">
        <v>81</v>
      </c>
      <c r="I119" s="6">
        <f>SUM(K119:Z119)</f>
        <v>14</v>
      </c>
      <c r="J119" s="1">
        <f>COUNT(K119:AD119)</f>
        <v>8</v>
      </c>
      <c r="K119" t="s">
        <v>692</v>
      </c>
      <c r="L119">
        <v>1</v>
      </c>
      <c r="M119" t="s">
        <v>693</v>
      </c>
      <c r="N119">
        <v>1</v>
      </c>
      <c r="O119" t="s">
        <v>687</v>
      </c>
      <c r="P119">
        <v>1</v>
      </c>
      <c r="Q119" t="s">
        <v>662</v>
      </c>
      <c r="R119">
        <v>4</v>
      </c>
      <c r="S119" t="s">
        <v>664</v>
      </c>
      <c r="T119">
        <v>3</v>
      </c>
      <c r="U119" t="s">
        <v>663</v>
      </c>
      <c r="V119">
        <v>1</v>
      </c>
      <c r="W119" t="s">
        <v>665</v>
      </c>
      <c r="X119">
        <v>2</v>
      </c>
      <c r="Y119" t="s">
        <v>694</v>
      </c>
      <c r="Z119">
        <v>1</v>
      </c>
      <c r="AA119"/>
    </row>
    <row r="120" spans="1:27" x14ac:dyDescent="0.25">
      <c r="A120">
        <v>0</v>
      </c>
      <c r="B120" t="s">
        <v>447</v>
      </c>
      <c r="C120" t="s">
        <v>447</v>
      </c>
      <c r="D120" t="s">
        <v>660</v>
      </c>
      <c r="F120" t="s">
        <v>691</v>
      </c>
      <c r="G120">
        <v>10</v>
      </c>
      <c r="H120">
        <v>81</v>
      </c>
      <c r="I120" s="6">
        <f>SUM(K120:Z120)</f>
        <v>14</v>
      </c>
      <c r="J120" s="1">
        <f>COUNT(K120:AD120)</f>
        <v>8</v>
      </c>
      <c r="K120" t="s">
        <v>692</v>
      </c>
      <c r="L120">
        <v>1</v>
      </c>
      <c r="M120" t="s">
        <v>693</v>
      </c>
      <c r="N120">
        <v>1</v>
      </c>
      <c r="O120" t="s">
        <v>689</v>
      </c>
      <c r="P120">
        <v>1</v>
      </c>
      <c r="Q120" t="s">
        <v>663</v>
      </c>
      <c r="R120">
        <v>2</v>
      </c>
      <c r="S120" t="s">
        <v>664</v>
      </c>
      <c r="T120">
        <v>2</v>
      </c>
      <c r="U120" t="s">
        <v>662</v>
      </c>
      <c r="V120">
        <v>4</v>
      </c>
      <c r="W120" t="s">
        <v>665</v>
      </c>
      <c r="X120">
        <v>2</v>
      </c>
      <c r="Y120" t="s">
        <v>694</v>
      </c>
      <c r="Z120">
        <v>1</v>
      </c>
      <c r="AA120"/>
    </row>
    <row r="121" spans="1:27" x14ac:dyDescent="0.25">
      <c r="A121">
        <v>0</v>
      </c>
      <c r="B121" t="s">
        <v>452</v>
      </c>
      <c r="C121" t="s">
        <v>452</v>
      </c>
      <c r="D121" t="s">
        <v>660</v>
      </c>
      <c r="F121" t="s">
        <v>691</v>
      </c>
      <c r="G121">
        <v>10</v>
      </c>
      <c r="H121">
        <v>81</v>
      </c>
      <c r="I121" s="6">
        <f>SUM(K121:Z121)</f>
        <v>14</v>
      </c>
      <c r="J121" s="1">
        <f>COUNT(K121:AD121)</f>
        <v>8</v>
      </c>
      <c r="K121" t="s">
        <v>692</v>
      </c>
      <c r="L121">
        <v>1</v>
      </c>
      <c r="M121" t="s">
        <v>693</v>
      </c>
      <c r="N121">
        <v>1</v>
      </c>
      <c r="O121" t="s">
        <v>689</v>
      </c>
      <c r="P121">
        <v>1</v>
      </c>
      <c r="Q121" t="s">
        <v>663</v>
      </c>
      <c r="R121">
        <v>2</v>
      </c>
      <c r="S121" t="s">
        <v>664</v>
      </c>
      <c r="T121">
        <v>2</v>
      </c>
      <c r="U121" t="s">
        <v>662</v>
      </c>
      <c r="V121">
        <v>4</v>
      </c>
      <c r="W121" t="s">
        <v>665</v>
      </c>
      <c r="X121">
        <v>2</v>
      </c>
      <c r="Y121" t="s">
        <v>694</v>
      </c>
      <c r="Z121">
        <v>1</v>
      </c>
      <c r="AA121"/>
    </row>
    <row r="122" spans="1:27" x14ac:dyDescent="0.25">
      <c r="A122">
        <v>0</v>
      </c>
      <c r="B122" s="7" t="s">
        <v>440</v>
      </c>
      <c r="C122" s="7" t="s">
        <v>440</v>
      </c>
      <c r="D122" t="s">
        <v>660</v>
      </c>
      <c r="F122" t="s">
        <v>691</v>
      </c>
      <c r="G122">
        <v>10</v>
      </c>
      <c r="H122">
        <v>27</v>
      </c>
      <c r="I122" s="6">
        <f>SUM(K122:Z122)</f>
        <v>14</v>
      </c>
      <c r="J122" s="1">
        <f>COUNT(K122:AD122)</f>
        <v>8</v>
      </c>
      <c r="K122" t="s">
        <v>692</v>
      </c>
      <c r="L122">
        <v>1</v>
      </c>
      <c r="M122" t="s">
        <v>693</v>
      </c>
      <c r="N122">
        <v>1</v>
      </c>
      <c r="O122" t="s">
        <v>683</v>
      </c>
      <c r="P122">
        <v>1</v>
      </c>
      <c r="Q122" t="s">
        <v>663</v>
      </c>
      <c r="R122">
        <v>2</v>
      </c>
      <c r="S122" t="s">
        <v>662</v>
      </c>
      <c r="T122">
        <v>3</v>
      </c>
      <c r="U122" t="s">
        <v>664</v>
      </c>
      <c r="V122">
        <v>3</v>
      </c>
      <c r="W122" t="s">
        <v>665</v>
      </c>
      <c r="X122">
        <v>2</v>
      </c>
      <c r="Y122" t="s">
        <v>694</v>
      </c>
      <c r="Z122">
        <v>1</v>
      </c>
      <c r="AA122"/>
    </row>
    <row r="123" spans="1:27" x14ac:dyDescent="0.25">
      <c r="A123">
        <v>1</v>
      </c>
      <c r="B123" t="s">
        <v>453</v>
      </c>
      <c r="C123" t="s">
        <v>453</v>
      </c>
      <c r="D123" t="s">
        <v>666</v>
      </c>
      <c r="E123" t="s">
        <v>667</v>
      </c>
      <c r="F123" t="s">
        <v>696</v>
      </c>
      <c r="G123">
        <v>10</v>
      </c>
      <c r="H123">
        <v>9</v>
      </c>
    </row>
    <row r="124" spans="1:27" x14ac:dyDescent="0.25">
      <c r="A124">
        <v>0</v>
      </c>
      <c r="B124" s="7" t="s">
        <v>440</v>
      </c>
      <c r="C124" s="7" t="s">
        <v>440</v>
      </c>
      <c r="D124" t="s">
        <v>660</v>
      </c>
      <c r="F124" t="s">
        <v>691</v>
      </c>
      <c r="G124">
        <v>10</v>
      </c>
      <c r="H124">
        <v>27</v>
      </c>
      <c r="I124" s="6">
        <f>SUM(K124:Z124)</f>
        <v>14</v>
      </c>
      <c r="J124" s="1">
        <f>COUNT(K124:AD124)</f>
        <v>8</v>
      </c>
      <c r="K124" t="s">
        <v>692</v>
      </c>
      <c r="L124">
        <v>1</v>
      </c>
      <c r="M124" t="s">
        <v>693</v>
      </c>
      <c r="N124">
        <v>1</v>
      </c>
      <c r="O124" t="s">
        <v>683</v>
      </c>
      <c r="P124">
        <v>1</v>
      </c>
      <c r="Q124" t="s">
        <v>663</v>
      </c>
      <c r="R124">
        <v>2</v>
      </c>
      <c r="S124" t="s">
        <v>662</v>
      </c>
      <c r="T124">
        <v>3</v>
      </c>
      <c r="U124" t="s">
        <v>664</v>
      </c>
      <c r="V124">
        <v>3</v>
      </c>
      <c r="W124" t="s">
        <v>665</v>
      </c>
      <c r="X124">
        <v>2</v>
      </c>
      <c r="Y124" t="s">
        <v>694</v>
      </c>
      <c r="Z124">
        <v>1</v>
      </c>
      <c r="AA124"/>
    </row>
    <row r="125" spans="1:27" x14ac:dyDescent="0.25">
      <c r="A125">
        <v>1</v>
      </c>
      <c r="B125" t="s">
        <v>458</v>
      </c>
      <c r="C125" t="s">
        <v>458</v>
      </c>
      <c r="D125" t="s">
        <v>666</v>
      </c>
      <c r="E125" t="s">
        <v>669</v>
      </c>
      <c r="F125" t="s">
        <v>696</v>
      </c>
      <c r="G125">
        <v>10</v>
      </c>
      <c r="H125">
        <v>27</v>
      </c>
    </row>
    <row r="126" spans="1:27" x14ac:dyDescent="0.25">
      <c r="A126">
        <v>0</v>
      </c>
      <c r="B126" s="7" t="s">
        <v>1069</v>
      </c>
      <c r="C126" s="7" t="s">
        <v>440</v>
      </c>
      <c r="D126" t="s">
        <v>660</v>
      </c>
      <c r="F126" t="s">
        <v>691</v>
      </c>
      <c r="G126">
        <v>10</v>
      </c>
      <c r="H126">
        <v>27</v>
      </c>
      <c r="I126" s="6">
        <f>SUM(K126:Z126)</f>
        <v>14</v>
      </c>
      <c r="J126" s="1">
        <f>COUNT(K126:AD126)</f>
        <v>8</v>
      </c>
      <c r="K126" t="s">
        <v>692</v>
      </c>
      <c r="L126">
        <v>1</v>
      </c>
      <c r="M126" t="s">
        <v>693</v>
      </c>
      <c r="N126">
        <v>1</v>
      </c>
      <c r="O126" t="s">
        <v>683</v>
      </c>
      <c r="P126">
        <v>1</v>
      </c>
      <c r="Q126" t="s">
        <v>663</v>
      </c>
      <c r="R126">
        <v>2</v>
      </c>
      <c r="S126" t="s">
        <v>662</v>
      </c>
      <c r="T126">
        <v>3</v>
      </c>
      <c r="U126" t="s">
        <v>664</v>
      </c>
      <c r="V126">
        <v>3</v>
      </c>
      <c r="W126" t="s">
        <v>665</v>
      </c>
      <c r="X126">
        <v>2</v>
      </c>
      <c r="Y126" t="s">
        <v>694</v>
      </c>
      <c r="Z126">
        <v>1</v>
      </c>
      <c r="AA126"/>
    </row>
    <row r="127" spans="1:27" x14ac:dyDescent="0.25">
      <c r="A127">
        <v>1</v>
      </c>
      <c r="B127" t="s">
        <v>463</v>
      </c>
      <c r="C127" t="s">
        <v>463</v>
      </c>
      <c r="D127" t="s">
        <v>666</v>
      </c>
      <c r="E127" t="s">
        <v>670</v>
      </c>
      <c r="F127" t="s">
        <v>696</v>
      </c>
      <c r="G127">
        <v>10</v>
      </c>
      <c r="H127">
        <v>27</v>
      </c>
    </row>
    <row r="128" spans="1:27" x14ac:dyDescent="0.25">
      <c r="A128">
        <v>0</v>
      </c>
      <c r="B128" t="s">
        <v>468</v>
      </c>
      <c r="C128" t="s">
        <v>468</v>
      </c>
      <c r="D128" t="s">
        <v>666</v>
      </c>
      <c r="E128" t="s">
        <v>670</v>
      </c>
      <c r="F128" t="s">
        <v>696</v>
      </c>
      <c r="G128">
        <v>10</v>
      </c>
      <c r="H128">
        <v>27</v>
      </c>
      <c r="K128"/>
      <c r="M128"/>
      <c r="O128"/>
      <c r="Q128"/>
      <c r="S128"/>
      <c r="U128"/>
      <c r="W128"/>
      <c r="Y128"/>
      <c r="AA128"/>
    </row>
    <row r="129" spans="1:27" x14ac:dyDescent="0.25">
      <c r="A129">
        <v>0</v>
      </c>
      <c r="B129" t="s">
        <v>469</v>
      </c>
      <c r="C129" t="s">
        <v>469</v>
      </c>
      <c r="D129" t="s">
        <v>666</v>
      </c>
      <c r="E129" t="s">
        <v>670</v>
      </c>
      <c r="F129" t="s">
        <v>696</v>
      </c>
      <c r="G129">
        <v>10</v>
      </c>
      <c r="H129">
        <v>27</v>
      </c>
      <c r="K129"/>
      <c r="M129"/>
      <c r="O129"/>
      <c r="Q129"/>
      <c r="S129"/>
      <c r="U129"/>
      <c r="W129"/>
      <c r="Y129"/>
      <c r="AA129"/>
    </row>
    <row r="130" spans="1:27" x14ac:dyDescent="0.25">
      <c r="A130">
        <v>0</v>
      </c>
      <c r="B130" t="s">
        <v>470</v>
      </c>
      <c r="C130" t="s">
        <v>470</v>
      </c>
      <c r="D130" t="s">
        <v>666</v>
      </c>
      <c r="E130" t="s">
        <v>669</v>
      </c>
      <c r="F130" t="s">
        <v>696</v>
      </c>
      <c r="G130">
        <v>10</v>
      </c>
      <c r="H130">
        <v>27</v>
      </c>
      <c r="K130"/>
      <c r="M130"/>
      <c r="O130"/>
      <c r="Q130"/>
      <c r="S130"/>
      <c r="U130"/>
      <c r="W130"/>
      <c r="Y130"/>
      <c r="AA130"/>
    </row>
    <row r="131" spans="1:27" x14ac:dyDescent="0.25">
      <c r="A131">
        <v>0</v>
      </c>
      <c r="B131" s="7" t="s">
        <v>442</v>
      </c>
      <c r="C131" s="7" t="s">
        <v>442</v>
      </c>
      <c r="D131" t="s">
        <v>660</v>
      </c>
      <c r="F131" t="s">
        <v>691</v>
      </c>
      <c r="G131">
        <v>10</v>
      </c>
      <c r="H131">
        <v>81</v>
      </c>
      <c r="I131" s="6">
        <f>SUM(K131:Z131)</f>
        <v>14</v>
      </c>
      <c r="J131" s="1">
        <f>COUNT(K131:AD131)</f>
        <v>8</v>
      </c>
      <c r="K131" t="s">
        <v>692</v>
      </c>
      <c r="L131">
        <v>1</v>
      </c>
      <c r="M131" t="s">
        <v>693</v>
      </c>
      <c r="N131">
        <v>1</v>
      </c>
      <c r="O131" t="s">
        <v>687</v>
      </c>
      <c r="P131">
        <v>1</v>
      </c>
      <c r="Q131" t="s">
        <v>662</v>
      </c>
      <c r="R131">
        <v>4</v>
      </c>
      <c r="S131" t="s">
        <v>664</v>
      </c>
      <c r="T131">
        <v>3</v>
      </c>
      <c r="U131" t="s">
        <v>663</v>
      </c>
      <c r="V131">
        <v>1</v>
      </c>
      <c r="W131" t="s">
        <v>665</v>
      </c>
      <c r="X131">
        <v>2</v>
      </c>
      <c r="Y131" t="s">
        <v>694</v>
      </c>
      <c r="Z131">
        <v>1</v>
      </c>
      <c r="AA131"/>
    </row>
    <row r="132" spans="1:27" x14ac:dyDescent="0.25">
      <c r="A132">
        <v>1</v>
      </c>
      <c r="B132" t="s">
        <v>471</v>
      </c>
      <c r="C132" t="s">
        <v>471</v>
      </c>
      <c r="D132" t="s">
        <v>666</v>
      </c>
      <c r="E132" t="s">
        <v>667</v>
      </c>
      <c r="F132" t="s">
        <v>696</v>
      </c>
      <c r="G132">
        <v>10</v>
      </c>
      <c r="H132">
        <v>27</v>
      </c>
    </row>
    <row r="133" spans="1:27" x14ac:dyDescent="0.25">
      <c r="A133">
        <v>0</v>
      </c>
      <c r="B133" s="7" t="s">
        <v>442</v>
      </c>
      <c r="C133" s="7" t="s">
        <v>442</v>
      </c>
      <c r="D133" t="s">
        <v>660</v>
      </c>
      <c r="F133" t="s">
        <v>691</v>
      </c>
      <c r="G133">
        <v>10</v>
      </c>
      <c r="H133">
        <v>81</v>
      </c>
      <c r="I133" s="6">
        <f>SUM(K133:Z133)</f>
        <v>14</v>
      </c>
      <c r="J133" s="1">
        <f>COUNT(K133:AD133)</f>
        <v>8</v>
      </c>
      <c r="K133" t="s">
        <v>692</v>
      </c>
      <c r="L133">
        <v>1</v>
      </c>
      <c r="M133" t="s">
        <v>693</v>
      </c>
      <c r="N133">
        <v>1</v>
      </c>
      <c r="O133" t="s">
        <v>687</v>
      </c>
      <c r="P133">
        <v>1</v>
      </c>
      <c r="Q133" t="s">
        <v>662</v>
      </c>
      <c r="R133">
        <v>4</v>
      </c>
      <c r="S133" t="s">
        <v>664</v>
      </c>
      <c r="T133">
        <v>3</v>
      </c>
      <c r="U133" t="s">
        <v>663</v>
      </c>
      <c r="V133">
        <v>1</v>
      </c>
      <c r="W133" t="s">
        <v>665</v>
      </c>
      <c r="X133">
        <v>2</v>
      </c>
      <c r="Y133" t="s">
        <v>694</v>
      </c>
      <c r="Z133">
        <v>1</v>
      </c>
      <c r="AA133"/>
    </row>
    <row r="134" spans="1:27" x14ac:dyDescent="0.25">
      <c r="A134">
        <v>1</v>
      </c>
      <c r="B134" t="s">
        <v>476</v>
      </c>
      <c r="C134" t="s">
        <v>476</v>
      </c>
      <c r="D134" t="s">
        <v>666</v>
      </c>
      <c r="E134" t="s">
        <v>670</v>
      </c>
      <c r="F134" t="s">
        <v>696</v>
      </c>
      <c r="G134">
        <v>10</v>
      </c>
      <c r="H134">
        <v>81</v>
      </c>
    </row>
    <row r="135" spans="1:27" x14ac:dyDescent="0.25">
      <c r="A135">
        <v>0</v>
      </c>
      <c r="B135" t="s">
        <v>481</v>
      </c>
      <c r="C135" t="s">
        <v>481</v>
      </c>
      <c r="D135" t="s">
        <v>666</v>
      </c>
      <c r="E135" t="s">
        <v>670</v>
      </c>
      <c r="F135" t="s">
        <v>696</v>
      </c>
      <c r="G135">
        <v>10</v>
      </c>
      <c r="H135">
        <v>81</v>
      </c>
      <c r="K135"/>
      <c r="M135"/>
      <c r="O135"/>
      <c r="Q135"/>
      <c r="S135"/>
      <c r="U135"/>
      <c r="W135"/>
      <c r="Y135"/>
      <c r="AA135"/>
    </row>
    <row r="136" spans="1:27" x14ac:dyDescent="0.25">
      <c r="A136">
        <v>0</v>
      </c>
      <c r="B136" t="s">
        <v>482</v>
      </c>
      <c r="C136" t="s">
        <v>482</v>
      </c>
      <c r="D136" t="s">
        <v>666</v>
      </c>
      <c r="E136" t="s">
        <v>670</v>
      </c>
      <c r="F136" t="s">
        <v>696</v>
      </c>
      <c r="G136">
        <v>10</v>
      </c>
      <c r="H136">
        <v>81</v>
      </c>
      <c r="K136"/>
      <c r="M136"/>
      <c r="O136"/>
      <c r="Q136"/>
      <c r="S136"/>
      <c r="U136"/>
      <c r="W136"/>
      <c r="Y136"/>
      <c r="AA136"/>
    </row>
    <row r="137" spans="1:27" x14ac:dyDescent="0.25">
      <c r="A137">
        <v>0</v>
      </c>
      <c r="B137" s="7" t="s">
        <v>442</v>
      </c>
      <c r="C137" s="7" t="s">
        <v>442</v>
      </c>
      <c r="D137" t="s">
        <v>660</v>
      </c>
      <c r="F137" t="s">
        <v>691</v>
      </c>
      <c r="G137">
        <v>10</v>
      </c>
      <c r="H137">
        <v>81</v>
      </c>
      <c r="I137" s="6">
        <f>SUM(K137:Z137)</f>
        <v>14</v>
      </c>
      <c r="J137" s="1">
        <f>COUNT(K137:AD137)</f>
        <v>8</v>
      </c>
      <c r="K137" t="s">
        <v>692</v>
      </c>
      <c r="L137">
        <v>1</v>
      </c>
      <c r="M137" t="s">
        <v>693</v>
      </c>
      <c r="N137">
        <v>1</v>
      </c>
      <c r="O137" t="s">
        <v>687</v>
      </c>
      <c r="P137">
        <v>1</v>
      </c>
      <c r="Q137" t="s">
        <v>662</v>
      </c>
      <c r="R137">
        <v>4</v>
      </c>
      <c r="S137" t="s">
        <v>664</v>
      </c>
      <c r="T137">
        <v>3</v>
      </c>
      <c r="U137" t="s">
        <v>663</v>
      </c>
      <c r="V137">
        <v>1</v>
      </c>
      <c r="W137" t="s">
        <v>665</v>
      </c>
      <c r="X137">
        <v>2</v>
      </c>
      <c r="Y137" t="s">
        <v>694</v>
      </c>
      <c r="Z137">
        <v>1</v>
      </c>
      <c r="AA137"/>
    </row>
    <row r="138" spans="1:27" x14ac:dyDescent="0.25">
      <c r="A138">
        <v>1</v>
      </c>
      <c r="B138" t="s">
        <v>483</v>
      </c>
      <c r="C138" t="s">
        <v>483</v>
      </c>
      <c r="D138" t="s">
        <v>666</v>
      </c>
      <c r="E138" t="s">
        <v>669</v>
      </c>
      <c r="F138" t="s">
        <v>696</v>
      </c>
      <c r="G138">
        <v>10</v>
      </c>
      <c r="H138">
        <v>81</v>
      </c>
    </row>
    <row r="139" spans="1:27" x14ac:dyDescent="0.25">
      <c r="A139">
        <v>0</v>
      </c>
      <c r="B139" t="s">
        <v>484</v>
      </c>
      <c r="C139" t="s">
        <v>484</v>
      </c>
      <c r="D139" t="s">
        <v>666</v>
      </c>
      <c r="E139" t="s">
        <v>667</v>
      </c>
      <c r="F139" t="s">
        <v>696</v>
      </c>
      <c r="G139">
        <v>10</v>
      </c>
      <c r="H139">
        <v>27</v>
      </c>
      <c r="K139"/>
      <c r="M139"/>
      <c r="O139"/>
      <c r="Q139"/>
      <c r="S139"/>
      <c r="U139"/>
      <c r="W139"/>
      <c r="Y139"/>
      <c r="AA139"/>
    </row>
    <row r="140" spans="1:27" x14ac:dyDescent="0.25">
      <c r="A140">
        <v>0</v>
      </c>
      <c r="B140" s="7" t="s">
        <v>447</v>
      </c>
      <c r="C140" s="7" t="s">
        <v>447</v>
      </c>
      <c r="D140" t="s">
        <v>660</v>
      </c>
      <c r="F140" t="s">
        <v>691</v>
      </c>
      <c r="G140">
        <v>10</v>
      </c>
      <c r="H140">
        <v>81</v>
      </c>
      <c r="I140" s="6">
        <f>SUM(K140:Z140)</f>
        <v>14</v>
      </c>
      <c r="J140" s="1">
        <f>COUNT(K140:AD140)</f>
        <v>8</v>
      </c>
      <c r="K140" t="s">
        <v>692</v>
      </c>
      <c r="L140">
        <v>1</v>
      </c>
      <c r="M140" t="s">
        <v>693</v>
      </c>
      <c r="N140">
        <v>1</v>
      </c>
      <c r="O140" t="s">
        <v>689</v>
      </c>
      <c r="P140">
        <v>1</v>
      </c>
      <c r="Q140" t="s">
        <v>663</v>
      </c>
      <c r="R140">
        <v>2</v>
      </c>
      <c r="S140" t="s">
        <v>664</v>
      </c>
      <c r="T140">
        <v>2</v>
      </c>
      <c r="U140" t="s">
        <v>662</v>
      </c>
      <c r="V140">
        <v>4</v>
      </c>
      <c r="W140" t="s">
        <v>665</v>
      </c>
      <c r="X140">
        <v>2</v>
      </c>
      <c r="Y140" t="s">
        <v>694</v>
      </c>
      <c r="Z140">
        <v>1</v>
      </c>
      <c r="AA140"/>
    </row>
    <row r="141" spans="1:27" x14ac:dyDescent="0.25">
      <c r="A141">
        <v>1</v>
      </c>
      <c r="B141" t="s">
        <v>485</v>
      </c>
      <c r="C141" t="s">
        <v>485</v>
      </c>
      <c r="D141" t="s">
        <v>666</v>
      </c>
      <c r="E141" t="s">
        <v>667</v>
      </c>
      <c r="F141" t="s">
        <v>696</v>
      </c>
      <c r="G141">
        <v>10</v>
      </c>
      <c r="H141">
        <v>27</v>
      </c>
    </row>
    <row r="142" spans="1:27" x14ac:dyDescent="0.25">
      <c r="A142">
        <v>0</v>
      </c>
      <c r="B142" s="7" t="s">
        <v>447</v>
      </c>
      <c r="C142" s="7" t="s">
        <v>447</v>
      </c>
      <c r="D142" t="s">
        <v>660</v>
      </c>
      <c r="F142" t="s">
        <v>691</v>
      </c>
      <c r="G142">
        <v>10</v>
      </c>
      <c r="H142">
        <v>81</v>
      </c>
      <c r="I142" s="6">
        <f>SUM(K142:Z142)</f>
        <v>14</v>
      </c>
      <c r="J142" s="1">
        <f>COUNT(K142:AD142)</f>
        <v>8</v>
      </c>
      <c r="K142" t="s">
        <v>692</v>
      </c>
      <c r="L142">
        <v>1</v>
      </c>
      <c r="M142" t="s">
        <v>693</v>
      </c>
      <c r="N142">
        <v>1</v>
      </c>
      <c r="O142" t="s">
        <v>689</v>
      </c>
      <c r="P142">
        <v>1</v>
      </c>
      <c r="Q142" t="s">
        <v>663</v>
      </c>
      <c r="R142">
        <v>2</v>
      </c>
      <c r="S142" t="s">
        <v>664</v>
      </c>
      <c r="T142">
        <v>2</v>
      </c>
      <c r="U142" t="s">
        <v>662</v>
      </c>
      <c r="V142">
        <v>4</v>
      </c>
      <c r="W142" t="s">
        <v>665</v>
      </c>
      <c r="X142">
        <v>2</v>
      </c>
      <c r="Y142" t="s">
        <v>694</v>
      </c>
      <c r="Z142">
        <v>1</v>
      </c>
      <c r="AA142"/>
    </row>
    <row r="143" spans="1:27" x14ac:dyDescent="0.25">
      <c r="A143">
        <v>1</v>
      </c>
      <c r="B143" t="s">
        <v>490</v>
      </c>
      <c r="C143" t="s">
        <v>490</v>
      </c>
      <c r="D143" t="s">
        <v>666</v>
      </c>
      <c r="E143" t="s">
        <v>669</v>
      </c>
      <c r="F143" t="s">
        <v>696</v>
      </c>
      <c r="G143">
        <v>10</v>
      </c>
      <c r="H143">
        <v>81</v>
      </c>
    </row>
    <row r="144" spans="1:27" x14ac:dyDescent="0.25">
      <c r="A144">
        <v>0</v>
      </c>
      <c r="B144" s="7" t="s">
        <v>447</v>
      </c>
      <c r="C144" s="7" t="s">
        <v>447</v>
      </c>
      <c r="D144" t="s">
        <v>660</v>
      </c>
      <c r="F144" t="s">
        <v>691</v>
      </c>
      <c r="G144">
        <v>10</v>
      </c>
      <c r="H144">
        <v>81</v>
      </c>
      <c r="I144" s="6">
        <f>SUM(K144:Z144)</f>
        <v>14</v>
      </c>
      <c r="J144" s="1">
        <f>COUNT(K144:AD144)</f>
        <v>8</v>
      </c>
      <c r="K144" t="s">
        <v>692</v>
      </c>
      <c r="L144">
        <v>1</v>
      </c>
      <c r="M144" t="s">
        <v>693</v>
      </c>
      <c r="N144">
        <v>1</v>
      </c>
      <c r="O144" t="s">
        <v>689</v>
      </c>
      <c r="P144">
        <v>1</v>
      </c>
      <c r="Q144" t="s">
        <v>663</v>
      </c>
      <c r="R144">
        <v>2</v>
      </c>
      <c r="S144" t="s">
        <v>664</v>
      </c>
      <c r="T144">
        <v>2</v>
      </c>
      <c r="U144" t="s">
        <v>662</v>
      </c>
      <c r="V144">
        <v>4</v>
      </c>
      <c r="W144" t="s">
        <v>665</v>
      </c>
      <c r="X144">
        <v>2</v>
      </c>
      <c r="Y144" t="s">
        <v>694</v>
      </c>
      <c r="Z144">
        <v>1</v>
      </c>
      <c r="AA144"/>
    </row>
    <row r="145" spans="1:28" x14ac:dyDescent="0.25">
      <c r="A145">
        <v>1</v>
      </c>
      <c r="B145" t="s">
        <v>495</v>
      </c>
      <c r="C145" t="s">
        <v>495</v>
      </c>
      <c r="D145" t="s">
        <v>666</v>
      </c>
      <c r="E145" t="s">
        <v>670</v>
      </c>
      <c r="F145" t="s">
        <v>696</v>
      </c>
      <c r="G145">
        <v>10</v>
      </c>
      <c r="H145">
        <v>81</v>
      </c>
    </row>
    <row r="146" spans="1:28" x14ac:dyDescent="0.25">
      <c r="B146" t="s">
        <v>500</v>
      </c>
      <c r="C146" t="s">
        <v>500</v>
      </c>
      <c r="D146" t="s">
        <v>666</v>
      </c>
      <c r="E146" t="s">
        <v>670</v>
      </c>
      <c r="F146" t="s">
        <v>696</v>
      </c>
      <c r="G146">
        <v>10</v>
      </c>
      <c r="H146">
        <v>81</v>
      </c>
      <c r="K146"/>
      <c r="M146"/>
      <c r="O146"/>
      <c r="Q146"/>
      <c r="S146"/>
      <c r="U146"/>
      <c r="W146"/>
      <c r="Y146"/>
      <c r="AA146"/>
    </row>
    <row r="147" spans="1:28" x14ac:dyDescent="0.25">
      <c r="B147" t="s">
        <v>501</v>
      </c>
      <c r="C147" t="s">
        <v>501</v>
      </c>
      <c r="D147" t="s">
        <v>666</v>
      </c>
      <c r="E147" t="s">
        <v>669</v>
      </c>
      <c r="F147" t="s">
        <v>696</v>
      </c>
      <c r="G147">
        <v>10</v>
      </c>
      <c r="H147">
        <v>81</v>
      </c>
      <c r="K147"/>
      <c r="M147"/>
      <c r="O147"/>
      <c r="Q147"/>
      <c r="S147"/>
      <c r="U147"/>
      <c r="W147"/>
      <c r="Y147"/>
      <c r="AA147"/>
    </row>
    <row r="148" spans="1:28" x14ac:dyDescent="0.25">
      <c r="B148" t="s">
        <v>502</v>
      </c>
      <c r="C148" t="s">
        <v>502</v>
      </c>
      <c r="D148" t="s">
        <v>666</v>
      </c>
      <c r="E148" t="s">
        <v>667</v>
      </c>
      <c r="F148" t="s">
        <v>696</v>
      </c>
      <c r="G148">
        <v>10</v>
      </c>
      <c r="H148">
        <v>27</v>
      </c>
      <c r="K148"/>
      <c r="M148"/>
      <c r="O148"/>
      <c r="Q148"/>
      <c r="S148"/>
      <c r="U148"/>
      <c r="W148"/>
      <c r="Y148"/>
      <c r="AA148"/>
    </row>
    <row r="149" spans="1:28" x14ac:dyDescent="0.25">
      <c r="A149">
        <v>0</v>
      </c>
      <c r="B149" s="7" t="s">
        <v>452</v>
      </c>
      <c r="C149" s="7" t="s">
        <v>452</v>
      </c>
      <c r="D149" t="s">
        <v>660</v>
      </c>
      <c r="F149" t="s">
        <v>691</v>
      </c>
      <c r="G149">
        <v>10</v>
      </c>
      <c r="H149">
        <v>81</v>
      </c>
      <c r="I149" s="6">
        <f>SUM(K149:Z149)</f>
        <v>14</v>
      </c>
      <c r="J149" s="1">
        <f>COUNT(K149:AD149)</f>
        <v>8</v>
      </c>
      <c r="K149" t="s">
        <v>692</v>
      </c>
      <c r="L149">
        <v>1</v>
      </c>
      <c r="M149" t="s">
        <v>693</v>
      </c>
      <c r="N149">
        <v>1</v>
      </c>
      <c r="O149" t="s">
        <v>689</v>
      </c>
      <c r="P149">
        <v>1</v>
      </c>
      <c r="Q149" t="s">
        <v>663</v>
      </c>
      <c r="R149">
        <v>2</v>
      </c>
      <c r="S149" t="s">
        <v>664</v>
      </c>
      <c r="T149">
        <v>2</v>
      </c>
      <c r="U149" t="s">
        <v>662</v>
      </c>
      <c r="V149">
        <v>4</v>
      </c>
      <c r="W149" t="s">
        <v>665</v>
      </c>
      <c r="X149">
        <v>2</v>
      </c>
      <c r="Y149" t="s">
        <v>694</v>
      </c>
      <c r="Z149">
        <v>1</v>
      </c>
      <c r="AA149"/>
    </row>
    <row r="150" spans="1:28" x14ac:dyDescent="0.25">
      <c r="A150">
        <v>0</v>
      </c>
      <c r="B150" t="s">
        <v>503</v>
      </c>
      <c r="C150" t="s">
        <v>503</v>
      </c>
      <c r="D150" t="s">
        <v>666</v>
      </c>
      <c r="E150" t="s">
        <v>667</v>
      </c>
      <c r="F150" t="s">
        <v>696</v>
      </c>
      <c r="G150">
        <v>10</v>
      </c>
      <c r="H150">
        <v>27</v>
      </c>
      <c r="K150"/>
      <c r="M150"/>
      <c r="O150"/>
      <c r="Q150"/>
      <c r="S150"/>
      <c r="U150"/>
      <c r="W150"/>
      <c r="Y150"/>
      <c r="AA150"/>
    </row>
    <row r="151" spans="1:28" x14ac:dyDescent="0.25">
      <c r="A151">
        <v>0</v>
      </c>
      <c r="B151" t="s">
        <v>504</v>
      </c>
      <c r="C151" t="s">
        <v>504</v>
      </c>
      <c r="D151" t="s">
        <v>666</v>
      </c>
      <c r="E151" t="s">
        <v>669</v>
      </c>
      <c r="F151" t="s">
        <v>696</v>
      </c>
      <c r="G151">
        <v>10</v>
      </c>
      <c r="H151">
        <v>81</v>
      </c>
      <c r="K151"/>
      <c r="M151"/>
      <c r="O151"/>
      <c r="Q151"/>
      <c r="S151"/>
      <c r="U151"/>
      <c r="W151"/>
      <c r="Y151"/>
      <c r="AA151"/>
    </row>
    <row r="152" spans="1:28" x14ac:dyDescent="0.25">
      <c r="A152">
        <v>0</v>
      </c>
      <c r="B152" t="s">
        <v>505</v>
      </c>
      <c r="C152" t="s">
        <v>505</v>
      </c>
      <c r="D152" t="s">
        <v>666</v>
      </c>
      <c r="E152" t="s">
        <v>670</v>
      </c>
      <c r="F152" t="s">
        <v>696</v>
      </c>
      <c r="G152">
        <v>10</v>
      </c>
      <c r="H152">
        <v>81</v>
      </c>
      <c r="K152"/>
      <c r="M152"/>
      <c r="O152"/>
      <c r="Q152"/>
      <c r="S152"/>
      <c r="U152"/>
      <c r="W152"/>
      <c r="Y152"/>
      <c r="AA152"/>
    </row>
    <row r="153" spans="1:28" x14ac:dyDescent="0.25">
      <c r="A153">
        <v>1</v>
      </c>
      <c r="B153" s="7" t="s">
        <v>697</v>
      </c>
      <c r="C153" s="7" t="s">
        <v>697</v>
      </c>
      <c r="D153" t="s">
        <v>660</v>
      </c>
      <c r="F153" t="s">
        <v>698</v>
      </c>
      <c r="G153">
        <v>12</v>
      </c>
      <c r="H153">
        <v>9</v>
      </c>
      <c r="I153" s="6">
        <f>SUM(K153:AB153)</f>
        <v>17</v>
      </c>
      <c r="J153" s="1">
        <f>COUNT(K153:AD153)</f>
        <v>8</v>
      </c>
      <c r="K153" s="10" t="s">
        <v>692</v>
      </c>
      <c r="L153">
        <v>2</v>
      </c>
      <c r="M153" s="11" t="s">
        <v>693</v>
      </c>
      <c r="N153">
        <v>2</v>
      </c>
      <c r="O153" s="13" t="s">
        <v>683</v>
      </c>
      <c r="P153">
        <v>2</v>
      </c>
      <c r="Q153" s="14" t="s">
        <v>663</v>
      </c>
      <c r="R153">
        <v>2</v>
      </c>
      <c r="S153" s="15" t="s">
        <v>664</v>
      </c>
      <c r="T153">
        <v>3</v>
      </c>
      <c r="U153" s="16" t="s">
        <v>662</v>
      </c>
      <c r="V153">
        <v>2</v>
      </c>
      <c r="W153" s="12" t="s">
        <v>665</v>
      </c>
      <c r="X153">
        <v>2</v>
      </c>
      <c r="Y153" s="17" t="s">
        <v>694</v>
      </c>
      <c r="Z153">
        <v>2</v>
      </c>
    </row>
    <row r="154" spans="1:28" x14ac:dyDescent="0.25">
      <c r="A154">
        <v>1</v>
      </c>
      <c r="B154" t="s">
        <v>506</v>
      </c>
      <c r="C154" t="s">
        <v>506</v>
      </c>
      <c r="D154" t="s">
        <v>666</v>
      </c>
      <c r="E154" t="s">
        <v>695</v>
      </c>
      <c r="F154" t="s">
        <v>699</v>
      </c>
      <c r="G154">
        <v>11</v>
      </c>
      <c r="H154">
        <v>9</v>
      </c>
    </row>
    <row r="155" spans="1:28" x14ac:dyDescent="0.25">
      <c r="A155">
        <v>1</v>
      </c>
      <c r="B155" s="7" t="s">
        <v>700</v>
      </c>
      <c r="C155" s="7" t="s">
        <v>700</v>
      </c>
      <c r="D155" t="s">
        <v>660</v>
      </c>
      <c r="F155" t="s">
        <v>698</v>
      </c>
      <c r="G155">
        <v>12</v>
      </c>
      <c r="H155">
        <v>27</v>
      </c>
      <c r="I155" s="6">
        <f>SUM(K155:AB155)</f>
        <v>17</v>
      </c>
      <c r="J155" s="1">
        <f>COUNT(K155:AD155)</f>
        <v>9</v>
      </c>
      <c r="K155" s="10" t="s">
        <v>692</v>
      </c>
      <c r="L155">
        <v>2</v>
      </c>
      <c r="M155" s="11" t="s">
        <v>693</v>
      </c>
      <c r="N155">
        <v>2</v>
      </c>
      <c r="O155" s="13" t="s">
        <v>683</v>
      </c>
      <c r="P155">
        <v>1</v>
      </c>
      <c r="Q155" s="14" t="s">
        <v>687</v>
      </c>
      <c r="R155">
        <v>1</v>
      </c>
      <c r="S155" s="15" t="s">
        <v>664</v>
      </c>
      <c r="T155">
        <v>3</v>
      </c>
      <c r="U155" s="16" t="s">
        <v>662</v>
      </c>
      <c r="V155">
        <v>3</v>
      </c>
      <c r="W155" s="12" t="s">
        <v>663</v>
      </c>
      <c r="X155">
        <v>1</v>
      </c>
      <c r="Y155" s="17" t="s">
        <v>665</v>
      </c>
      <c r="Z155">
        <v>2</v>
      </c>
      <c r="AA155" s="18" t="s">
        <v>694</v>
      </c>
      <c r="AB155">
        <v>2</v>
      </c>
    </row>
    <row r="156" spans="1:28" x14ac:dyDescent="0.25">
      <c r="A156">
        <v>1</v>
      </c>
      <c r="B156" t="s">
        <v>511</v>
      </c>
      <c r="C156" t="s">
        <v>511</v>
      </c>
      <c r="D156" t="s">
        <v>666</v>
      </c>
      <c r="E156" t="s">
        <v>695</v>
      </c>
      <c r="F156" t="s">
        <v>699</v>
      </c>
      <c r="G156">
        <v>11</v>
      </c>
      <c r="H156">
        <v>27</v>
      </c>
    </row>
    <row r="157" spans="1:28" x14ac:dyDescent="0.25">
      <c r="A157">
        <v>1</v>
      </c>
      <c r="B157" s="7" t="s">
        <v>701</v>
      </c>
      <c r="C157" s="7" t="s">
        <v>701</v>
      </c>
      <c r="D157" t="s">
        <v>660</v>
      </c>
      <c r="F157" t="s">
        <v>698</v>
      </c>
      <c r="G157">
        <v>12</v>
      </c>
      <c r="H157">
        <v>27</v>
      </c>
      <c r="I157" s="6">
        <f>SUM(K157:AB157)</f>
        <v>17</v>
      </c>
      <c r="J157" s="1">
        <f>COUNT(K157:AD157)</f>
        <v>9</v>
      </c>
      <c r="K157" s="10" t="s">
        <v>692</v>
      </c>
      <c r="L157">
        <v>2</v>
      </c>
      <c r="M157" s="11" t="s">
        <v>693</v>
      </c>
      <c r="N157">
        <v>2</v>
      </c>
      <c r="O157" s="13" t="s">
        <v>683</v>
      </c>
      <c r="P157">
        <v>1</v>
      </c>
      <c r="Q157" s="14" t="s">
        <v>689</v>
      </c>
      <c r="R157">
        <v>1</v>
      </c>
      <c r="S157" s="15" t="s">
        <v>664</v>
      </c>
      <c r="T157">
        <v>2</v>
      </c>
      <c r="U157" s="16" t="s">
        <v>662</v>
      </c>
      <c r="V157">
        <v>3</v>
      </c>
      <c r="W157" s="12" t="s">
        <v>663</v>
      </c>
      <c r="X157">
        <v>2</v>
      </c>
      <c r="Y157" s="17" t="s">
        <v>665</v>
      </c>
      <c r="Z157">
        <v>2</v>
      </c>
      <c r="AA157" s="18" t="s">
        <v>694</v>
      </c>
      <c r="AB157">
        <v>2</v>
      </c>
    </row>
    <row r="158" spans="1:28" x14ac:dyDescent="0.25">
      <c r="A158">
        <v>1</v>
      </c>
      <c r="B158" t="s">
        <v>516</v>
      </c>
      <c r="C158" t="s">
        <v>516</v>
      </c>
      <c r="D158" t="s">
        <v>666</v>
      </c>
      <c r="E158" t="s">
        <v>695</v>
      </c>
      <c r="F158" t="s">
        <v>699</v>
      </c>
      <c r="G158">
        <v>11</v>
      </c>
      <c r="H158">
        <v>27</v>
      </c>
    </row>
    <row r="159" spans="1:28" x14ac:dyDescent="0.25">
      <c r="A159">
        <v>0</v>
      </c>
      <c r="B159" s="7" t="s">
        <v>702</v>
      </c>
      <c r="C159" s="7" t="s">
        <v>702</v>
      </c>
      <c r="D159" t="s">
        <v>660</v>
      </c>
      <c r="F159" t="s">
        <v>698</v>
      </c>
      <c r="G159">
        <v>12</v>
      </c>
      <c r="H159">
        <v>27</v>
      </c>
      <c r="I159" s="6">
        <f>SUM(K159:AB159)</f>
        <v>17</v>
      </c>
      <c r="J159" s="1">
        <f>COUNT(K159:AD159)</f>
        <v>9</v>
      </c>
      <c r="K159" t="s">
        <v>692</v>
      </c>
      <c r="L159">
        <v>2</v>
      </c>
      <c r="M159" t="s">
        <v>693</v>
      </c>
      <c r="N159">
        <v>2</v>
      </c>
      <c r="O159" t="s">
        <v>683</v>
      </c>
      <c r="P159">
        <v>1</v>
      </c>
      <c r="Q159" t="s">
        <v>689</v>
      </c>
      <c r="R159">
        <v>1</v>
      </c>
      <c r="S159" t="s">
        <v>664</v>
      </c>
      <c r="T159">
        <v>2</v>
      </c>
      <c r="U159" t="s">
        <v>662</v>
      </c>
      <c r="V159">
        <v>3</v>
      </c>
      <c r="W159" t="s">
        <v>663</v>
      </c>
      <c r="X159">
        <v>2</v>
      </c>
      <c r="Y159" t="s">
        <v>665</v>
      </c>
      <c r="Z159">
        <v>2</v>
      </c>
      <c r="AA159" t="s">
        <v>694</v>
      </c>
      <c r="AB159">
        <v>2</v>
      </c>
    </row>
    <row r="160" spans="1:28" x14ac:dyDescent="0.25">
      <c r="A160">
        <v>0</v>
      </c>
      <c r="B160" t="s">
        <v>521</v>
      </c>
      <c r="C160" t="s">
        <v>521</v>
      </c>
      <c r="D160" t="s">
        <v>666</v>
      </c>
      <c r="E160" t="s">
        <v>695</v>
      </c>
      <c r="F160" t="s">
        <v>699</v>
      </c>
      <c r="G160">
        <v>11</v>
      </c>
      <c r="H160">
        <v>27</v>
      </c>
      <c r="K160"/>
      <c r="M160"/>
      <c r="O160"/>
      <c r="Q160"/>
      <c r="S160"/>
      <c r="U160"/>
      <c r="W160"/>
      <c r="Y160"/>
      <c r="AA160"/>
    </row>
    <row r="161" spans="1:28" x14ac:dyDescent="0.25">
      <c r="A161">
        <v>0</v>
      </c>
      <c r="B161" s="7" t="s">
        <v>703</v>
      </c>
      <c r="C161" s="7" t="s">
        <v>703</v>
      </c>
      <c r="D161" t="s">
        <v>660</v>
      </c>
      <c r="F161" t="s">
        <v>698</v>
      </c>
      <c r="G161">
        <v>12</v>
      </c>
      <c r="H161">
        <v>27</v>
      </c>
      <c r="I161" s="6">
        <f>SUM(K161:AB161)</f>
        <v>17</v>
      </c>
      <c r="J161" s="1">
        <f>COUNT(K161:AD161)</f>
        <v>9</v>
      </c>
      <c r="K161" t="s">
        <v>692</v>
      </c>
      <c r="L161">
        <v>2</v>
      </c>
      <c r="M161" t="s">
        <v>693</v>
      </c>
      <c r="N161">
        <v>2</v>
      </c>
      <c r="O161" t="s">
        <v>683</v>
      </c>
      <c r="P161">
        <v>1</v>
      </c>
      <c r="Q161" t="s">
        <v>689</v>
      </c>
      <c r="R161">
        <v>1</v>
      </c>
      <c r="S161" t="s">
        <v>664</v>
      </c>
      <c r="T161">
        <v>2</v>
      </c>
      <c r="U161" t="s">
        <v>662</v>
      </c>
      <c r="V161">
        <v>3</v>
      </c>
      <c r="W161" t="s">
        <v>663</v>
      </c>
      <c r="X161">
        <v>2</v>
      </c>
      <c r="Y161" t="s">
        <v>665</v>
      </c>
      <c r="Z161">
        <v>2</v>
      </c>
      <c r="AA161" t="s">
        <v>694</v>
      </c>
      <c r="AB161">
        <v>2</v>
      </c>
    </row>
    <row r="162" spans="1:28" x14ac:dyDescent="0.25">
      <c r="A162">
        <v>0</v>
      </c>
      <c r="B162" t="s">
        <v>522</v>
      </c>
      <c r="C162" t="s">
        <v>522</v>
      </c>
      <c r="D162" t="s">
        <v>666</v>
      </c>
      <c r="E162" t="s">
        <v>695</v>
      </c>
      <c r="F162" t="s">
        <v>699</v>
      </c>
      <c r="G162">
        <v>11</v>
      </c>
      <c r="H162">
        <v>27</v>
      </c>
      <c r="K162"/>
      <c r="M162"/>
      <c r="O162"/>
      <c r="Q162"/>
      <c r="S162"/>
      <c r="U162"/>
      <c r="W162"/>
      <c r="Y162"/>
      <c r="AA162"/>
    </row>
    <row r="163" spans="1:28" x14ac:dyDescent="0.25">
      <c r="A163">
        <v>0</v>
      </c>
      <c r="B163" s="7" t="s">
        <v>704</v>
      </c>
      <c r="C163" s="7" t="s">
        <v>704</v>
      </c>
      <c r="D163" t="s">
        <v>660</v>
      </c>
      <c r="F163" t="s">
        <v>698</v>
      </c>
      <c r="G163">
        <v>12</v>
      </c>
      <c r="H163">
        <v>27</v>
      </c>
      <c r="I163" s="6">
        <f>SUM(K163:AB163)</f>
        <v>17</v>
      </c>
      <c r="J163" s="1">
        <f>COUNT(K163:AD163)</f>
        <v>9</v>
      </c>
      <c r="K163" t="s">
        <v>692</v>
      </c>
      <c r="L163">
        <v>2</v>
      </c>
      <c r="M163" t="s">
        <v>693</v>
      </c>
      <c r="N163">
        <v>2</v>
      </c>
      <c r="O163" t="s">
        <v>683</v>
      </c>
      <c r="P163">
        <v>1</v>
      </c>
      <c r="Q163" t="s">
        <v>687</v>
      </c>
      <c r="R163">
        <v>1</v>
      </c>
      <c r="S163" t="s">
        <v>664</v>
      </c>
      <c r="T163">
        <v>3</v>
      </c>
      <c r="U163" t="s">
        <v>662</v>
      </c>
      <c r="V163">
        <v>3</v>
      </c>
      <c r="W163" t="s">
        <v>663</v>
      </c>
      <c r="X163">
        <v>1</v>
      </c>
      <c r="Y163" t="s">
        <v>665</v>
      </c>
      <c r="Z163">
        <v>2</v>
      </c>
      <c r="AA163" t="s">
        <v>694</v>
      </c>
      <c r="AB163">
        <v>2</v>
      </c>
    </row>
    <row r="164" spans="1:28" x14ac:dyDescent="0.25">
      <c r="A164">
        <v>0</v>
      </c>
      <c r="B164" t="s">
        <v>523</v>
      </c>
      <c r="C164" t="s">
        <v>523</v>
      </c>
      <c r="D164" t="s">
        <v>666</v>
      </c>
      <c r="E164" t="s">
        <v>695</v>
      </c>
      <c r="F164" t="s">
        <v>699</v>
      </c>
      <c r="G164">
        <v>11</v>
      </c>
      <c r="H164">
        <v>27</v>
      </c>
      <c r="K164"/>
      <c r="M164"/>
      <c r="O164"/>
      <c r="Q164"/>
      <c r="S164"/>
      <c r="U164"/>
      <c r="W164"/>
      <c r="Y164"/>
      <c r="AA164"/>
    </row>
    <row r="165" spans="1:28" x14ac:dyDescent="0.25">
      <c r="A165">
        <v>0</v>
      </c>
      <c r="B165" s="7" t="s">
        <v>705</v>
      </c>
      <c r="C165" s="7" t="s">
        <v>705</v>
      </c>
      <c r="D165" t="s">
        <v>660</v>
      </c>
      <c r="F165" t="s">
        <v>698</v>
      </c>
      <c r="G165">
        <v>12</v>
      </c>
      <c r="H165">
        <v>27</v>
      </c>
      <c r="I165" s="6">
        <f>SUM(K165:AB165)</f>
        <v>17</v>
      </c>
      <c r="J165" s="1">
        <f>COUNT(K165:AD165)</f>
        <v>9</v>
      </c>
      <c r="K165" t="s">
        <v>692</v>
      </c>
      <c r="L165">
        <v>2</v>
      </c>
      <c r="M165" t="s">
        <v>693</v>
      </c>
      <c r="N165">
        <v>2</v>
      </c>
      <c r="O165" t="s">
        <v>683</v>
      </c>
      <c r="P165">
        <v>1</v>
      </c>
      <c r="Q165" t="s">
        <v>687</v>
      </c>
      <c r="R165">
        <v>1</v>
      </c>
      <c r="S165" t="s">
        <v>664</v>
      </c>
      <c r="T165">
        <v>3</v>
      </c>
      <c r="U165" t="s">
        <v>662</v>
      </c>
      <c r="V165">
        <v>3</v>
      </c>
      <c r="W165" t="s">
        <v>663</v>
      </c>
      <c r="X165">
        <v>1</v>
      </c>
      <c r="Y165" t="s">
        <v>665</v>
      </c>
      <c r="Z165">
        <v>2</v>
      </c>
      <c r="AA165" t="s">
        <v>694</v>
      </c>
      <c r="AB165">
        <v>2</v>
      </c>
    </row>
    <row r="166" spans="1:28" x14ac:dyDescent="0.25">
      <c r="A166">
        <v>0</v>
      </c>
      <c r="B166" t="s">
        <v>528</v>
      </c>
      <c r="C166" t="s">
        <v>528</v>
      </c>
      <c r="D166" t="s">
        <v>666</v>
      </c>
      <c r="E166" t="s">
        <v>695</v>
      </c>
      <c r="F166" t="s">
        <v>699</v>
      </c>
      <c r="G166">
        <v>11</v>
      </c>
      <c r="H166">
        <v>27</v>
      </c>
    </row>
    <row r="167" spans="1:28" x14ac:dyDescent="0.25">
      <c r="A167">
        <v>1</v>
      </c>
      <c r="B167" s="7" t="s">
        <v>706</v>
      </c>
      <c r="C167" s="7" t="s">
        <v>706</v>
      </c>
      <c r="D167" t="s">
        <v>660</v>
      </c>
      <c r="F167" t="s">
        <v>698</v>
      </c>
      <c r="G167">
        <v>12</v>
      </c>
      <c r="H167">
        <v>81</v>
      </c>
      <c r="I167" s="6">
        <f>SUM(K167:AB167)</f>
        <v>17</v>
      </c>
      <c r="J167" s="1">
        <f>COUNT(K167:AD167)</f>
        <v>9</v>
      </c>
      <c r="K167" s="10" t="s">
        <v>692</v>
      </c>
      <c r="L167">
        <v>2</v>
      </c>
      <c r="M167" s="11" t="s">
        <v>693</v>
      </c>
      <c r="N167">
        <v>2</v>
      </c>
      <c r="O167" s="13" t="s">
        <v>687</v>
      </c>
      <c r="P167">
        <v>1</v>
      </c>
      <c r="Q167" s="14" t="s">
        <v>689</v>
      </c>
      <c r="R167">
        <v>1</v>
      </c>
      <c r="S167" s="15" t="s">
        <v>664</v>
      </c>
      <c r="T167">
        <v>2</v>
      </c>
      <c r="U167" s="16" t="s">
        <v>662</v>
      </c>
      <c r="V167">
        <v>4</v>
      </c>
      <c r="W167" s="12" t="s">
        <v>663</v>
      </c>
      <c r="X167">
        <v>1</v>
      </c>
      <c r="Y167" s="17" t="s">
        <v>665</v>
      </c>
      <c r="Z167">
        <v>2</v>
      </c>
      <c r="AA167" s="18" t="s">
        <v>694</v>
      </c>
      <c r="AB167">
        <v>2</v>
      </c>
    </row>
    <row r="168" spans="1:28" x14ac:dyDescent="0.25">
      <c r="A168">
        <v>1</v>
      </c>
      <c r="B168" t="s">
        <v>529</v>
      </c>
      <c r="C168" t="s">
        <v>529</v>
      </c>
      <c r="D168" t="s">
        <v>666</v>
      </c>
      <c r="E168" t="s">
        <v>695</v>
      </c>
      <c r="F168" t="s">
        <v>699</v>
      </c>
      <c r="G168">
        <v>11</v>
      </c>
      <c r="H168">
        <v>81</v>
      </c>
    </row>
    <row r="169" spans="1:28" x14ac:dyDescent="0.25">
      <c r="A169">
        <v>0</v>
      </c>
      <c r="B169" s="7" t="s">
        <v>707</v>
      </c>
      <c r="C169" s="7" t="s">
        <v>707</v>
      </c>
      <c r="D169" t="s">
        <v>660</v>
      </c>
      <c r="F169" t="s">
        <v>698</v>
      </c>
      <c r="G169">
        <v>12</v>
      </c>
      <c r="H169">
        <v>81</v>
      </c>
      <c r="I169" s="6">
        <f>SUM(K169:AB169)</f>
        <v>17</v>
      </c>
      <c r="J169" s="1">
        <f>COUNT(K169:AD169)</f>
        <v>9</v>
      </c>
      <c r="K169" t="s">
        <v>692</v>
      </c>
      <c r="L169">
        <v>2</v>
      </c>
      <c r="M169" t="s">
        <v>693</v>
      </c>
      <c r="N169">
        <v>2</v>
      </c>
      <c r="O169" t="s">
        <v>687</v>
      </c>
      <c r="P169">
        <v>1</v>
      </c>
      <c r="Q169" t="s">
        <v>689</v>
      </c>
      <c r="R169">
        <v>1</v>
      </c>
      <c r="S169" t="s">
        <v>664</v>
      </c>
      <c r="T169">
        <v>2</v>
      </c>
      <c r="U169" t="s">
        <v>662</v>
      </c>
      <c r="V169">
        <v>4</v>
      </c>
      <c r="W169" t="s">
        <v>663</v>
      </c>
      <c r="X169">
        <v>1</v>
      </c>
      <c r="Y169" t="s">
        <v>665</v>
      </c>
      <c r="Z169">
        <v>2</v>
      </c>
      <c r="AA169" t="s">
        <v>694</v>
      </c>
      <c r="AB169">
        <v>2</v>
      </c>
    </row>
    <row r="170" spans="1:28" x14ac:dyDescent="0.25">
      <c r="A170">
        <v>0</v>
      </c>
      <c r="B170" t="s">
        <v>530</v>
      </c>
      <c r="C170" t="s">
        <v>530</v>
      </c>
      <c r="D170" t="s">
        <v>666</v>
      </c>
      <c r="E170" t="s">
        <v>695</v>
      </c>
      <c r="F170" t="s">
        <v>699</v>
      </c>
      <c r="G170">
        <v>11</v>
      </c>
      <c r="H170">
        <v>81</v>
      </c>
      <c r="K170"/>
      <c r="M170"/>
      <c r="O170"/>
      <c r="Q170"/>
      <c r="S170"/>
      <c r="U170"/>
      <c r="W170"/>
      <c r="Y170"/>
      <c r="AA170"/>
    </row>
    <row r="171" spans="1:28" x14ac:dyDescent="0.25">
      <c r="A171">
        <v>0</v>
      </c>
      <c r="B171" s="7" t="s">
        <v>708</v>
      </c>
      <c r="C171" s="7" t="s">
        <v>708</v>
      </c>
      <c r="D171" t="s">
        <v>660</v>
      </c>
      <c r="F171" t="s">
        <v>698</v>
      </c>
      <c r="G171">
        <v>12</v>
      </c>
      <c r="H171">
        <v>81</v>
      </c>
      <c r="I171" s="6">
        <f>SUM(K171:AB171)</f>
        <v>17</v>
      </c>
      <c r="J171" s="1">
        <f>COUNT(K171:AD171)</f>
        <v>9</v>
      </c>
      <c r="K171" t="s">
        <v>692</v>
      </c>
      <c r="L171">
        <v>2</v>
      </c>
      <c r="M171" t="s">
        <v>693</v>
      </c>
      <c r="N171">
        <v>2</v>
      </c>
      <c r="O171" t="s">
        <v>687</v>
      </c>
      <c r="P171">
        <v>1</v>
      </c>
      <c r="Q171" t="s">
        <v>689</v>
      </c>
      <c r="R171">
        <v>1</v>
      </c>
      <c r="S171" t="s">
        <v>664</v>
      </c>
      <c r="T171">
        <v>2</v>
      </c>
      <c r="U171" t="s">
        <v>662</v>
      </c>
      <c r="V171">
        <v>4</v>
      </c>
      <c r="W171" t="s">
        <v>663</v>
      </c>
      <c r="X171">
        <v>1</v>
      </c>
      <c r="Y171" t="s">
        <v>665</v>
      </c>
      <c r="Z171">
        <v>2</v>
      </c>
      <c r="AA171" t="s">
        <v>694</v>
      </c>
      <c r="AB171">
        <v>2</v>
      </c>
    </row>
    <row r="172" spans="1:28" x14ac:dyDescent="0.25">
      <c r="A172">
        <v>0</v>
      </c>
      <c r="B172" t="s">
        <v>531</v>
      </c>
      <c r="C172" t="s">
        <v>531</v>
      </c>
      <c r="D172" t="s">
        <v>666</v>
      </c>
      <c r="E172" t="s">
        <v>695</v>
      </c>
      <c r="F172" t="s">
        <v>699</v>
      </c>
      <c r="G172">
        <v>11</v>
      </c>
      <c r="H172">
        <v>81</v>
      </c>
      <c r="K172"/>
      <c r="M172"/>
      <c r="O172"/>
      <c r="Q172"/>
      <c r="S172"/>
      <c r="U172"/>
      <c r="W172"/>
      <c r="Y172"/>
      <c r="AA172"/>
    </row>
    <row r="173" spans="1:28" x14ac:dyDescent="0.25">
      <c r="A173">
        <v>1</v>
      </c>
      <c r="B173" s="7" t="s">
        <v>709</v>
      </c>
      <c r="C173" s="7" t="s">
        <v>709</v>
      </c>
      <c r="D173" t="s">
        <v>660</v>
      </c>
      <c r="F173" t="s">
        <v>710</v>
      </c>
      <c r="G173">
        <v>12</v>
      </c>
      <c r="H173">
        <v>81</v>
      </c>
      <c r="I173" s="6">
        <f>SUM(K173:AB173)</f>
        <v>17</v>
      </c>
      <c r="J173" s="1">
        <f>COUNT(K173:AD173)</f>
        <v>7</v>
      </c>
      <c r="K173" s="10" t="s">
        <v>692</v>
      </c>
      <c r="L173">
        <v>2</v>
      </c>
      <c r="M173" s="11" t="s">
        <v>693</v>
      </c>
      <c r="N173">
        <v>2</v>
      </c>
      <c r="O173" s="13" t="s">
        <v>687</v>
      </c>
      <c r="P173">
        <v>2</v>
      </c>
      <c r="Q173" s="14" t="s">
        <v>664</v>
      </c>
      <c r="R173">
        <v>3</v>
      </c>
      <c r="S173" s="15" t="s">
        <v>662</v>
      </c>
      <c r="T173">
        <v>4</v>
      </c>
      <c r="U173" s="16" t="s">
        <v>665</v>
      </c>
      <c r="V173">
        <v>2</v>
      </c>
      <c r="W173" s="12" t="s">
        <v>694</v>
      </c>
      <c r="X173">
        <v>2</v>
      </c>
    </row>
    <row r="174" spans="1:28" x14ac:dyDescent="0.25">
      <c r="A174">
        <v>1</v>
      </c>
      <c r="B174" s="8" t="s">
        <v>532</v>
      </c>
      <c r="C174" s="8" t="s">
        <v>532</v>
      </c>
      <c r="D174" t="s">
        <v>666</v>
      </c>
      <c r="E174" t="s">
        <v>695</v>
      </c>
      <c r="F174" t="s">
        <v>699</v>
      </c>
      <c r="G174">
        <v>11</v>
      </c>
      <c r="H174">
        <v>81</v>
      </c>
    </row>
    <row r="175" spans="1:28" x14ac:dyDescent="0.25">
      <c r="A175">
        <v>0</v>
      </c>
      <c r="B175" s="7" t="s">
        <v>711</v>
      </c>
      <c r="C175" s="7" t="s">
        <v>711</v>
      </c>
      <c r="D175" t="s">
        <v>660</v>
      </c>
      <c r="F175" t="s">
        <v>698</v>
      </c>
      <c r="G175">
        <v>12</v>
      </c>
      <c r="H175">
        <v>27</v>
      </c>
      <c r="I175" s="6">
        <f>SUM(K175:AB175)</f>
        <v>17</v>
      </c>
      <c r="J175" s="1">
        <f>COUNT(K175:AD175)</f>
        <v>9</v>
      </c>
      <c r="K175" t="s">
        <v>692</v>
      </c>
      <c r="L175">
        <v>2</v>
      </c>
      <c r="M175" t="s">
        <v>693</v>
      </c>
      <c r="N175">
        <v>2</v>
      </c>
      <c r="O175" t="s">
        <v>683</v>
      </c>
      <c r="P175">
        <v>1</v>
      </c>
      <c r="Q175" t="s">
        <v>687</v>
      </c>
      <c r="R175">
        <v>1</v>
      </c>
      <c r="S175" t="s">
        <v>664</v>
      </c>
      <c r="T175">
        <v>3</v>
      </c>
      <c r="U175" t="s">
        <v>662</v>
      </c>
      <c r="V175">
        <v>3</v>
      </c>
      <c r="W175" t="s">
        <v>663</v>
      </c>
      <c r="X175">
        <v>1</v>
      </c>
      <c r="Y175" t="s">
        <v>665</v>
      </c>
      <c r="Z175">
        <v>2</v>
      </c>
      <c r="AA175" t="s">
        <v>694</v>
      </c>
      <c r="AB175">
        <v>2</v>
      </c>
    </row>
    <row r="176" spans="1:28" x14ac:dyDescent="0.25">
      <c r="A176">
        <v>0</v>
      </c>
      <c r="B176" t="s">
        <v>533</v>
      </c>
      <c r="C176" t="s">
        <v>533</v>
      </c>
      <c r="D176" t="s">
        <v>666</v>
      </c>
      <c r="E176" t="s">
        <v>695</v>
      </c>
      <c r="F176" t="s">
        <v>699</v>
      </c>
      <c r="G176">
        <v>11</v>
      </c>
      <c r="H176">
        <v>27</v>
      </c>
      <c r="K176"/>
      <c r="M176"/>
      <c r="O176"/>
      <c r="Q176"/>
      <c r="S176"/>
      <c r="U176"/>
      <c r="W176"/>
      <c r="Y176"/>
      <c r="AA176"/>
    </row>
    <row r="177" spans="1:28" x14ac:dyDescent="0.25">
      <c r="A177">
        <v>1</v>
      </c>
      <c r="B177" s="7" t="s">
        <v>712</v>
      </c>
      <c r="C177" s="7" t="s">
        <v>712</v>
      </c>
      <c r="D177" t="s">
        <v>660</v>
      </c>
      <c r="F177" t="s">
        <v>698</v>
      </c>
      <c r="G177">
        <v>12</v>
      </c>
      <c r="H177">
        <v>27</v>
      </c>
      <c r="I177" s="6">
        <f>SUM(K177:AB177)</f>
        <v>17</v>
      </c>
      <c r="J177" s="1">
        <f>COUNT(K177:AD177)</f>
        <v>9</v>
      </c>
      <c r="K177" s="10" t="s">
        <v>692</v>
      </c>
      <c r="L177">
        <v>2</v>
      </c>
      <c r="M177" s="11" t="s">
        <v>693</v>
      </c>
      <c r="N177">
        <v>2</v>
      </c>
      <c r="O177" s="13" t="s">
        <v>683</v>
      </c>
      <c r="P177">
        <v>1</v>
      </c>
      <c r="Q177" s="14" t="s">
        <v>689</v>
      </c>
      <c r="R177">
        <v>1</v>
      </c>
      <c r="S177" s="15" t="s">
        <v>664</v>
      </c>
      <c r="T177">
        <v>2</v>
      </c>
      <c r="U177" s="16" t="s">
        <v>662</v>
      </c>
      <c r="V177">
        <v>3</v>
      </c>
      <c r="W177" s="12" t="s">
        <v>663</v>
      </c>
      <c r="X177">
        <v>2</v>
      </c>
      <c r="Y177" s="17" t="s">
        <v>665</v>
      </c>
      <c r="Z177">
        <v>2</v>
      </c>
      <c r="AA177" s="18" t="s">
        <v>694</v>
      </c>
      <c r="AB177">
        <v>2</v>
      </c>
    </row>
    <row r="178" spans="1:28" x14ac:dyDescent="0.25">
      <c r="A178">
        <v>1</v>
      </c>
      <c r="B178" t="s">
        <v>534</v>
      </c>
      <c r="C178" t="s">
        <v>534</v>
      </c>
      <c r="D178" t="s">
        <v>666</v>
      </c>
      <c r="E178" t="s">
        <v>695</v>
      </c>
      <c r="F178" t="s">
        <v>699</v>
      </c>
      <c r="G178">
        <v>11</v>
      </c>
      <c r="H178">
        <v>27</v>
      </c>
    </row>
    <row r="179" spans="1:28" x14ac:dyDescent="0.25">
      <c r="A179">
        <v>0</v>
      </c>
      <c r="B179" s="7" t="s">
        <v>713</v>
      </c>
      <c r="C179" s="7" t="s">
        <v>713</v>
      </c>
      <c r="D179" t="s">
        <v>660</v>
      </c>
      <c r="F179" t="s">
        <v>698</v>
      </c>
      <c r="G179">
        <v>12</v>
      </c>
      <c r="H179">
        <v>81</v>
      </c>
      <c r="I179" s="6">
        <f>SUM(K179:AB179)</f>
        <v>17</v>
      </c>
      <c r="J179" s="1">
        <f>COUNT(K179:AD179)</f>
        <v>9</v>
      </c>
      <c r="K179" t="s">
        <v>692</v>
      </c>
      <c r="L179">
        <v>2</v>
      </c>
      <c r="M179" t="s">
        <v>693</v>
      </c>
      <c r="N179">
        <v>2</v>
      </c>
      <c r="O179" t="s">
        <v>687</v>
      </c>
      <c r="P179">
        <v>1</v>
      </c>
      <c r="Q179" t="s">
        <v>689</v>
      </c>
      <c r="R179">
        <v>1</v>
      </c>
      <c r="S179" t="s">
        <v>664</v>
      </c>
      <c r="T179">
        <v>2</v>
      </c>
      <c r="U179" t="s">
        <v>662</v>
      </c>
      <c r="V179">
        <v>4</v>
      </c>
      <c r="W179" t="s">
        <v>663</v>
      </c>
      <c r="X179">
        <v>1</v>
      </c>
      <c r="Y179" t="s">
        <v>665</v>
      </c>
      <c r="Z179">
        <v>2</v>
      </c>
      <c r="AA179" t="s">
        <v>694</v>
      </c>
      <c r="AB179">
        <v>2</v>
      </c>
    </row>
    <row r="180" spans="1:28" x14ac:dyDescent="0.25">
      <c r="A180">
        <v>0</v>
      </c>
      <c r="B180" t="s">
        <v>535</v>
      </c>
      <c r="C180" t="s">
        <v>535</v>
      </c>
      <c r="D180" t="s">
        <v>666</v>
      </c>
      <c r="E180" t="s">
        <v>695</v>
      </c>
      <c r="F180" t="s">
        <v>699</v>
      </c>
      <c r="G180">
        <v>11</v>
      </c>
      <c r="H180">
        <v>81</v>
      </c>
      <c r="K180"/>
      <c r="M180"/>
      <c r="O180"/>
      <c r="Q180"/>
      <c r="S180"/>
      <c r="U180"/>
      <c r="W180"/>
      <c r="Y180"/>
      <c r="AA180"/>
    </row>
    <row r="181" spans="1:28" x14ac:dyDescent="0.25">
      <c r="A181">
        <v>1</v>
      </c>
      <c r="B181" s="7" t="s">
        <v>714</v>
      </c>
      <c r="C181" s="7" t="s">
        <v>714</v>
      </c>
      <c r="D181" t="s">
        <v>660</v>
      </c>
      <c r="F181" t="s">
        <v>698</v>
      </c>
      <c r="G181">
        <v>12</v>
      </c>
      <c r="H181">
        <v>81</v>
      </c>
      <c r="I181" s="6">
        <f>SUM(K181:AB181)</f>
        <v>17</v>
      </c>
      <c r="J181" s="1">
        <f>COUNT(K181:AD181)</f>
        <v>8</v>
      </c>
      <c r="K181" s="10" t="s">
        <v>692</v>
      </c>
      <c r="L181">
        <v>2</v>
      </c>
      <c r="M181" s="11" t="s">
        <v>693</v>
      </c>
      <c r="N181">
        <v>2</v>
      </c>
      <c r="O181" s="13" t="s">
        <v>689</v>
      </c>
      <c r="P181">
        <v>2</v>
      </c>
      <c r="Q181" s="14" t="s">
        <v>664</v>
      </c>
      <c r="R181">
        <v>1</v>
      </c>
      <c r="S181" s="15" t="s">
        <v>662</v>
      </c>
      <c r="T181">
        <v>4</v>
      </c>
      <c r="U181" s="16" t="s">
        <v>663</v>
      </c>
      <c r="V181">
        <v>2</v>
      </c>
      <c r="W181" s="12" t="s">
        <v>665</v>
      </c>
      <c r="X181">
        <v>2</v>
      </c>
      <c r="Y181" s="17" t="s">
        <v>694</v>
      </c>
      <c r="Z181">
        <v>2</v>
      </c>
    </row>
    <row r="182" spans="1:28" x14ac:dyDescent="0.25">
      <c r="A182">
        <v>1</v>
      </c>
      <c r="B182" t="s">
        <v>536</v>
      </c>
      <c r="C182" t="s">
        <v>536</v>
      </c>
      <c r="D182" t="s">
        <v>666</v>
      </c>
      <c r="E182" t="s">
        <v>695</v>
      </c>
      <c r="F182" t="s">
        <v>699</v>
      </c>
      <c r="G182">
        <v>11</v>
      </c>
      <c r="H182">
        <v>81</v>
      </c>
    </row>
    <row r="183" spans="1:28" x14ac:dyDescent="0.25">
      <c r="A183">
        <v>0</v>
      </c>
      <c r="B183" s="7" t="s">
        <v>715</v>
      </c>
      <c r="C183" s="7" t="s">
        <v>715</v>
      </c>
      <c r="D183" t="s">
        <v>660</v>
      </c>
      <c r="F183" t="s">
        <v>698</v>
      </c>
      <c r="G183">
        <v>12</v>
      </c>
      <c r="H183">
        <v>81</v>
      </c>
      <c r="I183" s="6">
        <f>SUM(K183:AB183)</f>
        <v>17</v>
      </c>
      <c r="J183" s="1">
        <f>COUNT(K183:AD183)</f>
        <v>8</v>
      </c>
      <c r="K183" t="s">
        <v>692</v>
      </c>
      <c r="L183">
        <v>2</v>
      </c>
      <c r="M183" t="s">
        <v>693</v>
      </c>
      <c r="N183">
        <v>2</v>
      </c>
      <c r="O183" t="s">
        <v>689</v>
      </c>
      <c r="P183">
        <v>2</v>
      </c>
      <c r="Q183" t="s">
        <v>664</v>
      </c>
      <c r="R183">
        <v>1</v>
      </c>
      <c r="S183" t="s">
        <v>662</v>
      </c>
      <c r="T183">
        <v>4</v>
      </c>
      <c r="U183" t="s">
        <v>663</v>
      </c>
      <c r="V183">
        <v>2</v>
      </c>
      <c r="W183" t="s">
        <v>665</v>
      </c>
      <c r="X183">
        <v>2</v>
      </c>
      <c r="Y183" t="s">
        <v>694</v>
      </c>
      <c r="Z183">
        <v>2</v>
      </c>
      <c r="AA183"/>
    </row>
    <row r="184" spans="1:28" x14ac:dyDescent="0.25">
      <c r="A184">
        <v>0</v>
      </c>
      <c r="B184" t="s">
        <v>541</v>
      </c>
      <c r="C184" t="s">
        <v>541</v>
      </c>
      <c r="D184" t="s">
        <v>666</v>
      </c>
      <c r="E184" t="s">
        <v>695</v>
      </c>
      <c r="F184" t="s">
        <v>699</v>
      </c>
      <c r="G184">
        <v>11</v>
      </c>
      <c r="H184">
        <v>81</v>
      </c>
      <c r="K184"/>
      <c r="M184"/>
      <c r="O184"/>
      <c r="Q184"/>
      <c r="S184"/>
      <c r="U184"/>
      <c r="W184"/>
      <c r="Y184"/>
      <c r="AA184"/>
    </row>
    <row r="185" spans="1:28" x14ac:dyDescent="0.25">
      <c r="A185">
        <v>0</v>
      </c>
      <c r="B185" s="7" t="s">
        <v>716</v>
      </c>
      <c r="C185" s="7" t="s">
        <v>716</v>
      </c>
      <c r="D185" t="s">
        <v>660</v>
      </c>
      <c r="F185" t="s">
        <v>698</v>
      </c>
      <c r="G185">
        <v>12</v>
      </c>
      <c r="H185">
        <v>81</v>
      </c>
      <c r="I185" s="6">
        <f>SUM(K185:AB185)</f>
        <v>17</v>
      </c>
      <c r="J185" s="1">
        <f>COUNT(K185:AD185)</f>
        <v>9</v>
      </c>
      <c r="K185" t="s">
        <v>692</v>
      </c>
      <c r="L185">
        <v>2</v>
      </c>
      <c r="M185" t="s">
        <v>693</v>
      </c>
      <c r="N185">
        <v>2</v>
      </c>
      <c r="O185" t="s">
        <v>687</v>
      </c>
      <c r="P185">
        <v>1</v>
      </c>
      <c r="Q185" t="s">
        <v>689</v>
      </c>
      <c r="R185">
        <v>1</v>
      </c>
      <c r="S185" t="s">
        <v>664</v>
      </c>
      <c r="T185">
        <v>2</v>
      </c>
      <c r="U185" t="s">
        <v>662</v>
      </c>
      <c r="V185">
        <v>4</v>
      </c>
      <c r="W185" t="s">
        <v>663</v>
      </c>
      <c r="X185">
        <v>1</v>
      </c>
      <c r="Y185" t="s">
        <v>665</v>
      </c>
      <c r="Z185">
        <v>2</v>
      </c>
      <c r="AA185" t="s">
        <v>694</v>
      </c>
      <c r="AB185">
        <v>2</v>
      </c>
    </row>
    <row r="186" spans="1:28" x14ac:dyDescent="0.25">
      <c r="A186">
        <v>0</v>
      </c>
      <c r="B186" t="s">
        <v>542</v>
      </c>
      <c r="C186" t="s">
        <v>542</v>
      </c>
      <c r="D186" t="s">
        <v>666</v>
      </c>
      <c r="E186" t="s">
        <v>695</v>
      </c>
      <c r="F186" t="s">
        <v>699</v>
      </c>
      <c r="G186">
        <v>11</v>
      </c>
      <c r="H186">
        <v>81</v>
      </c>
      <c r="K186"/>
      <c r="M186"/>
      <c r="O186"/>
      <c r="Q186"/>
      <c r="S186"/>
      <c r="U186"/>
      <c r="W186"/>
      <c r="Y186"/>
      <c r="AA186"/>
    </row>
    <row r="187" spans="1:28" x14ac:dyDescent="0.25">
      <c r="A187">
        <v>0</v>
      </c>
      <c r="B187" s="7" t="s">
        <v>717</v>
      </c>
      <c r="C187" s="7" t="s">
        <v>717</v>
      </c>
      <c r="D187" t="s">
        <v>660</v>
      </c>
      <c r="F187" t="s">
        <v>698</v>
      </c>
      <c r="G187">
        <v>12</v>
      </c>
      <c r="H187">
        <v>27</v>
      </c>
      <c r="I187" s="6">
        <f>SUM(K187:AB187)</f>
        <v>17</v>
      </c>
      <c r="J187" s="1">
        <f>COUNT(K187:AD187)</f>
        <v>9</v>
      </c>
      <c r="K187" t="s">
        <v>692</v>
      </c>
      <c r="L187">
        <v>2</v>
      </c>
      <c r="M187" t="s">
        <v>693</v>
      </c>
      <c r="N187">
        <v>2</v>
      </c>
      <c r="O187" t="s">
        <v>683</v>
      </c>
      <c r="P187">
        <v>1</v>
      </c>
      <c r="Q187" t="s">
        <v>689</v>
      </c>
      <c r="R187">
        <v>1</v>
      </c>
      <c r="S187" t="s">
        <v>664</v>
      </c>
      <c r="T187">
        <v>2</v>
      </c>
      <c r="U187" t="s">
        <v>662</v>
      </c>
      <c r="V187">
        <v>3</v>
      </c>
      <c r="W187" t="s">
        <v>663</v>
      </c>
      <c r="X187">
        <v>2</v>
      </c>
      <c r="Y187" t="s">
        <v>665</v>
      </c>
      <c r="Z187">
        <v>2</v>
      </c>
      <c r="AA187" t="s">
        <v>694</v>
      </c>
      <c r="AB187">
        <v>2</v>
      </c>
    </row>
    <row r="188" spans="1:28" x14ac:dyDescent="0.25">
      <c r="A188">
        <v>0</v>
      </c>
      <c r="B188" t="s">
        <v>543</v>
      </c>
      <c r="C188" t="s">
        <v>543</v>
      </c>
      <c r="D188" t="s">
        <v>666</v>
      </c>
      <c r="E188" t="s">
        <v>695</v>
      </c>
      <c r="F188" t="s">
        <v>699</v>
      </c>
      <c r="G188">
        <v>11</v>
      </c>
      <c r="H188">
        <v>27</v>
      </c>
      <c r="K188"/>
      <c r="M188"/>
      <c r="O188"/>
      <c r="Q188"/>
      <c r="S188"/>
      <c r="U188"/>
      <c r="W188"/>
      <c r="Y188"/>
      <c r="AA188"/>
    </row>
    <row r="189" spans="1:28" x14ac:dyDescent="0.25">
      <c r="A189">
        <v>0</v>
      </c>
      <c r="B189" s="7" t="s">
        <v>718</v>
      </c>
      <c r="C189" s="7" t="s">
        <v>718</v>
      </c>
      <c r="D189" t="s">
        <v>660</v>
      </c>
      <c r="F189" t="s">
        <v>698</v>
      </c>
      <c r="G189">
        <v>12</v>
      </c>
      <c r="H189">
        <v>27</v>
      </c>
      <c r="I189" s="6">
        <f>SUM(K189:AB189)</f>
        <v>17</v>
      </c>
      <c r="J189" s="1">
        <f>COUNT(K189:AD189)</f>
        <v>9</v>
      </c>
      <c r="K189" t="s">
        <v>692</v>
      </c>
      <c r="L189">
        <v>2</v>
      </c>
      <c r="M189" t="s">
        <v>693</v>
      </c>
      <c r="N189">
        <v>2</v>
      </c>
      <c r="O189" t="s">
        <v>683</v>
      </c>
      <c r="P189">
        <v>1</v>
      </c>
      <c r="Q189" t="s">
        <v>689</v>
      </c>
      <c r="R189">
        <v>1</v>
      </c>
      <c r="S189" t="s">
        <v>664</v>
      </c>
      <c r="T189">
        <v>2</v>
      </c>
      <c r="U189" t="s">
        <v>662</v>
      </c>
      <c r="V189">
        <v>3</v>
      </c>
      <c r="W189" t="s">
        <v>663</v>
      </c>
      <c r="X189">
        <v>2</v>
      </c>
      <c r="Y189" t="s">
        <v>665</v>
      </c>
      <c r="Z189">
        <v>2</v>
      </c>
      <c r="AA189" t="s">
        <v>694</v>
      </c>
      <c r="AB189">
        <v>2</v>
      </c>
    </row>
    <row r="190" spans="1:28" x14ac:dyDescent="0.25">
      <c r="A190">
        <v>0</v>
      </c>
      <c r="B190" t="s">
        <v>544</v>
      </c>
      <c r="C190" t="s">
        <v>544</v>
      </c>
      <c r="D190" t="s">
        <v>666</v>
      </c>
      <c r="E190" t="s">
        <v>695</v>
      </c>
      <c r="F190" t="s">
        <v>699</v>
      </c>
      <c r="G190">
        <v>11</v>
      </c>
      <c r="H190">
        <v>27</v>
      </c>
      <c r="K190"/>
      <c r="M190"/>
      <c r="O190"/>
      <c r="Q190"/>
      <c r="S190"/>
      <c r="U190"/>
      <c r="W190"/>
      <c r="Y190"/>
      <c r="AA190"/>
    </row>
    <row r="191" spans="1:28" x14ac:dyDescent="0.25">
      <c r="A191">
        <v>0</v>
      </c>
      <c r="B191" s="7" t="s">
        <v>707</v>
      </c>
      <c r="C191" s="7" t="s">
        <v>707</v>
      </c>
      <c r="D191" t="s">
        <v>660</v>
      </c>
      <c r="F191" t="s">
        <v>698</v>
      </c>
      <c r="G191">
        <v>12</v>
      </c>
      <c r="H191">
        <v>81</v>
      </c>
      <c r="I191" s="6">
        <f>SUM(K191:AB191)</f>
        <v>17</v>
      </c>
      <c r="J191" s="1">
        <f>COUNT(K191:AD191)</f>
        <v>9</v>
      </c>
      <c r="K191" t="s">
        <v>692</v>
      </c>
      <c r="L191">
        <v>2</v>
      </c>
      <c r="M191" t="s">
        <v>693</v>
      </c>
      <c r="N191">
        <v>2</v>
      </c>
      <c r="O191" t="s">
        <v>687</v>
      </c>
      <c r="P191">
        <v>1</v>
      </c>
      <c r="Q191" t="s">
        <v>689</v>
      </c>
      <c r="R191">
        <v>1</v>
      </c>
      <c r="S191" t="s">
        <v>664</v>
      </c>
      <c r="T191">
        <v>2</v>
      </c>
      <c r="U191" t="s">
        <v>662</v>
      </c>
      <c r="V191">
        <v>4</v>
      </c>
      <c r="W191" t="s">
        <v>663</v>
      </c>
      <c r="X191">
        <v>1</v>
      </c>
      <c r="Y191" t="s">
        <v>665</v>
      </c>
      <c r="Z191">
        <v>2</v>
      </c>
      <c r="AA191" t="s">
        <v>694</v>
      </c>
      <c r="AB191">
        <v>2</v>
      </c>
    </row>
    <row r="192" spans="1:28" x14ac:dyDescent="0.25">
      <c r="A192">
        <v>0</v>
      </c>
      <c r="B192" t="s">
        <v>545</v>
      </c>
      <c r="C192" t="s">
        <v>545</v>
      </c>
      <c r="D192" t="s">
        <v>666</v>
      </c>
      <c r="E192" t="s">
        <v>695</v>
      </c>
      <c r="F192" t="s">
        <v>699</v>
      </c>
      <c r="G192">
        <v>11</v>
      </c>
      <c r="H192">
        <v>81</v>
      </c>
      <c r="K192"/>
      <c r="M192"/>
      <c r="O192"/>
      <c r="Q192"/>
      <c r="S192"/>
      <c r="U192"/>
      <c r="W192"/>
      <c r="Y192"/>
      <c r="AA192"/>
    </row>
    <row r="193" spans="1:30" x14ac:dyDescent="0.25">
      <c r="A193">
        <v>0</v>
      </c>
      <c r="B193" s="7" t="s">
        <v>714</v>
      </c>
      <c r="C193" s="7" t="s">
        <v>714</v>
      </c>
      <c r="D193" t="s">
        <v>660</v>
      </c>
      <c r="F193" t="s">
        <v>698</v>
      </c>
      <c r="G193">
        <v>12</v>
      </c>
      <c r="H193">
        <v>81</v>
      </c>
      <c r="I193" s="6">
        <f>SUM(K193:AB193)</f>
        <v>17</v>
      </c>
      <c r="J193" s="1">
        <f>COUNT(K193:AD193)</f>
        <v>8</v>
      </c>
      <c r="K193" t="s">
        <v>692</v>
      </c>
      <c r="L193">
        <v>2</v>
      </c>
      <c r="M193" t="s">
        <v>693</v>
      </c>
      <c r="N193">
        <v>2</v>
      </c>
      <c r="O193" t="s">
        <v>689</v>
      </c>
      <c r="P193">
        <v>2</v>
      </c>
      <c r="Q193" t="s">
        <v>664</v>
      </c>
      <c r="R193">
        <v>1</v>
      </c>
      <c r="S193" t="s">
        <v>662</v>
      </c>
      <c r="T193">
        <v>4</v>
      </c>
      <c r="U193" t="s">
        <v>663</v>
      </c>
      <c r="V193">
        <v>2</v>
      </c>
      <c r="W193" t="s">
        <v>665</v>
      </c>
      <c r="X193">
        <v>2</v>
      </c>
      <c r="Y193" t="s">
        <v>694</v>
      </c>
      <c r="Z193">
        <v>2</v>
      </c>
      <c r="AA193"/>
    </row>
    <row r="194" spans="1:30" x14ac:dyDescent="0.25">
      <c r="A194">
        <v>0</v>
      </c>
      <c r="B194" t="s">
        <v>546</v>
      </c>
      <c r="C194" t="s">
        <v>546</v>
      </c>
      <c r="D194" t="s">
        <v>666</v>
      </c>
      <c r="E194" t="s">
        <v>695</v>
      </c>
      <c r="F194" t="s">
        <v>699</v>
      </c>
      <c r="G194">
        <v>11</v>
      </c>
      <c r="H194">
        <v>81</v>
      </c>
      <c r="K194"/>
      <c r="M194"/>
      <c r="O194"/>
      <c r="Q194"/>
      <c r="S194"/>
      <c r="U194"/>
      <c r="W194"/>
      <c r="Y194"/>
      <c r="AA194"/>
    </row>
    <row r="195" spans="1:30" x14ac:dyDescent="0.25">
      <c r="A195">
        <v>1</v>
      </c>
      <c r="B195" t="s">
        <v>547</v>
      </c>
      <c r="C195" t="s">
        <v>547</v>
      </c>
      <c r="D195" t="s">
        <v>660</v>
      </c>
      <c r="F195" t="s">
        <v>719</v>
      </c>
      <c r="G195">
        <v>6</v>
      </c>
      <c r="H195">
        <v>9</v>
      </c>
      <c r="I195" s="6">
        <f>SUM(K195:V195)</f>
        <v>12</v>
      </c>
      <c r="J195" s="1">
        <f t="shared" ref="J195:J222" si="0">COUNT(K195:AD195)</f>
        <v>6</v>
      </c>
      <c r="K195" s="10" t="s">
        <v>662</v>
      </c>
      <c r="L195">
        <v>2</v>
      </c>
      <c r="M195" s="11" t="s">
        <v>663</v>
      </c>
      <c r="N195">
        <v>2</v>
      </c>
      <c r="O195" s="13" t="s">
        <v>664</v>
      </c>
      <c r="P195">
        <v>3</v>
      </c>
      <c r="Q195" s="14" t="s">
        <v>683</v>
      </c>
      <c r="R195">
        <v>2</v>
      </c>
      <c r="S195" s="15" t="s">
        <v>720</v>
      </c>
      <c r="T195">
        <v>1</v>
      </c>
      <c r="U195" s="16" t="s">
        <v>665</v>
      </c>
      <c r="V195">
        <v>2</v>
      </c>
    </row>
    <row r="196" spans="1:30" x14ac:dyDescent="0.25">
      <c r="A196">
        <v>1</v>
      </c>
      <c r="B196" t="s">
        <v>552</v>
      </c>
      <c r="C196" t="s">
        <v>552</v>
      </c>
      <c r="D196" t="s">
        <v>660</v>
      </c>
      <c r="F196" t="s">
        <v>719</v>
      </c>
      <c r="G196">
        <v>7</v>
      </c>
      <c r="H196">
        <v>27</v>
      </c>
      <c r="I196" s="6">
        <f>SUM(K196:X196)</f>
        <v>12</v>
      </c>
      <c r="J196" s="1">
        <f t="shared" si="0"/>
        <v>7</v>
      </c>
      <c r="K196" s="10" t="s">
        <v>662</v>
      </c>
      <c r="L196">
        <v>3</v>
      </c>
      <c r="M196" s="11" t="s">
        <v>663</v>
      </c>
      <c r="N196">
        <v>1</v>
      </c>
      <c r="O196" s="13" t="s">
        <v>664</v>
      </c>
      <c r="P196">
        <v>3</v>
      </c>
      <c r="Q196" s="14" t="s">
        <v>687</v>
      </c>
      <c r="R196">
        <v>1</v>
      </c>
      <c r="S196" s="15" t="s">
        <v>683</v>
      </c>
      <c r="T196">
        <v>1</v>
      </c>
      <c r="U196" s="16" t="s">
        <v>720</v>
      </c>
      <c r="V196">
        <v>1</v>
      </c>
      <c r="W196" s="12" t="s">
        <v>665</v>
      </c>
      <c r="X196">
        <v>2</v>
      </c>
    </row>
    <row r="197" spans="1:30" x14ac:dyDescent="0.25">
      <c r="A197">
        <v>1</v>
      </c>
      <c r="B197" t="s">
        <v>557</v>
      </c>
      <c r="C197" t="s">
        <v>557</v>
      </c>
      <c r="D197" t="s">
        <v>660</v>
      </c>
      <c r="F197" t="s">
        <v>719</v>
      </c>
      <c r="G197">
        <v>6</v>
      </c>
      <c r="H197">
        <v>27</v>
      </c>
      <c r="I197" s="6">
        <f>SUM(K197:X197)</f>
        <v>12</v>
      </c>
      <c r="J197" s="1">
        <f t="shared" si="0"/>
        <v>7</v>
      </c>
      <c r="K197" s="10" t="s">
        <v>662</v>
      </c>
      <c r="L197">
        <v>3</v>
      </c>
      <c r="M197" s="11" t="s">
        <v>663</v>
      </c>
      <c r="N197">
        <v>2</v>
      </c>
      <c r="O197" s="13" t="s">
        <v>664</v>
      </c>
      <c r="P197">
        <v>2</v>
      </c>
      <c r="Q197" s="14" t="s">
        <v>683</v>
      </c>
      <c r="R197">
        <v>1</v>
      </c>
      <c r="S197" s="15" t="s">
        <v>689</v>
      </c>
      <c r="T197">
        <v>1</v>
      </c>
      <c r="U197" s="16" t="s">
        <v>720</v>
      </c>
      <c r="V197">
        <v>1</v>
      </c>
      <c r="W197" s="12" t="s">
        <v>665</v>
      </c>
      <c r="X197">
        <v>2</v>
      </c>
    </row>
    <row r="198" spans="1:30" x14ac:dyDescent="0.25">
      <c r="A198">
        <v>1</v>
      </c>
      <c r="B198" t="s">
        <v>562</v>
      </c>
      <c r="C198" t="s">
        <v>562</v>
      </c>
      <c r="D198" t="s">
        <v>660</v>
      </c>
      <c r="F198" t="s">
        <v>719</v>
      </c>
      <c r="G198">
        <v>5</v>
      </c>
      <c r="H198">
        <v>27</v>
      </c>
      <c r="I198" s="6">
        <f>SUM(K198:X198)</f>
        <v>12</v>
      </c>
      <c r="J198" s="1">
        <f t="shared" si="0"/>
        <v>7</v>
      </c>
      <c r="K198" s="10" t="s">
        <v>662</v>
      </c>
      <c r="L198">
        <v>3</v>
      </c>
      <c r="M198" s="11" t="s">
        <v>663</v>
      </c>
      <c r="N198">
        <v>2</v>
      </c>
      <c r="O198" s="13" t="s">
        <v>664</v>
      </c>
      <c r="P198">
        <v>2</v>
      </c>
      <c r="Q198" s="14" t="s">
        <v>683</v>
      </c>
      <c r="R198">
        <v>1</v>
      </c>
      <c r="S198" s="15" t="s">
        <v>689</v>
      </c>
      <c r="T198">
        <v>1</v>
      </c>
      <c r="U198" s="16" t="s">
        <v>720</v>
      </c>
      <c r="V198">
        <v>1</v>
      </c>
      <c r="W198" s="12" t="s">
        <v>665</v>
      </c>
      <c r="X198">
        <v>2</v>
      </c>
    </row>
    <row r="199" spans="1:30" x14ac:dyDescent="0.25">
      <c r="A199">
        <v>1</v>
      </c>
      <c r="B199" t="s">
        <v>567</v>
      </c>
      <c r="C199" t="s">
        <v>567</v>
      </c>
      <c r="D199" t="s">
        <v>660</v>
      </c>
      <c r="F199" t="s">
        <v>719</v>
      </c>
      <c r="G199">
        <v>4</v>
      </c>
      <c r="H199">
        <v>27</v>
      </c>
      <c r="I199" s="6">
        <f>SUM(K199:X199)</f>
        <v>12</v>
      </c>
      <c r="J199" s="1">
        <f t="shared" si="0"/>
        <v>7</v>
      </c>
      <c r="K199" s="10" t="s">
        <v>662</v>
      </c>
      <c r="L199">
        <v>3</v>
      </c>
      <c r="M199" s="11" t="s">
        <v>663</v>
      </c>
      <c r="N199">
        <v>2</v>
      </c>
      <c r="O199" s="13" t="s">
        <v>664</v>
      </c>
      <c r="P199">
        <v>2</v>
      </c>
      <c r="Q199" s="14" t="s">
        <v>683</v>
      </c>
      <c r="R199">
        <v>1</v>
      </c>
      <c r="S199" s="15" t="s">
        <v>689</v>
      </c>
      <c r="T199">
        <v>1</v>
      </c>
      <c r="U199" s="16" t="s">
        <v>720</v>
      </c>
      <c r="V199">
        <v>1</v>
      </c>
      <c r="W199" s="12" t="s">
        <v>665</v>
      </c>
      <c r="X199">
        <v>2</v>
      </c>
    </row>
    <row r="200" spans="1:30" x14ac:dyDescent="0.25">
      <c r="A200">
        <v>1</v>
      </c>
      <c r="B200" t="s">
        <v>572</v>
      </c>
      <c r="C200" t="s">
        <v>572</v>
      </c>
      <c r="D200" t="s">
        <v>660</v>
      </c>
      <c r="F200" t="s">
        <v>719</v>
      </c>
      <c r="G200">
        <v>2</v>
      </c>
      <c r="H200">
        <v>9</v>
      </c>
      <c r="I200" s="6">
        <f>SUM(K200:V200)</f>
        <v>12</v>
      </c>
      <c r="J200" s="1">
        <f t="shared" si="0"/>
        <v>6</v>
      </c>
      <c r="K200" s="10" t="s">
        <v>662</v>
      </c>
      <c r="L200">
        <v>2</v>
      </c>
      <c r="M200" s="11" t="s">
        <v>663</v>
      </c>
      <c r="N200">
        <v>2</v>
      </c>
      <c r="O200" s="13" t="s">
        <v>664</v>
      </c>
      <c r="P200">
        <v>3</v>
      </c>
      <c r="Q200" s="14" t="s">
        <v>683</v>
      </c>
      <c r="R200">
        <v>2</v>
      </c>
      <c r="S200" s="15" t="s">
        <v>720</v>
      </c>
      <c r="T200">
        <v>1</v>
      </c>
      <c r="U200" s="16" t="s">
        <v>665</v>
      </c>
      <c r="V200">
        <v>2</v>
      </c>
    </row>
    <row r="201" spans="1:30" x14ac:dyDescent="0.25">
      <c r="A201">
        <v>1</v>
      </c>
      <c r="B201" t="s">
        <v>573</v>
      </c>
      <c r="C201" t="s">
        <v>573</v>
      </c>
      <c r="D201" t="s">
        <v>660</v>
      </c>
      <c r="F201" t="s">
        <v>719</v>
      </c>
      <c r="G201">
        <v>7</v>
      </c>
      <c r="H201">
        <v>81</v>
      </c>
      <c r="I201" s="6">
        <f>SUM(K201:X201)</f>
        <v>12</v>
      </c>
      <c r="J201" s="1">
        <f t="shared" si="0"/>
        <v>7</v>
      </c>
      <c r="K201" s="10" t="s">
        <v>662</v>
      </c>
      <c r="L201">
        <v>4</v>
      </c>
      <c r="M201" s="11" t="s">
        <v>663</v>
      </c>
      <c r="N201">
        <v>1</v>
      </c>
      <c r="O201" s="13" t="s">
        <v>687</v>
      </c>
      <c r="P201">
        <v>1</v>
      </c>
      <c r="Q201" s="14" t="s">
        <v>689</v>
      </c>
      <c r="R201">
        <v>1</v>
      </c>
      <c r="S201" s="15" t="s">
        <v>720</v>
      </c>
      <c r="T201">
        <v>1</v>
      </c>
      <c r="U201" s="16" t="s">
        <v>664</v>
      </c>
      <c r="V201">
        <v>2</v>
      </c>
      <c r="W201" s="12" t="s">
        <v>665</v>
      </c>
      <c r="X201">
        <v>2</v>
      </c>
    </row>
    <row r="202" spans="1:30" x14ac:dyDescent="0.25">
      <c r="A202">
        <v>1</v>
      </c>
      <c r="B202" t="s">
        <v>578</v>
      </c>
      <c r="C202" t="s">
        <v>578</v>
      </c>
      <c r="D202" t="s">
        <v>660</v>
      </c>
      <c r="F202" t="s">
        <v>719</v>
      </c>
      <c r="G202">
        <v>6</v>
      </c>
      <c r="H202">
        <v>81</v>
      </c>
      <c r="I202" s="6">
        <f>SUM(K202:X202)</f>
        <v>12</v>
      </c>
      <c r="J202" s="1">
        <f t="shared" si="0"/>
        <v>7</v>
      </c>
      <c r="K202" s="10" t="s">
        <v>662</v>
      </c>
      <c r="L202">
        <v>4</v>
      </c>
      <c r="M202" s="11" t="s">
        <v>663</v>
      </c>
      <c r="N202">
        <v>1</v>
      </c>
      <c r="O202" s="13" t="s">
        <v>687</v>
      </c>
      <c r="P202">
        <v>1</v>
      </c>
      <c r="Q202" s="14" t="s">
        <v>689</v>
      </c>
      <c r="R202">
        <v>1</v>
      </c>
      <c r="S202" s="15" t="s">
        <v>720</v>
      </c>
      <c r="T202">
        <v>1</v>
      </c>
      <c r="U202" s="16" t="s">
        <v>664</v>
      </c>
      <c r="V202">
        <v>2</v>
      </c>
      <c r="W202" s="12" t="s">
        <v>665</v>
      </c>
      <c r="X202">
        <v>2</v>
      </c>
    </row>
    <row r="203" spans="1:30" x14ac:dyDescent="0.25">
      <c r="A203">
        <v>1</v>
      </c>
      <c r="B203" t="s">
        <v>583</v>
      </c>
      <c r="C203" t="s">
        <v>583</v>
      </c>
      <c r="D203" t="s">
        <v>660</v>
      </c>
      <c r="F203" t="s">
        <v>719</v>
      </c>
      <c r="G203">
        <v>5</v>
      </c>
      <c r="H203">
        <v>81</v>
      </c>
      <c r="I203" s="6">
        <f>SUM(K203:X203)</f>
        <v>12</v>
      </c>
      <c r="J203" s="1">
        <f t="shared" si="0"/>
        <v>7</v>
      </c>
      <c r="K203" s="10" t="s">
        <v>662</v>
      </c>
      <c r="L203">
        <v>4</v>
      </c>
      <c r="M203" s="11" t="s">
        <v>663</v>
      </c>
      <c r="N203">
        <v>1</v>
      </c>
      <c r="O203" s="13" t="s">
        <v>687</v>
      </c>
      <c r="P203">
        <v>1</v>
      </c>
      <c r="Q203" s="14" t="s">
        <v>689</v>
      </c>
      <c r="R203">
        <v>1</v>
      </c>
      <c r="S203" s="15" t="s">
        <v>720</v>
      </c>
      <c r="T203">
        <v>1</v>
      </c>
      <c r="U203" s="16" t="s">
        <v>664</v>
      </c>
      <c r="V203">
        <v>2</v>
      </c>
      <c r="W203" s="12" t="s">
        <v>665</v>
      </c>
      <c r="X203">
        <v>2</v>
      </c>
    </row>
    <row r="204" spans="1:30" x14ac:dyDescent="0.25">
      <c r="A204">
        <v>1</v>
      </c>
      <c r="B204" t="s">
        <v>588</v>
      </c>
      <c r="C204" t="s">
        <v>588</v>
      </c>
      <c r="D204" t="s">
        <v>660</v>
      </c>
      <c r="F204" t="s">
        <v>719</v>
      </c>
      <c r="G204">
        <v>4</v>
      </c>
      <c r="H204">
        <v>81</v>
      </c>
      <c r="I204" s="6">
        <f>SUM(K204:T204)</f>
        <v>12</v>
      </c>
      <c r="J204" s="1">
        <f t="shared" si="0"/>
        <v>5</v>
      </c>
      <c r="K204" s="10" t="s">
        <v>662</v>
      </c>
      <c r="L204">
        <v>4</v>
      </c>
      <c r="M204" s="11" t="s">
        <v>687</v>
      </c>
      <c r="N204">
        <v>2</v>
      </c>
      <c r="O204" s="13" t="s">
        <v>664</v>
      </c>
      <c r="P204">
        <v>3</v>
      </c>
      <c r="Q204" s="14" t="s">
        <v>720</v>
      </c>
      <c r="R204">
        <v>1</v>
      </c>
      <c r="S204" s="15" t="s">
        <v>665</v>
      </c>
      <c r="T204">
        <v>2</v>
      </c>
    </row>
    <row r="205" spans="1:30" x14ac:dyDescent="0.25">
      <c r="A205">
        <v>1</v>
      </c>
      <c r="B205" t="s">
        <v>593</v>
      </c>
      <c r="C205" t="s">
        <v>593</v>
      </c>
      <c r="D205" t="s">
        <v>660</v>
      </c>
      <c r="F205" t="s">
        <v>719</v>
      </c>
      <c r="G205">
        <v>7</v>
      </c>
      <c r="H205">
        <v>81</v>
      </c>
      <c r="I205" s="6">
        <f>SUM(K205:V205)</f>
        <v>12</v>
      </c>
      <c r="J205" s="1">
        <f t="shared" si="0"/>
        <v>6</v>
      </c>
      <c r="K205" s="10" t="s">
        <v>662</v>
      </c>
      <c r="L205">
        <v>4</v>
      </c>
      <c r="M205" s="11" t="s">
        <v>663</v>
      </c>
      <c r="N205">
        <v>2</v>
      </c>
      <c r="O205" s="13" t="s">
        <v>689</v>
      </c>
      <c r="P205">
        <v>2</v>
      </c>
      <c r="Q205" s="14" t="s">
        <v>720</v>
      </c>
      <c r="R205">
        <v>1</v>
      </c>
      <c r="S205" s="15" t="s">
        <v>664</v>
      </c>
      <c r="T205">
        <v>1</v>
      </c>
      <c r="U205" s="16" t="s">
        <v>665</v>
      </c>
      <c r="V205">
        <v>2</v>
      </c>
    </row>
    <row r="206" spans="1:30" x14ac:dyDescent="0.25">
      <c r="A206">
        <v>1</v>
      </c>
      <c r="B206" t="s">
        <v>598</v>
      </c>
      <c r="C206" t="s">
        <v>598</v>
      </c>
      <c r="D206" t="s">
        <v>660</v>
      </c>
      <c r="F206" t="s">
        <v>719</v>
      </c>
      <c r="G206">
        <v>6</v>
      </c>
      <c r="H206">
        <v>81</v>
      </c>
      <c r="I206" s="6">
        <f>SUM(K206:V206)</f>
        <v>12</v>
      </c>
      <c r="J206" s="1">
        <f t="shared" si="0"/>
        <v>6</v>
      </c>
      <c r="K206" s="10" t="s">
        <v>662</v>
      </c>
      <c r="L206">
        <v>4</v>
      </c>
      <c r="M206" s="11" t="s">
        <v>663</v>
      </c>
      <c r="N206">
        <v>2</v>
      </c>
      <c r="O206" s="13" t="s">
        <v>689</v>
      </c>
      <c r="P206">
        <v>2</v>
      </c>
      <c r="Q206" s="14" t="s">
        <v>720</v>
      </c>
      <c r="R206">
        <v>1</v>
      </c>
      <c r="S206" s="15" t="s">
        <v>664</v>
      </c>
      <c r="T206">
        <v>1</v>
      </c>
      <c r="U206" s="16" t="s">
        <v>665</v>
      </c>
      <c r="V206">
        <v>2</v>
      </c>
    </row>
    <row r="207" spans="1:30" x14ac:dyDescent="0.25">
      <c r="A207">
        <v>1</v>
      </c>
      <c r="B207" t="s">
        <v>603</v>
      </c>
      <c r="C207" t="s">
        <v>603</v>
      </c>
      <c r="D207" t="s">
        <v>660</v>
      </c>
      <c r="F207" t="s">
        <v>721</v>
      </c>
      <c r="G207">
        <v>10</v>
      </c>
      <c r="H207">
        <v>9</v>
      </c>
      <c r="I207" s="6">
        <f>SUM(K207:AM207)</f>
        <v>14</v>
      </c>
      <c r="J207" s="1">
        <f>COUNT(K207:AL207)</f>
        <v>10</v>
      </c>
      <c r="K207" s="10" t="s">
        <v>662</v>
      </c>
      <c r="L207">
        <v>2</v>
      </c>
      <c r="M207" s="11" t="s">
        <v>663</v>
      </c>
      <c r="N207">
        <v>1</v>
      </c>
      <c r="O207" s="13" t="s">
        <v>664</v>
      </c>
      <c r="P207">
        <v>3</v>
      </c>
      <c r="Q207" s="14" t="s">
        <v>722</v>
      </c>
      <c r="R207">
        <v>1</v>
      </c>
      <c r="S207" s="15" t="s">
        <v>723</v>
      </c>
      <c r="T207">
        <v>1</v>
      </c>
      <c r="U207" s="16" t="s">
        <v>683</v>
      </c>
      <c r="V207">
        <v>1</v>
      </c>
      <c r="W207" s="12" t="s">
        <v>693</v>
      </c>
      <c r="X207">
        <v>1</v>
      </c>
      <c r="Y207" s="17" t="s">
        <v>692</v>
      </c>
      <c r="Z207">
        <v>1</v>
      </c>
      <c r="AA207" s="18" t="s">
        <v>665</v>
      </c>
      <c r="AB207">
        <v>2</v>
      </c>
      <c r="AC207" t="s">
        <v>1070</v>
      </c>
      <c r="AD207">
        <v>1</v>
      </c>
    </row>
    <row r="208" spans="1:30" x14ac:dyDescent="0.25">
      <c r="A208">
        <v>1</v>
      </c>
      <c r="B208" t="s">
        <v>608</v>
      </c>
      <c r="C208" t="s">
        <v>608</v>
      </c>
      <c r="D208" t="s">
        <v>660</v>
      </c>
      <c r="F208" t="s">
        <v>721</v>
      </c>
      <c r="G208">
        <v>10</v>
      </c>
      <c r="H208">
        <v>27</v>
      </c>
      <c r="I208" s="6">
        <f t="shared" ref="I208:I221" si="1">SUM(K208:AM208)</f>
        <v>14</v>
      </c>
      <c r="J208" s="1">
        <f t="shared" ref="J208:J221" si="2">COUNT(K208:AL208)</f>
        <v>9</v>
      </c>
      <c r="K208" s="10" t="s">
        <v>662</v>
      </c>
      <c r="L208">
        <v>3</v>
      </c>
      <c r="M208" s="11" t="s">
        <v>663</v>
      </c>
      <c r="N208">
        <v>1</v>
      </c>
      <c r="O208" s="13" t="s">
        <v>664</v>
      </c>
      <c r="P208">
        <v>3</v>
      </c>
      <c r="Q208" s="14" t="s">
        <v>724</v>
      </c>
      <c r="R208">
        <v>1</v>
      </c>
      <c r="S208" s="15" t="s">
        <v>723</v>
      </c>
      <c r="T208">
        <v>1</v>
      </c>
      <c r="U208" s="16" t="s">
        <v>693</v>
      </c>
      <c r="V208">
        <v>1</v>
      </c>
      <c r="W208" s="12" t="s">
        <v>692</v>
      </c>
      <c r="X208">
        <v>1</v>
      </c>
      <c r="Y208" s="17" t="s">
        <v>665</v>
      </c>
      <c r="Z208">
        <v>2</v>
      </c>
      <c r="AA208" s="18" t="s">
        <v>1070</v>
      </c>
      <c r="AB208">
        <v>1</v>
      </c>
    </row>
    <row r="209" spans="1:32" x14ac:dyDescent="0.25">
      <c r="A209">
        <v>1</v>
      </c>
      <c r="B209" t="s">
        <v>613</v>
      </c>
      <c r="C209" t="s">
        <v>613</v>
      </c>
      <c r="D209" t="s">
        <v>660</v>
      </c>
      <c r="F209" t="s">
        <v>721</v>
      </c>
      <c r="G209">
        <v>10</v>
      </c>
      <c r="H209">
        <v>27</v>
      </c>
      <c r="I209" s="6">
        <f t="shared" si="1"/>
        <v>14</v>
      </c>
      <c r="J209" s="1">
        <f t="shared" si="2"/>
        <v>10</v>
      </c>
      <c r="K209" s="10" t="s">
        <v>662</v>
      </c>
      <c r="L209">
        <v>3</v>
      </c>
      <c r="M209" s="11" t="s">
        <v>663</v>
      </c>
      <c r="N209">
        <v>1</v>
      </c>
      <c r="O209" s="13" t="s">
        <v>664</v>
      </c>
      <c r="P209">
        <v>2</v>
      </c>
      <c r="Q209" s="14" t="s">
        <v>722</v>
      </c>
      <c r="R209">
        <v>1</v>
      </c>
      <c r="S209" s="15" t="s">
        <v>723</v>
      </c>
      <c r="T209">
        <v>1</v>
      </c>
      <c r="U209" s="16" t="s">
        <v>689</v>
      </c>
      <c r="V209">
        <v>1</v>
      </c>
      <c r="W209" s="12" t="s">
        <v>693</v>
      </c>
      <c r="X209">
        <v>1</v>
      </c>
      <c r="Y209" s="17" t="s">
        <v>692</v>
      </c>
      <c r="Z209">
        <v>1</v>
      </c>
      <c r="AA209" s="18" t="s">
        <v>665</v>
      </c>
      <c r="AB209">
        <v>2</v>
      </c>
      <c r="AC209" t="s">
        <v>1070</v>
      </c>
      <c r="AD209">
        <v>1</v>
      </c>
    </row>
    <row r="210" spans="1:32" x14ac:dyDescent="0.25">
      <c r="A210">
        <v>0</v>
      </c>
      <c r="B210" t="s">
        <v>618</v>
      </c>
      <c r="C210" t="s">
        <v>618</v>
      </c>
      <c r="D210" t="s">
        <v>660</v>
      </c>
      <c r="F210" t="s">
        <v>721</v>
      </c>
      <c r="G210">
        <v>10</v>
      </c>
      <c r="H210">
        <v>27</v>
      </c>
      <c r="I210" s="6">
        <f t="shared" si="1"/>
        <v>14</v>
      </c>
      <c r="J210" s="1">
        <f t="shared" si="2"/>
        <v>10</v>
      </c>
      <c r="K210" t="s">
        <v>662</v>
      </c>
      <c r="L210">
        <v>3</v>
      </c>
      <c r="M210" t="s">
        <v>663</v>
      </c>
      <c r="N210">
        <v>1</v>
      </c>
      <c r="O210" t="s">
        <v>664</v>
      </c>
      <c r="P210">
        <v>2</v>
      </c>
      <c r="Q210" t="s">
        <v>722</v>
      </c>
      <c r="R210">
        <v>1</v>
      </c>
      <c r="S210" t="s">
        <v>723</v>
      </c>
      <c r="T210">
        <v>1</v>
      </c>
      <c r="U210" t="s">
        <v>689</v>
      </c>
      <c r="V210">
        <v>1</v>
      </c>
      <c r="W210" t="s">
        <v>693</v>
      </c>
      <c r="X210">
        <v>1</v>
      </c>
      <c r="Y210" t="s">
        <v>692</v>
      </c>
      <c r="Z210">
        <v>1</v>
      </c>
      <c r="AA210" t="s">
        <v>665</v>
      </c>
      <c r="AB210">
        <v>2</v>
      </c>
      <c r="AC210" t="s">
        <v>1070</v>
      </c>
      <c r="AD210">
        <v>1</v>
      </c>
    </row>
    <row r="211" spans="1:32" x14ac:dyDescent="0.25">
      <c r="A211">
        <v>0</v>
      </c>
      <c r="B211" t="s">
        <v>619</v>
      </c>
      <c r="C211" t="s">
        <v>619</v>
      </c>
      <c r="D211" t="s">
        <v>660</v>
      </c>
      <c r="F211" t="s">
        <v>721</v>
      </c>
      <c r="G211">
        <v>10</v>
      </c>
      <c r="H211">
        <v>27</v>
      </c>
      <c r="I211" s="6">
        <f t="shared" si="1"/>
        <v>14</v>
      </c>
      <c r="J211" s="1">
        <f t="shared" si="2"/>
        <v>10</v>
      </c>
      <c r="K211" t="s">
        <v>662</v>
      </c>
      <c r="L211">
        <v>3</v>
      </c>
      <c r="M211" t="s">
        <v>663</v>
      </c>
      <c r="N211">
        <v>1</v>
      </c>
      <c r="O211" t="s">
        <v>664</v>
      </c>
      <c r="P211">
        <v>2</v>
      </c>
      <c r="Q211" t="s">
        <v>722</v>
      </c>
      <c r="R211">
        <v>1</v>
      </c>
      <c r="S211" t="s">
        <v>723</v>
      </c>
      <c r="T211">
        <v>1</v>
      </c>
      <c r="U211" t="s">
        <v>689</v>
      </c>
      <c r="V211">
        <v>1</v>
      </c>
      <c r="W211" t="s">
        <v>693</v>
      </c>
      <c r="X211">
        <v>1</v>
      </c>
      <c r="Y211" t="s">
        <v>692</v>
      </c>
      <c r="Z211">
        <v>1</v>
      </c>
      <c r="AA211" t="s">
        <v>665</v>
      </c>
      <c r="AB211">
        <v>2</v>
      </c>
      <c r="AC211" t="s">
        <v>1070</v>
      </c>
      <c r="AD211">
        <v>1</v>
      </c>
    </row>
    <row r="212" spans="1:32" x14ac:dyDescent="0.25">
      <c r="A212">
        <v>1</v>
      </c>
      <c r="B212" t="s">
        <v>620</v>
      </c>
      <c r="C212" t="s">
        <v>620</v>
      </c>
      <c r="D212" t="s">
        <v>660</v>
      </c>
      <c r="F212" t="s">
        <v>721</v>
      </c>
      <c r="G212">
        <v>10</v>
      </c>
      <c r="H212">
        <v>27</v>
      </c>
      <c r="I212" s="6">
        <f t="shared" si="1"/>
        <v>14</v>
      </c>
      <c r="J212" s="1">
        <f t="shared" si="2"/>
        <v>9</v>
      </c>
      <c r="K212" s="10" t="s">
        <v>662</v>
      </c>
      <c r="L212">
        <v>3</v>
      </c>
      <c r="M212" s="11" t="s">
        <v>664</v>
      </c>
      <c r="N212">
        <v>3</v>
      </c>
      <c r="O212" s="13" t="s">
        <v>687</v>
      </c>
      <c r="P212">
        <v>1</v>
      </c>
      <c r="Q212" s="14" t="s">
        <v>722</v>
      </c>
      <c r="R212">
        <v>1</v>
      </c>
      <c r="S212" s="15" t="s">
        <v>723</v>
      </c>
      <c r="T212">
        <v>1</v>
      </c>
      <c r="U212" s="16" t="s">
        <v>693</v>
      </c>
      <c r="V212">
        <v>1</v>
      </c>
      <c r="W212" s="12" t="s">
        <v>692</v>
      </c>
      <c r="X212">
        <v>1</v>
      </c>
      <c r="Y212" s="17" t="s">
        <v>665</v>
      </c>
      <c r="Z212">
        <v>2</v>
      </c>
      <c r="AA212" s="18" t="s">
        <v>1070</v>
      </c>
      <c r="AB212">
        <v>1</v>
      </c>
    </row>
    <row r="213" spans="1:32" x14ac:dyDescent="0.25">
      <c r="A213">
        <v>1</v>
      </c>
      <c r="B213" t="s">
        <v>621</v>
      </c>
      <c r="C213" t="s">
        <v>621</v>
      </c>
      <c r="D213" t="s">
        <v>660</v>
      </c>
      <c r="F213" t="s">
        <v>721</v>
      </c>
      <c r="G213">
        <v>10</v>
      </c>
      <c r="H213">
        <v>27</v>
      </c>
      <c r="I213" s="6">
        <f t="shared" si="1"/>
        <v>14</v>
      </c>
      <c r="J213" s="1">
        <f t="shared" si="2"/>
        <v>11</v>
      </c>
      <c r="K213" s="10" t="s">
        <v>662</v>
      </c>
      <c r="L213">
        <v>3</v>
      </c>
      <c r="M213" s="11" t="s">
        <v>722</v>
      </c>
      <c r="N213">
        <v>1</v>
      </c>
      <c r="O213" s="13" t="s">
        <v>683</v>
      </c>
      <c r="P213">
        <v>1</v>
      </c>
      <c r="Q213" s="14" t="s">
        <v>693</v>
      </c>
      <c r="R213">
        <v>1</v>
      </c>
      <c r="S213" s="15" t="s">
        <v>692</v>
      </c>
      <c r="T213">
        <v>1</v>
      </c>
      <c r="U213" s="16" t="s">
        <v>725</v>
      </c>
      <c r="V213">
        <v>1</v>
      </c>
      <c r="W213" s="12" t="s">
        <v>726</v>
      </c>
      <c r="X213">
        <v>1</v>
      </c>
      <c r="Y213" s="17" t="s">
        <v>664</v>
      </c>
      <c r="Z213">
        <v>1</v>
      </c>
      <c r="AA213" s="18" t="s">
        <v>663</v>
      </c>
      <c r="AB213">
        <v>1</v>
      </c>
      <c r="AC213" t="s">
        <v>665</v>
      </c>
      <c r="AD213">
        <v>2</v>
      </c>
      <c r="AE213" t="s">
        <v>1070</v>
      </c>
      <c r="AF213">
        <v>1</v>
      </c>
    </row>
    <row r="214" spans="1:32" x14ac:dyDescent="0.25">
      <c r="A214">
        <v>1</v>
      </c>
      <c r="B214" t="s">
        <v>626</v>
      </c>
      <c r="C214" t="s">
        <v>626</v>
      </c>
      <c r="D214" t="s">
        <v>660</v>
      </c>
      <c r="F214" t="s">
        <v>721</v>
      </c>
      <c r="G214">
        <v>10</v>
      </c>
      <c r="H214">
        <v>81</v>
      </c>
      <c r="I214" s="6">
        <f t="shared" si="1"/>
        <v>14</v>
      </c>
      <c r="J214" s="1">
        <f t="shared" si="2"/>
        <v>10</v>
      </c>
      <c r="K214" s="10" t="s">
        <v>662</v>
      </c>
      <c r="L214">
        <v>4</v>
      </c>
      <c r="M214" s="11" t="s">
        <v>724</v>
      </c>
      <c r="N214">
        <v>1</v>
      </c>
      <c r="O214" s="13" t="s">
        <v>733</v>
      </c>
      <c r="P214">
        <v>1</v>
      </c>
      <c r="Q214" s="14" t="s">
        <v>693</v>
      </c>
      <c r="R214">
        <v>1</v>
      </c>
      <c r="S214" s="15" t="s">
        <v>692</v>
      </c>
      <c r="T214">
        <v>1</v>
      </c>
      <c r="U214" s="16" t="s">
        <v>725</v>
      </c>
      <c r="V214">
        <v>1</v>
      </c>
      <c r="W214" s="12" t="s">
        <v>664</v>
      </c>
      <c r="X214">
        <v>1</v>
      </c>
      <c r="Y214" s="17" t="s">
        <v>663</v>
      </c>
      <c r="Z214">
        <v>1</v>
      </c>
      <c r="AA214" s="18" t="s">
        <v>665</v>
      </c>
      <c r="AB214">
        <v>2</v>
      </c>
      <c r="AC214" t="s">
        <v>1070</v>
      </c>
      <c r="AD214">
        <v>1</v>
      </c>
    </row>
    <row r="215" spans="1:32" x14ac:dyDescent="0.25">
      <c r="A215">
        <v>1</v>
      </c>
      <c r="B215" t="s">
        <v>631</v>
      </c>
      <c r="C215" t="s">
        <v>631</v>
      </c>
      <c r="D215" t="s">
        <v>660</v>
      </c>
      <c r="F215" t="s">
        <v>721</v>
      </c>
      <c r="G215">
        <v>10</v>
      </c>
      <c r="H215">
        <v>81</v>
      </c>
      <c r="I215" s="6">
        <f t="shared" si="1"/>
        <v>14</v>
      </c>
      <c r="J215" s="1">
        <f t="shared" si="2"/>
        <v>10</v>
      </c>
      <c r="K215" s="10" t="s">
        <v>662</v>
      </c>
      <c r="L215">
        <v>4</v>
      </c>
      <c r="M215" s="11" t="s">
        <v>722</v>
      </c>
      <c r="N215">
        <v>1</v>
      </c>
      <c r="O215" s="13" t="s">
        <v>725</v>
      </c>
      <c r="P215">
        <v>1</v>
      </c>
      <c r="Q215" s="14" t="s">
        <v>727</v>
      </c>
      <c r="R215">
        <v>1</v>
      </c>
      <c r="S215" s="15" t="s">
        <v>693</v>
      </c>
      <c r="T215">
        <v>1</v>
      </c>
      <c r="U215" s="16" t="s">
        <v>692</v>
      </c>
      <c r="V215">
        <v>1</v>
      </c>
      <c r="W215" s="12" t="s">
        <v>664</v>
      </c>
      <c r="X215">
        <v>1</v>
      </c>
      <c r="Y215" s="17" t="s">
        <v>663</v>
      </c>
      <c r="Z215">
        <v>1</v>
      </c>
      <c r="AA215" s="18" t="s">
        <v>665</v>
      </c>
      <c r="AB215">
        <v>2</v>
      </c>
      <c r="AC215" t="s">
        <v>1070</v>
      </c>
      <c r="AD215">
        <v>1</v>
      </c>
    </row>
    <row r="216" spans="1:32" x14ac:dyDescent="0.25">
      <c r="A216">
        <v>1</v>
      </c>
      <c r="B216" t="s">
        <v>636</v>
      </c>
      <c r="C216" t="s">
        <v>636</v>
      </c>
      <c r="D216" t="s">
        <v>660</v>
      </c>
      <c r="F216" t="s">
        <v>721</v>
      </c>
      <c r="G216">
        <v>10</v>
      </c>
      <c r="H216">
        <v>81</v>
      </c>
      <c r="I216" s="6">
        <f t="shared" si="1"/>
        <v>14</v>
      </c>
      <c r="J216" s="1">
        <f t="shared" si="2"/>
        <v>10</v>
      </c>
      <c r="K216" s="10" t="s">
        <v>662</v>
      </c>
      <c r="L216">
        <v>4</v>
      </c>
      <c r="M216" s="11" t="s">
        <v>722</v>
      </c>
      <c r="N216">
        <v>1</v>
      </c>
      <c r="O216" s="13" t="s">
        <v>725</v>
      </c>
      <c r="P216">
        <v>1</v>
      </c>
      <c r="Q216" s="14" t="s">
        <v>726</v>
      </c>
      <c r="R216">
        <v>1</v>
      </c>
      <c r="S216" s="15" t="s">
        <v>693</v>
      </c>
      <c r="T216">
        <v>1</v>
      </c>
      <c r="U216" s="16" t="s">
        <v>692</v>
      </c>
      <c r="V216">
        <v>1</v>
      </c>
      <c r="W216" s="12" t="s">
        <v>689</v>
      </c>
      <c r="X216">
        <v>1</v>
      </c>
      <c r="Y216" s="17" t="s">
        <v>663</v>
      </c>
      <c r="Z216">
        <v>1</v>
      </c>
      <c r="AA216" s="18" t="s">
        <v>665</v>
      </c>
      <c r="AB216">
        <v>2</v>
      </c>
      <c r="AC216" t="s">
        <v>1070</v>
      </c>
      <c r="AD216">
        <v>1</v>
      </c>
    </row>
    <row r="217" spans="1:32" x14ac:dyDescent="0.25">
      <c r="A217">
        <v>1</v>
      </c>
      <c r="B217" t="s">
        <v>637</v>
      </c>
      <c r="C217" t="s">
        <v>637</v>
      </c>
      <c r="D217" t="s">
        <v>660</v>
      </c>
      <c r="F217" t="s">
        <v>721</v>
      </c>
      <c r="G217">
        <v>10</v>
      </c>
      <c r="H217">
        <v>81</v>
      </c>
      <c r="I217" s="6">
        <f t="shared" si="1"/>
        <v>14</v>
      </c>
      <c r="J217" s="1">
        <f t="shared" si="2"/>
        <v>10</v>
      </c>
      <c r="K217" s="10" t="s">
        <v>662</v>
      </c>
      <c r="L217">
        <v>4</v>
      </c>
      <c r="M217" s="11" t="s">
        <v>722</v>
      </c>
      <c r="N217">
        <v>1</v>
      </c>
      <c r="O217" s="13" t="s">
        <v>725</v>
      </c>
      <c r="P217">
        <v>1</v>
      </c>
      <c r="Q217" s="14" t="s">
        <v>726</v>
      </c>
      <c r="R217">
        <v>1</v>
      </c>
      <c r="S217" s="15" t="s">
        <v>664</v>
      </c>
      <c r="T217">
        <v>1</v>
      </c>
      <c r="U217" s="16" t="s">
        <v>687</v>
      </c>
      <c r="V217">
        <v>1</v>
      </c>
      <c r="W217" s="12" t="s">
        <v>693</v>
      </c>
      <c r="X217">
        <v>1</v>
      </c>
      <c r="Y217" s="17" t="s">
        <v>692</v>
      </c>
      <c r="Z217">
        <v>1</v>
      </c>
      <c r="AA217" s="18" t="s">
        <v>665</v>
      </c>
      <c r="AB217">
        <v>2</v>
      </c>
      <c r="AC217" t="s">
        <v>1070</v>
      </c>
      <c r="AD217">
        <v>1</v>
      </c>
    </row>
    <row r="218" spans="1:32" x14ac:dyDescent="0.25">
      <c r="A218">
        <v>1</v>
      </c>
      <c r="B218" t="s">
        <v>638</v>
      </c>
      <c r="C218" t="s">
        <v>638</v>
      </c>
      <c r="D218" t="s">
        <v>660</v>
      </c>
      <c r="F218" t="s">
        <v>721</v>
      </c>
      <c r="G218">
        <v>10</v>
      </c>
      <c r="H218">
        <v>27</v>
      </c>
      <c r="I218" s="6">
        <f t="shared" si="1"/>
        <v>14</v>
      </c>
      <c r="J218" s="1">
        <f t="shared" si="2"/>
        <v>11</v>
      </c>
      <c r="K218" s="10" t="s">
        <v>662</v>
      </c>
      <c r="L218">
        <v>3</v>
      </c>
      <c r="M218" s="11" t="s">
        <v>722</v>
      </c>
      <c r="N218">
        <v>1</v>
      </c>
      <c r="O218" s="13" t="s">
        <v>725</v>
      </c>
      <c r="P218">
        <v>1</v>
      </c>
      <c r="Q218" s="14" t="s">
        <v>726</v>
      </c>
      <c r="R218">
        <v>1</v>
      </c>
      <c r="S218" s="15" t="s">
        <v>664</v>
      </c>
      <c r="T218">
        <v>1</v>
      </c>
      <c r="U218" s="16" t="s">
        <v>663</v>
      </c>
      <c r="V218">
        <v>1</v>
      </c>
      <c r="W218" s="12" t="s">
        <v>734</v>
      </c>
      <c r="X218">
        <v>1</v>
      </c>
      <c r="Y218" s="17" t="s">
        <v>693</v>
      </c>
      <c r="Z218">
        <v>1</v>
      </c>
      <c r="AA218" s="18" t="s">
        <v>692</v>
      </c>
      <c r="AB218">
        <v>1</v>
      </c>
      <c r="AC218" t="s">
        <v>665</v>
      </c>
      <c r="AD218">
        <v>2</v>
      </c>
      <c r="AE218" t="s">
        <v>1070</v>
      </c>
      <c r="AF218">
        <v>1</v>
      </c>
    </row>
    <row r="219" spans="1:32" x14ac:dyDescent="0.25">
      <c r="A219">
        <v>1</v>
      </c>
      <c r="B219" t="s">
        <v>639</v>
      </c>
      <c r="C219" t="s">
        <v>639</v>
      </c>
      <c r="D219" t="s">
        <v>660</v>
      </c>
      <c r="F219" t="s">
        <v>721</v>
      </c>
      <c r="G219">
        <v>10</v>
      </c>
      <c r="H219">
        <v>27</v>
      </c>
      <c r="I219" s="6">
        <f t="shared" si="1"/>
        <v>14</v>
      </c>
      <c r="J219" s="1">
        <f t="shared" si="2"/>
        <v>9</v>
      </c>
      <c r="K219" s="10" t="s">
        <v>662</v>
      </c>
      <c r="L219">
        <v>3</v>
      </c>
      <c r="M219" s="11" t="s">
        <v>663</v>
      </c>
      <c r="N219">
        <v>2</v>
      </c>
      <c r="O219" s="13" t="s">
        <v>683</v>
      </c>
      <c r="P219">
        <v>1</v>
      </c>
      <c r="Q219" s="14" t="s">
        <v>693</v>
      </c>
      <c r="R219">
        <v>1</v>
      </c>
      <c r="S219" s="15" t="s">
        <v>692</v>
      </c>
      <c r="T219">
        <v>1</v>
      </c>
      <c r="U219" s="16" t="s">
        <v>726</v>
      </c>
      <c r="V219">
        <v>2</v>
      </c>
      <c r="W219" s="12" t="s">
        <v>725</v>
      </c>
      <c r="X219">
        <v>1</v>
      </c>
      <c r="Y219" s="17" t="s">
        <v>665</v>
      </c>
      <c r="Z219">
        <v>2</v>
      </c>
      <c r="AA219" s="18" t="s">
        <v>1070</v>
      </c>
      <c r="AB219">
        <v>1</v>
      </c>
    </row>
    <row r="220" spans="1:32" x14ac:dyDescent="0.25">
      <c r="A220">
        <v>1</v>
      </c>
      <c r="B220" t="s">
        <v>640</v>
      </c>
      <c r="C220" t="s">
        <v>640</v>
      </c>
      <c r="D220" t="s">
        <v>660</v>
      </c>
      <c r="F220" t="s">
        <v>721</v>
      </c>
      <c r="G220">
        <v>10</v>
      </c>
      <c r="H220">
        <v>81</v>
      </c>
      <c r="I220" s="6">
        <f t="shared" si="1"/>
        <v>14</v>
      </c>
      <c r="J220" s="1">
        <f t="shared" si="2"/>
        <v>9</v>
      </c>
      <c r="K220" s="10" t="s">
        <v>662</v>
      </c>
      <c r="L220">
        <v>4</v>
      </c>
      <c r="M220" s="11" t="s">
        <v>687</v>
      </c>
      <c r="N220">
        <v>1</v>
      </c>
      <c r="O220" s="13" t="s">
        <v>693</v>
      </c>
      <c r="P220">
        <v>1</v>
      </c>
      <c r="Q220" s="14" t="s">
        <v>692</v>
      </c>
      <c r="R220">
        <v>1</v>
      </c>
      <c r="S220" s="15" t="s">
        <v>726</v>
      </c>
      <c r="T220">
        <v>2</v>
      </c>
      <c r="U220" s="16" t="s">
        <v>725</v>
      </c>
      <c r="V220">
        <v>1</v>
      </c>
      <c r="W220" s="12" t="s">
        <v>663</v>
      </c>
      <c r="X220">
        <v>1</v>
      </c>
      <c r="Y220" s="17" t="s">
        <v>665</v>
      </c>
      <c r="Z220">
        <v>2</v>
      </c>
      <c r="AA220" s="18" t="s">
        <v>1070</v>
      </c>
      <c r="AB220">
        <v>1</v>
      </c>
    </row>
    <row r="221" spans="1:32" x14ac:dyDescent="0.25">
      <c r="A221">
        <v>1</v>
      </c>
      <c r="B221" t="s">
        <v>641</v>
      </c>
      <c r="C221" t="s">
        <v>641</v>
      </c>
      <c r="D221" t="s">
        <v>660</v>
      </c>
      <c r="F221" t="s">
        <v>721</v>
      </c>
      <c r="G221">
        <v>10</v>
      </c>
      <c r="H221">
        <v>81</v>
      </c>
      <c r="I221" s="6">
        <f t="shared" si="1"/>
        <v>14</v>
      </c>
      <c r="J221" s="1">
        <f t="shared" si="2"/>
        <v>9</v>
      </c>
      <c r="K221" s="10" t="s">
        <v>662</v>
      </c>
      <c r="L221">
        <v>4</v>
      </c>
      <c r="M221" s="11" t="s">
        <v>663</v>
      </c>
      <c r="N221">
        <v>2</v>
      </c>
      <c r="O221" s="13" t="s">
        <v>735</v>
      </c>
      <c r="P221">
        <v>1</v>
      </c>
      <c r="Q221" s="14" t="s">
        <v>693</v>
      </c>
      <c r="R221">
        <v>1</v>
      </c>
      <c r="S221" s="15" t="s">
        <v>692</v>
      </c>
      <c r="T221">
        <v>1</v>
      </c>
      <c r="U221" s="16" t="s">
        <v>725</v>
      </c>
      <c r="V221">
        <v>1</v>
      </c>
      <c r="W221" s="12" t="s">
        <v>726</v>
      </c>
      <c r="X221">
        <v>1</v>
      </c>
      <c r="Y221" s="17" t="s">
        <v>665</v>
      </c>
      <c r="Z221">
        <v>2</v>
      </c>
      <c r="AA221" s="18" t="s">
        <v>1070</v>
      </c>
      <c r="AB221">
        <v>1</v>
      </c>
    </row>
    <row r="222" spans="1:32" x14ac:dyDescent="0.25">
      <c r="A222">
        <v>1</v>
      </c>
      <c r="B222" s="7" t="s">
        <v>728</v>
      </c>
      <c r="C222" s="7" t="s">
        <v>728</v>
      </c>
      <c r="D222" t="s">
        <v>660</v>
      </c>
      <c r="F222" t="s">
        <v>729</v>
      </c>
      <c r="G222">
        <v>7</v>
      </c>
      <c r="H222">
        <v>27</v>
      </c>
      <c r="I222" s="6">
        <f>SUM(K222:V222)</f>
        <v>9</v>
      </c>
      <c r="J222" s="1">
        <f t="shared" si="0"/>
        <v>6</v>
      </c>
      <c r="K222" s="10" t="s">
        <v>662</v>
      </c>
      <c r="L222">
        <v>3</v>
      </c>
      <c r="M222" s="11" t="s">
        <v>663</v>
      </c>
      <c r="N222">
        <v>1</v>
      </c>
      <c r="O222" s="13" t="s">
        <v>664</v>
      </c>
      <c r="P222">
        <v>1</v>
      </c>
      <c r="Q222" s="14" t="s">
        <v>726</v>
      </c>
      <c r="R222">
        <v>2</v>
      </c>
      <c r="S222" s="15" t="s">
        <v>725</v>
      </c>
      <c r="T222">
        <v>1</v>
      </c>
      <c r="U222" s="16" t="s">
        <v>665</v>
      </c>
      <c r="V222">
        <v>1</v>
      </c>
    </row>
    <row r="223" spans="1:32" x14ac:dyDescent="0.25">
      <c r="A223">
        <v>1</v>
      </c>
      <c r="B223" t="s">
        <v>642</v>
      </c>
      <c r="C223" t="s">
        <v>642</v>
      </c>
      <c r="D223" t="s">
        <v>666</v>
      </c>
      <c r="E223" t="s">
        <v>670</v>
      </c>
      <c r="F223" t="s">
        <v>730</v>
      </c>
      <c r="G223">
        <v>7</v>
      </c>
      <c r="H223">
        <v>27</v>
      </c>
    </row>
    <row r="224" spans="1:32" x14ac:dyDescent="0.25">
      <c r="A224">
        <v>0</v>
      </c>
      <c r="B224" s="9" t="s">
        <v>731</v>
      </c>
      <c r="C224" t="s">
        <v>731</v>
      </c>
      <c r="D224" t="s">
        <v>660</v>
      </c>
      <c r="F224" t="s">
        <v>729</v>
      </c>
      <c r="G224">
        <v>7</v>
      </c>
      <c r="H224">
        <v>27</v>
      </c>
      <c r="I224" s="6">
        <f>SUM(K224:V224)</f>
        <v>9</v>
      </c>
      <c r="J224" s="1">
        <f>COUNT(K224:AD224)</f>
        <v>6</v>
      </c>
      <c r="K224" t="s">
        <v>662</v>
      </c>
      <c r="L224">
        <v>3</v>
      </c>
      <c r="M224" t="s">
        <v>663</v>
      </c>
      <c r="N224">
        <v>1</v>
      </c>
      <c r="O224" t="s">
        <v>664</v>
      </c>
      <c r="P224">
        <v>1</v>
      </c>
      <c r="Q224" t="s">
        <v>726</v>
      </c>
      <c r="R224">
        <v>2</v>
      </c>
      <c r="S224" t="s">
        <v>725</v>
      </c>
      <c r="T224">
        <v>1</v>
      </c>
      <c r="U224" t="s">
        <v>665</v>
      </c>
      <c r="V224">
        <v>1</v>
      </c>
      <c r="W224"/>
      <c r="Y224"/>
      <c r="AA224"/>
    </row>
    <row r="225" spans="1:27" x14ac:dyDescent="0.25">
      <c r="A225">
        <v>0</v>
      </c>
      <c r="B225" t="s">
        <v>648</v>
      </c>
      <c r="C225" t="s">
        <v>648</v>
      </c>
      <c r="D225" t="s">
        <v>666</v>
      </c>
      <c r="E225" t="s">
        <v>670</v>
      </c>
      <c r="F225" t="s">
        <v>730</v>
      </c>
      <c r="G225">
        <v>7</v>
      </c>
      <c r="H225">
        <v>27</v>
      </c>
      <c r="K225"/>
      <c r="M225"/>
      <c r="O225"/>
      <c r="Q225"/>
      <c r="S225"/>
      <c r="U225"/>
      <c r="W225"/>
      <c r="Y225"/>
      <c r="AA225"/>
    </row>
    <row r="226" spans="1:27" x14ac:dyDescent="0.25">
      <c r="A226">
        <v>1</v>
      </c>
      <c r="B226" s="7" t="s">
        <v>732</v>
      </c>
      <c r="C226" s="7" t="s">
        <v>732</v>
      </c>
      <c r="D226" t="s">
        <v>660</v>
      </c>
      <c r="F226" t="s">
        <v>729</v>
      </c>
      <c r="G226">
        <v>7</v>
      </c>
      <c r="H226">
        <v>27</v>
      </c>
      <c r="I226" s="6">
        <f>SUM(K226:V226)</f>
        <v>9</v>
      </c>
      <c r="J226" s="1">
        <f>COUNT(K226:AD226)</f>
        <v>6</v>
      </c>
      <c r="K226" s="10" t="s">
        <v>662</v>
      </c>
      <c r="L226">
        <v>3</v>
      </c>
      <c r="M226" s="11" t="s">
        <v>722</v>
      </c>
      <c r="N226">
        <v>1</v>
      </c>
      <c r="O226" s="13" t="s">
        <v>725</v>
      </c>
      <c r="P226">
        <v>1</v>
      </c>
      <c r="Q226" s="14" t="s">
        <v>726</v>
      </c>
      <c r="R226">
        <v>1</v>
      </c>
      <c r="S226" s="15" t="s">
        <v>664</v>
      </c>
      <c r="T226">
        <v>2</v>
      </c>
      <c r="U226" s="16" t="s">
        <v>665</v>
      </c>
      <c r="V226">
        <v>1</v>
      </c>
    </row>
    <row r="227" spans="1:27" x14ac:dyDescent="0.25">
      <c r="A227">
        <v>1</v>
      </c>
      <c r="B227" t="s">
        <v>649</v>
      </c>
      <c r="C227" t="s">
        <v>649</v>
      </c>
      <c r="D227" t="s">
        <v>666</v>
      </c>
      <c r="E227" t="s">
        <v>670</v>
      </c>
      <c r="F227" t="s">
        <v>730</v>
      </c>
      <c r="G227">
        <v>7</v>
      </c>
      <c r="H227">
        <v>27</v>
      </c>
    </row>
  </sheetData>
  <autoFilter ref="A1:A227"/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9"/>
  <sheetViews>
    <sheetView topLeftCell="A104" zoomScaleNormal="100" workbookViewId="0">
      <selection activeCell="B1" sqref="B1:B139"/>
    </sheetView>
  </sheetViews>
  <sheetFormatPr defaultRowHeight="15" x14ac:dyDescent="0.25"/>
  <cols>
    <col min="1" max="1025" width="8.5703125"/>
  </cols>
  <sheetData>
    <row r="1" spans="1:5" x14ac:dyDescent="0.25">
      <c r="A1">
        <v>1</v>
      </c>
      <c r="B1" s="1" t="s">
        <v>364</v>
      </c>
      <c r="E1" s="1"/>
    </row>
    <row r="2" spans="1:5" x14ac:dyDescent="0.25">
      <c r="A2">
        <v>1</v>
      </c>
      <c r="B2" s="1" t="s">
        <v>370</v>
      </c>
      <c r="E2" s="1"/>
    </row>
    <row r="3" spans="1:5" hidden="1" x14ac:dyDescent="0.25">
      <c r="B3" s="7" t="s">
        <v>364</v>
      </c>
      <c r="E3" s="1" t="s">
        <v>375</v>
      </c>
    </row>
    <row r="4" spans="1:5" x14ac:dyDescent="0.25">
      <c r="A4">
        <v>1</v>
      </c>
      <c r="B4" s="1" t="s">
        <v>375</v>
      </c>
      <c r="E4" s="1"/>
    </row>
    <row r="5" spans="1:5" hidden="1" x14ac:dyDescent="0.25">
      <c r="B5" s="7" t="s">
        <v>364</v>
      </c>
      <c r="E5" s="1" t="s">
        <v>385</v>
      </c>
    </row>
    <row r="6" spans="1:5" x14ac:dyDescent="0.25">
      <c r="A6">
        <v>1</v>
      </c>
      <c r="B6" s="1" t="s">
        <v>380</v>
      </c>
      <c r="E6" s="1"/>
    </row>
    <row r="7" spans="1:5" hidden="1" x14ac:dyDescent="0.25">
      <c r="B7" s="7" t="s">
        <v>364</v>
      </c>
      <c r="E7" s="1" t="s">
        <v>391</v>
      </c>
    </row>
    <row r="8" spans="1:5" x14ac:dyDescent="0.25">
      <c r="A8">
        <v>1</v>
      </c>
      <c r="B8" s="1" t="s">
        <v>385</v>
      </c>
      <c r="E8" s="1"/>
    </row>
    <row r="9" spans="1:5" x14ac:dyDescent="0.25">
      <c r="A9">
        <v>1</v>
      </c>
      <c r="B9" s="1" t="s">
        <v>386</v>
      </c>
      <c r="E9" s="1"/>
    </row>
    <row r="10" spans="1:5" x14ac:dyDescent="0.25">
      <c r="A10">
        <v>1</v>
      </c>
      <c r="B10" s="1" t="s">
        <v>391</v>
      </c>
      <c r="E10" s="1"/>
    </row>
    <row r="11" spans="1:5" x14ac:dyDescent="0.25">
      <c r="A11">
        <v>1</v>
      </c>
      <c r="B11" s="1" t="s">
        <v>396</v>
      </c>
      <c r="E11" s="1"/>
    </row>
    <row r="12" spans="1:5" hidden="1" x14ac:dyDescent="0.25">
      <c r="B12" s="7" t="s">
        <v>386</v>
      </c>
      <c r="E12" s="1" t="s">
        <v>418</v>
      </c>
    </row>
    <row r="13" spans="1:5" x14ac:dyDescent="0.25">
      <c r="A13">
        <v>1</v>
      </c>
      <c r="B13" s="1" t="s">
        <v>401</v>
      </c>
      <c r="E13" s="1"/>
    </row>
    <row r="14" spans="1:5" hidden="1" x14ac:dyDescent="0.25">
      <c r="B14" s="7" t="s">
        <v>680</v>
      </c>
      <c r="E14" s="1" t="s">
        <v>424</v>
      </c>
    </row>
    <row r="15" spans="1:5" x14ac:dyDescent="0.25">
      <c r="A15">
        <v>1</v>
      </c>
      <c r="B15" s="1" t="s">
        <v>407</v>
      </c>
      <c r="E15" s="1"/>
    </row>
    <row r="16" spans="1:5" hidden="1" x14ac:dyDescent="0.25">
      <c r="B16" s="7" t="s">
        <v>686</v>
      </c>
      <c r="E16" s="1" t="s">
        <v>434</v>
      </c>
    </row>
    <row r="17" spans="1:5" x14ac:dyDescent="0.25">
      <c r="A17">
        <v>1</v>
      </c>
      <c r="B17" s="1" t="s">
        <v>413</v>
      </c>
      <c r="E17" s="1"/>
    </row>
    <row r="18" spans="1:5" hidden="1" x14ac:dyDescent="0.25">
      <c r="B18" s="7" t="s">
        <v>688</v>
      </c>
      <c r="E18" s="1" t="s">
        <v>440</v>
      </c>
    </row>
    <row r="19" spans="1:5" x14ac:dyDescent="0.25">
      <c r="A19">
        <v>1</v>
      </c>
      <c r="B19" s="1" t="s">
        <v>418</v>
      </c>
      <c r="E19" s="1"/>
    </row>
    <row r="20" spans="1:5" hidden="1" x14ac:dyDescent="0.25">
      <c r="B20" s="7" t="s">
        <v>690</v>
      </c>
      <c r="E20" s="1" t="s">
        <v>447</v>
      </c>
    </row>
    <row r="21" spans="1:5" x14ac:dyDescent="0.25">
      <c r="A21">
        <v>1</v>
      </c>
      <c r="B21" s="1" t="s">
        <v>423</v>
      </c>
      <c r="E21" s="1"/>
    </row>
    <row r="22" spans="1:5" hidden="1" x14ac:dyDescent="0.25">
      <c r="B22" s="7" t="s">
        <v>440</v>
      </c>
      <c r="E22" s="1" t="s">
        <v>453</v>
      </c>
    </row>
    <row r="23" spans="1:5" x14ac:dyDescent="0.25">
      <c r="A23">
        <v>1</v>
      </c>
      <c r="B23" s="1" t="s">
        <v>424</v>
      </c>
      <c r="E23" s="1"/>
    </row>
    <row r="24" spans="1:5" hidden="1" x14ac:dyDescent="0.25">
      <c r="B24" s="7" t="s">
        <v>442</v>
      </c>
      <c r="E24" s="1" t="s">
        <v>463</v>
      </c>
    </row>
    <row r="25" spans="1:5" x14ac:dyDescent="0.25">
      <c r="A25">
        <v>1</v>
      </c>
      <c r="B25" s="1" t="s">
        <v>429</v>
      </c>
      <c r="E25" s="1"/>
    </row>
    <row r="26" spans="1:5" hidden="1" x14ac:dyDescent="0.25">
      <c r="B26" s="7" t="s">
        <v>447</v>
      </c>
      <c r="E26" s="1" t="s">
        <v>469</v>
      </c>
    </row>
    <row r="27" spans="1:5" x14ac:dyDescent="0.25">
      <c r="A27">
        <v>1</v>
      </c>
      <c r="B27" s="1" t="s">
        <v>434</v>
      </c>
      <c r="E27" s="1"/>
    </row>
    <row r="28" spans="1:5" hidden="1" x14ac:dyDescent="0.25">
      <c r="B28" s="7" t="s">
        <v>452</v>
      </c>
      <c r="E28" s="1" t="s">
        <v>471</v>
      </c>
    </row>
    <row r="29" spans="1:5" x14ac:dyDescent="0.25">
      <c r="A29" s="1">
        <v>1</v>
      </c>
      <c r="B29" s="1" t="s">
        <v>439</v>
      </c>
      <c r="E29" s="1"/>
    </row>
    <row r="30" spans="1:5" x14ac:dyDescent="0.25">
      <c r="A30" s="1">
        <v>1</v>
      </c>
      <c r="B30" s="1" t="s">
        <v>440</v>
      </c>
      <c r="E30" s="1" t="s">
        <v>481</v>
      </c>
    </row>
    <row r="31" spans="1:5" x14ac:dyDescent="0.25">
      <c r="A31" s="1">
        <v>1</v>
      </c>
      <c r="B31" s="1" t="s">
        <v>442</v>
      </c>
      <c r="E31" s="1" t="s">
        <v>482</v>
      </c>
    </row>
    <row r="32" spans="1:5" x14ac:dyDescent="0.25">
      <c r="A32" s="1">
        <v>1</v>
      </c>
      <c r="B32" s="1" t="s">
        <v>447</v>
      </c>
      <c r="E32" s="1" t="s">
        <v>483</v>
      </c>
    </row>
    <row r="33" spans="1:5" x14ac:dyDescent="0.25">
      <c r="A33" s="1">
        <v>1</v>
      </c>
      <c r="B33" s="1" t="s">
        <v>452</v>
      </c>
      <c r="E33" s="1" t="s">
        <v>484</v>
      </c>
    </row>
    <row r="34" spans="1:5" hidden="1" x14ac:dyDescent="0.25">
      <c r="B34" s="7" t="s">
        <v>440</v>
      </c>
      <c r="E34" s="1" t="s">
        <v>485</v>
      </c>
    </row>
    <row r="35" spans="1:5" x14ac:dyDescent="0.25">
      <c r="A35">
        <v>1</v>
      </c>
      <c r="B35" s="1" t="s">
        <v>453</v>
      </c>
      <c r="E35" s="1"/>
    </row>
    <row r="36" spans="1:5" hidden="1" x14ac:dyDescent="0.25">
      <c r="B36" s="7" t="s">
        <v>440</v>
      </c>
      <c r="E36" s="1" t="s">
        <v>495</v>
      </c>
    </row>
    <row r="37" spans="1:5" x14ac:dyDescent="0.25">
      <c r="A37">
        <v>1</v>
      </c>
      <c r="B37" s="1" t="s">
        <v>458</v>
      </c>
      <c r="E37" s="1"/>
    </row>
    <row r="38" spans="1:5" hidden="1" x14ac:dyDescent="0.25">
      <c r="B38" s="7" t="s">
        <v>440</v>
      </c>
      <c r="E38" s="1" t="s">
        <v>501</v>
      </c>
    </row>
    <row r="39" spans="1:5" x14ac:dyDescent="0.25">
      <c r="A39" s="1">
        <v>1</v>
      </c>
      <c r="B39" s="1" t="s">
        <v>463</v>
      </c>
      <c r="E39" s="1"/>
    </row>
    <row r="40" spans="1:5" x14ac:dyDescent="0.25">
      <c r="A40" s="1">
        <v>1</v>
      </c>
      <c r="B40" s="1" t="s">
        <v>468</v>
      </c>
      <c r="E40" s="1" t="s">
        <v>503</v>
      </c>
    </row>
    <row r="41" spans="1:5" x14ac:dyDescent="0.25">
      <c r="A41" s="1">
        <v>1</v>
      </c>
      <c r="B41" s="1" t="s">
        <v>469</v>
      </c>
      <c r="E41" s="1" t="s">
        <v>504</v>
      </c>
    </row>
    <row r="42" spans="1:5" x14ac:dyDescent="0.25">
      <c r="A42" s="1">
        <v>1</v>
      </c>
      <c r="B42" s="1" t="s">
        <v>470</v>
      </c>
      <c r="E42" s="1" t="s">
        <v>505</v>
      </c>
    </row>
    <row r="43" spans="1:5" hidden="1" x14ac:dyDescent="0.25">
      <c r="B43" s="7" t="s">
        <v>442</v>
      </c>
      <c r="E43" s="1" t="s">
        <v>506</v>
      </c>
    </row>
    <row r="44" spans="1:5" x14ac:dyDescent="0.25">
      <c r="A44">
        <v>1</v>
      </c>
      <c r="B44" s="1" t="s">
        <v>471</v>
      </c>
      <c r="E44" s="1"/>
    </row>
    <row r="45" spans="1:5" hidden="1" x14ac:dyDescent="0.25">
      <c r="B45" s="7" t="s">
        <v>442</v>
      </c>
      <c r="E45" s="1" t="s">
        <v>516</v>
      </c>
    </row>
    <row r="46" spans="1:5" x14ac:dyDescent="0.25">
      <c r="A46" s="1">
        <v>1</v>
      </c>
      <c r="B46" s="1" t="s">
        <v>476</v>
      </c>
      <c r="E46" s="1"/>
    </row>
    <row r="47" spans="1:5" x14ac:dyDescent="0.25">
      <c r="A47" s="1">
        <v>1</v>
      </c>
      <c r="B47" s="1" t="s">
        <v>481</v>
      </c>
      <c r="E47" s="1" t="s">
        <v>522</v>
      </c>
    </row>
    <row r="48" spans="1:5" x14ac:dyDescent="0.25">
      <c r="A48" s="1">
        <v>1</v>
      </c>
      <c r="B48" s="1" t="s">
        <v>482</v>
      </c>
      <c r="E48" s="1" t="s">
        <v>523</v>
      </c>
    </row>
    <row r="49" spans="1:5" hidden="1" x14ac:dyDescent="0.25">
      <c r="B49" s="7" t="s">
        <v>442</v>
      </c>
      <c r="E49" s="1" t="s">
        <v>528</v>
      </c>
    </row>
    <row r="50" spans="1:5" x14ac:dyDescent="0.25">
      <c r="A50">
        <v>1</v>
      </c>
      <c r="B50" s="1" t="s">
        <v>483</v>
      </c>
      <c r="E50" s="1"/>
    </row>
    <row r="51" spans="1:5" x14ac:dyDescent="0.25">
      <c r="A51" s="1">
        <v>1</v>
      </c>
      <c r="B51" s="1" t="s">
        <v>484</v>
      </c>
      <c r="E51" s="1" t="s">
        <v>530</v>
      </c>
    </row>
    <row r="52" spans="1:5" hidden="1" x14ac:dyDescent="0.25">
      <c r="B52" s="7" t="s">
        <v>447</v>
      </c>
      <c r="E52" s="1" t="s">
        <v>531</v>
      </c>
    </row>
    <row r="53" spans="1:5" x14ac:dyDescent="0.25">
      <c r="A53">
        <v>1</v>
      </c>
      <c r="B53" s="1" t="s">
        <v>485</v>
      </c>
      <c r="E53" s="1"/>
    </row>
    <row r="54" spans="1:5" hidden="1" x14ac:dyDescent="0.25">
      <c r="B54" s="7" t="s">
        <v>447</v>
      </c>
      <c r="E54" s="1" t="s">
        <v>533</v>
      </c>
    </row>
    <row r="55" spans="1:5" x14ac:dyDescent="0.25">
      <c r="A55">
        <v>1</v>
      </c>
      <c r="B55" s="1" t="s">
        <v>490</v>
      </c>
      <c r="E55" s="1"/>
    </row>
    <row r="56" spans="1:5" hidden="1" x14ac:dyDescent="0.25">
      <c r="B56" s="7" t="s">
        <v>447</v>
      </c>
      <c r="E56" s="1" t="s">
        <v>535</v>
      </c>
    </row>
    <row r="57" spans="1:5" x14ac:dyDescent="0.25">
      <c r="A57">
        <v>1</v>
      </c>
      <c r="B57" s="1" t="s">
        <v>495</v>
      </c>
      <c r="E57" s="1"/>
    </row>
    <row r="58" spans="1:5" x14ac:dyDescent="0.25">
      <c r="A58">
        <v>1</v>
      </c>
      <c r="B58" s="1" t="s">
        <v>500</v>
      </c>
      <c r="E58" s="1"/>
    </row>
    <row r="59" spans="1:5" x14ac:dyDescent="0.25">
      <c r="A59">
        <v>1</v>
      </c>
      <c r="B59" s="1" t="s">
        <v>501</v>
      </c>
      <c r="E59" s="1"/>
    </row>
    <row r="60" spans="1:5" x14ac:dyDescent="0.25">
      <c r="A60">
        <v>1</v>
      </c>
      <c r="B60" s="1" t="s">
        <v>502</v>
      </c>
      <c r="E60" s="1"/>
    </row>
    <row r="61" spans="1:5" hidden="1" x14ac:dyDescent="0.25">
      <c r="B61" s="7" t="s">
        <v>452</v>
      </c>
      <c r="E61" s="1" t="s">
        <v>544</v>
      </c>
    </row>
    <row r="62" spans="1:5" x14ac:dyDescent="0.25">
      <c r="A62">
        <v>1</v>
      </c>
      <c r="B62" s="1" t="s">
        <v>503</v>
      </c>
      <c r="E62" s="1"/>
    </row>
    <row r="63" spans="1:5" x14ac:dyDescent="0.25">
      <c r="A63">
        <v>1</v>
      </c>
      <c r="B63" s="1" t="s">
        <v>504</v>
      </c>
      <c r="E63" s="1"/>
    </row>
    <row r="64" spans="1:5" x14ac:dyDescent="0.25">
      <c r="A64">
        <v>1</v>
      </c>
      <c r="B64" s="1" t="s">
        <v>505</v>
      </c>
      <c r="E64" s="1"/>
    </row>
    <row r="65" spans="1:5" hidden="1" x14ac:dyDescent="0.25">
      <c r="B65" s="7" t="s">
        <v>697</v>
      </c>
      <c r="E65" s="1" t="s">
        <v>552</v>
      </c>
    </row>
    <row r="66" spans="1:5" x14ac:dyDescent="0.25">
      <c r="A66">
        <v>1</v>
      </c>
      <c r="B66" s="1" t="s">
        <v>506</v>
      </c>
      <c r="E66" s="1"/>
    </row>
    <row r="67" spans="1:5" hidden="1" x14ac:dyDescent="0.25">
      <c r="B67" s="7" t="s">
        <v>700</v>
      </c>
      <c r="E67" s="1" t="s">
        <v>562</v>
      </c>
    </row>
    <row r="68" spans="1:5" x14ac:dyDescent="0.25">
      <c r="A68">
        <v>1</v>
      </c>
      <c r="B68" s="1" t="s">
        <v>511</v>
      </c>
      <c r="E68" s="1"/>
    </row>
    <row r="69" spans="1:5" hidden="1" x14ac:dyDescent="0.25">
      <c r="B69" s="7" t="s">
        <v>701</v>
      </c>
      <c r="E69" s="1" t="s">
        <v>572</v>
      </c>
    </row>
    <row r="70" spans="1:5" x14ac:dyDescent="0.25">
      <c r="A70">
        <v>1</v>
      </c>
      <c r="B70" s="1" t="s">
        <v>516</v>
      </c>
      <c r="E70" s="1"/>
    </row>
    <row r="71" spans="1:5" hidden="1" x14ac:dyDescent="0.25">
      <c r="B71" s="7" t="s">
        <v>702</v>
      </c>
      <c r="E71" s="1" t="s">
        <v>578</v>
      </c>
    </row>
    <row r="72" spans="1:5" x14ac:dyDescent="0.25">
      <c r="A72">
        <v>1</v>
      </c>
      <c r="B72" s="1" t="s">
        <v>521</v>
      </c>
      <c r="E72" s="1"/>
    </row>
    <row r="73" spans="1:5" hidden="1" x14ac:dyDescent="0.25">
      <c r="B73" s="7" t="s">
        <v>703</v>
      </c>
      <c r="E73" s="1" t="s">
        <v>588</v>
      </c>
    </row>
    <row r="74" spans="1:5" x14ac:dyDescent="0.25">
      <c r="A74">
        <v>1</v>
      </c>
      <c r="B74" s="1" t="s">
        <v>522</v>
      </c>
      <c r="E74" s="1"/>
    </row>
    <row r="75" spans="1:5" hidden="1" x14ac:dyDescent="0.25">
      <c r="B75" s="7" t="s">
        <v>704</v>
      </c>
      <c r="E75" s="1" t="s">
        <v>598</v>
      </c>
    </row>
    <row r="76" spans="1:5" x14ac:dyDescent="0.25">
      <c r="A76">
        <v>1</v>
      </c>
      <c r="B76" s="1" t="s">
        <v>523</v>
      </c>
      <c r="E76" s="1"/>
    </row>
    <row r="77" spans="1:5" hidden="1" x14ac:dyDescent="0.25">
      <c r="B77" s="7" t="s">
        <v>705</v>
      </c>
      <c r="E77" s="1" t="s">
        <v>608</v>
      </c>
    </row>
    <row r="78" spans="1:5" x14ac:dyDescent="0.25">
      <c r="A78">
        <v>1</v>
      </c>
      <c r="B78" s="1" t="s">
        <v>528</v>
      </c>
      <c r="E78" s="1"/>
    </row>
    <row r="79" spans="1:5" hidden="1" x14ac:dyDescent="0.25">
      <c r="B79" s="7" t="s">
        <v>706</v>
      </c>
      <c r="E79" s="1" t="s">
        <v>618</v>
      </c>
    </row>
    <row r="80" spans="1:5" x14ac:dyDescent="0.25">
      <c r="A80">
        <v>1</v>
      </c>
      <c r="B80" s="1" t="s">
        <v>529</v>
      </c>
      <c r="E80" s="1"/>
    </row>
    <row r="81" spans="1:5" hidden="1" x14ac:dyDescent="0.25">
      <c r="B81" s="7" t="s">
        <v>707</v>
      </c>
      <c r="E81" s="1" t="s">
        <v>620</v>
      </c>
    </row>
    <row r="82" spans="1:5" x14ac:dyDescent="0.25">
      <c r="A82">
        <v>1</v>
      </c>
      <c r="B82" s="1" t="s">
        <v>530</v>
      </c>
      <c r="E82" s="1"/>
    </row>
    <row r="83" spans="1:5" hidden="1" x14ac:dyDescent="0.25">
      <c r="B83" s="7" t="s">
        <v>708</v>
      </c>
      <c r="E83" s="1" t="s">
        <v>626</v>
      </c>
    </row>
    <row r="84" spans="1:5" x14ac:dyDescent="0.25">
      <c r="A84">
        <v>1</v>
      </c>
      <c r="B84" s="1" t="s">
        <v>531</v>
      </c>
      <c r="E84" s="1"/>
    </row>
    <row r="85" spans="1:5" hidden="1" x14ac:dyDescent="0.25">
      <c r="B85" s="7" t="s">
        <v>709</v>
      </c>
      <c r="E85" s="1" t="s">
        <v>636</v>
      </c>
    </row>
    <row r="86" spans="1:5" x14ac:dyDescent="0.25">
      <c r="A86">
        <v>1</v>
      </c>
      <c r="B86" s="8" t="s">
        <v>532</v>
      </c>
      <c r="E86" s="1"/>
    </row>
    <row r="87" spans="1:5" hidden="1" x14ac:dyDescent="0.25">
      <c r="B87" s="7" t="s">
        <v>711</v>
      </c>
      <c r="E87" s="1" t="s">
        <v>638</v>
      </c>
    </row>
    <row r="88" spans="1:5" x14ac:dyDescent="0.25">
      <c r="A88">
        <v>1</v>
      </c>
      <c r="B88" s="1" t="s">
        <v>533</v>
      </c>
      <c r="E88" s="1"/>
    </row>
    <row r="89" spans="1:5" hidden="1" x14ac:dyDescent="0.25">
      <c r="B89" s="7" t="s">
        <v>712</v>
      </c>
      <c r="E89" s="1" t="s">
        <v>640</v>
      </c>
    </row>
    <row r="90" spans="1:5" x14ac:dyDescent="0.25">
      <c r="A90">
        <v>1</v>
      </c>
      <c r="B90" s="1" t="s">
        <v>534</v>
      </c>
      <c r="E90" s="1"/>
    </row>
    <row r="91" spans="1:5" hidden="1" x14ac:dyDescent="0.25">
      <c r="B91" s="7" t="s">
        <v>713</v>
      </c>
      <c r="E91" s="1" t="s">
        <v>642</v>
      </c>
    </row>
    <row r="92" spans="1:5" x14ac:dyDescent="0.25">
      <c r="A92">
        <v>1</v>
      </c>
      <c r="B92" s="1" t="s">
        <v>535</v>
      </c>
      <c r="E92" s="1"/>
    </row>
    <row r="93" spans="1:5" hidden="1" x14ac:dyDescent="0.25">
      <c r="B93" s="7" t="s">
        <v>714</v>
      </c>
      <c r="E93" s="1" t="s">
        <v>649</v>
      </c>
    </row>
    <row r="94" spans="1:5" x14ac:dyDescent="0.25">
      <c r="A94">
        <v>1</v>
      </c>
      <c r="B94" s="1" t="s">
        <v>536</v>
      </c>
    </row>
    <row r="95" spans="1:5" hidden="1" x14ac:dyDescent="0.25">
      <c r="B95" s="7" t="s">
        <v>715</v>
      </c>
    </row>
    <row r="96" spans="1:5" x14ac:dyDescent="0.25">
      <c r="A96">
        <v>1</v>
      </c>
      <c r="B96" s="1" t="s">
        <v>541</v>
      </c>
    </row>
    <row r="97" spans="1:2" hidden="1" x14ac:dyDescent="0.25">
      <c r="B97" s="7" t="s">
        <v>716</v>
      </c>
    </row>
    <row r="98" spans="1:2" x14ac:dyDescent="0.25">
      <c r="A98">
        <v>1</v>
      </c>
      <c r="B98" s="1" t="s">
        <v>542</v>
      </c>
    </row>
    <row r="99" spans="1:2" hidden="1" x14ac:dyDescent="0.25">
      <c r="B99" s="7" t="s">
        <v>717</v>
      </c>
    </row>
    <row r="100" spans="1:2" x14ac:dyDescent="0.25">
      <c r="A100">
        <v>1</v>
      </c>
      <c r="B100" s="1" t="s">
        <v>543</v>
      </c>
    </row>
    <row r="101" spans="1:2" hidden="1" x14ac:dyDescent="0.25">
      <c r="B101" s="7" t="s">
        <v>718</v>
      </c>
    </row>
    <row r="102" spans="1:2" x14ac:dyDescent="0.25">
      <c r="A102">
        <v>1</v>
      </c>
      <c r="B102" s="1" t="s">
        <v>544</v>
      </c>
    </row>
    <row r="103" spans="1:2" hidden="1" x14ac:dyDescent="0.25">
      <c r="B103" s="7" t="s">
        <v>707</v>
      </c>
    </row>
    <row r="104" spans="1:2" x14ac:dyDescent="0.25">
      <c r="A104">
        <v>1</v>
      </c>
      <c r="B104" s="1" t="s">
        <v>545</v>
      </c>
    </row>
    <row r="105" spans="1:2" hidden="1" x14ac:dyDescent="0.25">
      <c r="B105" s="7" t="s">
        <v>714</v>
      </c>
    </row>
    <row r="106" spans="1:2" x14ac:dyDescent="0.25">
      <c r="A106" s="1">
        <v>1</v>
      </c>
      <c r="B106" s="1" t="s">
        <v>546</v>
      </c>
    </row>
    <row r="107" spans="1:2" x14ac:dyDescent="0.25">
      <c r="A107" s="1">
        <v>1</v>
      </c>
      <c r="B107" s="1" t="s">
        <v>547</v>
      </c>
    </row>
    <row r="108" spans="1:2" x14ac:dyDescent="0.25">
      <c r="A108" s="1">
        <v>1</v>
      </c>
      <c r="B108" s="1" t="s">
        <v>552</v>
      </c>
    </row>
    <row r="109" spans="1:2" x14ac:dyDescent="0.25">
      <c r="A109" s="1">
        <v>1</v>
      </c>
      <c r="B109" s="1" t="s">
        <v>557</v>
      </c>
    </row>
    <row r="110" spans="1:2" x14ac:dyDescent="0.25">
      <c r="A110" s="1">
        <v>1</v>
      </c>
      <c r="B110" s="1" t="s">
        <v>562</v>
      </c>
    </row>
    <row r="111" spans="1:2" x14ac:dyDescent="0.25">
      <c r="A111" s="1">
        <v>1</v>
      </c>
      <c r="B111" s="1" t="s">
        <v>567</v>
      </c>
    </row>
    <row r="112" spans="1:2" x14ac:dyDescent="0.25">
      <c r="A112" s="1">
        <v>1</v>
      </c>
      <c r="B112" s="1" t="s">
        <v>572</v>
      </c>
    </row>
    <row r="113" spans="1:2" x14ac:dyDescent="0.25">
      <c r="A113" s="1">
        <v>1</v>
      </c>
      <c r="B113" s="1" t="s">
        <v>573</v>
      </c>
    </row>
    <row r="114" spans="1:2" x14ac:dyDescent="0.25">
      <c r="A114" s="1">
        <v>1</v>
      </c>
      <c r="B114" s="1" t="s">
        <v>578</v>
      </c>
    </row>
    <row r="115" spans="1:2" x14ac:dyDescent="0.25">
      <c r="A115" s="1">
        <v>1</v>
      </c>
      <c r="B115" s="1" t="s">
        <v>583</v>
      </c>
    </row>
    <row r="116" spans="1:2" x14ac:dyDescent="0.25">
      <c r="A116" s="1">
        <v>1</v>
      </c>
      <c r="B116" s="1" t="s">
        <v>588</v>
      </c>
    </row>
    <row r="117" spans="1:2" x14ac:dyDescent="0.25">
      <c r="A117" s="1">
        <v>1</v>
      </c>
      <c r="B117" s="1" t="s">
        <v>593</v>
      </c>
    </row>
    <row r="118" spans="1:2" x14ac:dyDescent="0.25">
      <c r="A118" s="1">
        <v>1</v>
      </c>
      <c r="B118" s="1" t="s">
        <v>598</v>
      </c>
    </row>
    <row r="119" spans="1:2" x14ac:dyDescent="0.25">
      <c r="A119" s="1">
        <v>1</v>
      </c>
      <c r="B119" s="1" t="s">
        <v>603</v>
      </c>
    </row>
    <row r="120" spans="1:2" x14ac:dyDescent="0.25">
      <c r="A120" s="1">
        <v>1</v>
      </c>
      <c r="B120" s="1" t="s">
        <v>608</v>
      </c>
    </row>
    <row r="121" spans="1:2" x14ac:dyDescent="0.25">
      <c r="A121" s="1">
        <v>1</v>
      </c>
      <c r="B121" s="1" t="s">
        <v>613</v>
      </c>
    </row>
    <row r="122" spans="1:2" x14ac:dyDescent="0.25">
      <c r="A122" s="1">
        <v>1</v>
      </c>
      <c r="B122" s="1" t="s">
        <v>618</v>
      </c>
    </row>
    <row r="123" spans="1:2" x14ac:dyDescent="0.25">
      <c r="A123" s="1">
        <v>1</v>
      </c>
      <c r="B123" s="1" t="s">
        <v>619</v>
      </c>
    </row>
    <row r="124" spans="1:2" x14ac:dyDescent="0.25">
      <c r="A124" s="1">
        <v>1</v>
      </c>
      <c r="B124" s="1" t="s">
        <v>620</v>
      </c>
    </row>
    <row r="125" spans="1:2" x14ac:dyDescent="0.25">
      <c r="A125" s="1">
        <v>1</v>
      </c>
      <c r="B125" s="1" t="s">
        <v>621</v>
      </c>
    </row>
    <row r="126" spans="1:2" x14ac:dyDescent="0.25">
      <c r="A126" s="1">
        <v>1</v>
      </c>
      <c r="B126" s="1" t="s">
        <v>626</v>
      </c>
    </row>
    <row r="127" spans="1:2" x14ac:dyDescent="0.25">
      <c r="A127" s="1">
        <v>1</v>
      </c>
      <c r="B127" s="1" t="s">
        <v>631</v>
      </c>
    </row>
    <row r="128" spans="1:2" x14ac:dyDescent="0.25">
      <c r="A128" s="1">
        <v>1</v>
      </c>
      <c r="B128" s="1" t="s">
        <v>636</v>
      </c>
    </row>
    <row r="129" spans="1:2" x14ac:dyDescent="0.25">
      <c r="A129" s="1">
        <v>1</v>
      </c>
      <c r="B129" s="1" t="s">
        <v>637</v>
      </c>
    </row>
    <row r="130" spans="1:2" x14ac:dyDescent="0.25">
      <c r="A130" s="1">
        <v>1</v>
      </c>
      <c r="B130" s="1" t="s">
        <v>638</v>
      </c>
    </row>
    <row r="131" spans="1:2" x14ac:dyDescent="0.25">
      <c r="A131" s="1">
        <v>1</v>
      </c>
      <c r="B131" s="1" t="s">
        <v>639</v>
      </c>
    </row>
    <row r="132" spans="1:2" x14ac:dyDescent="0.25">
      <c r="A132" s="1">
        <v>1</v>
      </c>
      <c r="B132" s="1" t="s">
        <v>640</v>
      </c>
    </row>
    <row r="133" spans="1:2" x14ac:dyDescent="0.25">
      <c r="A133" s="1">
        <v>1</v>
      </c>
      <c r="B133" s="1" t="s">
        <v>641</v>
      </c>
    </row>
    <row r="134" spans="1:2" hidden="1" x14ac:dyDescent="0.25">
      <c r="B134" s="7" t="s">
        <v>728</v>
      </c>
    </row>
    <row r="135" spans="1:2" x14ac:dyDescent="0.25">
      <c r="A135" s="1">
        <v>1</v>
      </c>
      <c r="B135" s="1" t="s">
        <v>642</v>
      </c>
    </row>
    <row r="136" spans="1:2" x14ac:dyDescent="0.25">
      <c r="A136" s="1">
        <v>1</v>
      </c>
      <c r="B136" s="1" t="s">
        <v>731</v>
      </c>
    </row>
    <row r="137" spans="1:2" x14ac:dyDescent="0.25">
      <c r="A137" s="1">
        <v>1</v>
      </c>
      <c r="B137" s="1" t="s">
        <v>648</v>
      </c>
    </row>
    <row r="138" spans="1:2" hidden="1" x14ac:dyDescent="0.25">
      <c r="B138" s="7" t="s">
        <v>732</v>
      </c>
    </row>
    <row r="139" spans="1:2" x14ac:dyDescent="0.25">
      <c r="A139" s="1">
        <v>1</v>
      </c>
      <c r="B139" s="1" t="s">
        <v>649</v>
      </c>
    </row>
  </sheetData>
  <autoFilter ref="A1:A139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workbookViewId="0">
      <selection activeCell="B72" sqref="B72"/>
    </sheetView>
  </sheetViews>
  <sheetFormatPr defaultRowHeight="15" x14ac:dyDescent="0.25"/>
  <sheetData>
    <row r="1" spans="1:1" x14ac:dyDescent="0.25">
      <c r="A1" s="1" t="s">
        <v>364</v>
      </c>
    </row>
    <row r="2" spans="1:1" x14ac:dyDescent="0.25">
      <c r="A2" s="1" t="s">
        <v>370</v>
      </c>
    </row>
    <row r="3" spans="1:1" x14ac:dyDescent="0.25">
      <c r="A3" s="1" t="s">
        <v>375</v>
      </c>
    </row>
    <row r="4" spans="1:1" x14ac:dyDescent="0.25">
      <c r="A4" s="1" t="s">
        <v>380</v>
      </c>
    </row>
    <row r="5" spans="1:1" x14ac:dyDescent="0.25">
      <c r="A5" s="1" t="s">
        <v>385</v>
      </c>
    </row>
    <row r="6" spans="1:1" x14ac:dyDescent="0.25">
      <c r="A6" s="1" t="s">
        <v>386</v>
      </c>
    </row>
    <row r="7" spans="1:1" x14ac:dyDescent="0.25">
      <c r="A7" s="1" t="s">
        <v>391</v>
      </c>
    </row>
    <row r="8" spans="1:1" x14ac:dyDescent="0.25">
      <c r="A8" s="1" t="s">
        <v>396</v>
      </c>
    </row>
    <row r="9" spans="1:1" x14ac:dyDescent="0.25">
      <c r="A9" s="1" t="s">
        <v>401</v>
      </c>
    </row>
    <row r="10" spans="1:1" x14ac:dyDescent="0.25">
      <c r="A10" s="1" t="s">
        <v>407</v>
      </c>
    </row>
    <row r="11" spans="1:1" x14ac:dyDescent="0.25">
      <c r="A11" s="1" t="s">
        <v>413</v>
      </c>
    </row>
    <row r="12" spans="1:1" x14ac:dyDescent="0.25">
      <c r="A12" s="1" t="s">
        <v>418</v>
      </c>
    </row>
    <row r="13" spans="1:1" x14ac:dyDescent="0.25">
      <c r="A13" s="1" t="s">
        <v>423</v>
      </c>
    </row>
    <row r="14" spans="1:1" x14ac:dyDescent="0.25">
      <c r="A14" s="1" t="s">
        <v>424</v>
      </c>
    </row>
    <row r="15" spans="1:1" x14ac:dyDescent="0.25">
      <c r="A15" s="1" t="s">
        <v>429</v>
      </c>
    </row>
    <row r="16" spans="1:1" x14ac:dyDescent="0.25">
      <c r="A16" s="1" t="s">
        <v>434</v>
      </c>
    </row>
    <row r="17" spans="1:1" x14ac:dyDescent="0.25">
      <c r="A17" s="1" t="s">
        <v>439</v>
      </c>
    </row>
    <row r="18" spans="1:1" x14ac:dyDescent="0.25">
      <c r="A18" s="1" t="s">
        <v>440</v>
      </c>
    </row>
    <row r="19" spans="1:1" x14ac:dyDescent="0.25">
      <c r="A19" s="1" t="s">
        <v>442</v>
      </c>
    </row>
    <row r="20" spans="1:1" x14ac:dyDescent="0.25">
      <c r="A20" s="1" t="s">
        <v>447</v>
      </c>
    </row>
    <row r="21" spans="1:1" x14ac:dyDescent="0.25">
      <c r="A21" s="1" t="s">
        <v>452</v>
      </c>
    </row>
    <row r="22" spans="1:1" x14ac:dyDescent="0.25">
      <c r="A22" s="1" t="s">
        <v>453</v>
      </c>
    </row>
    <row r="23" spans="1:1" x14ac:dyDescent="0.25">
      <c r="A23" s="1" t="s">
        <v>458</v>
      </c>
    </row>
    <row r="24" spans="1:1" x14ac:dyDescent="0.25">
      <c r="A24" s="1" t="s">
        <v>463</v>
      </c>
    </row>
    <row r="25" spans="1:1" x14ac:dyDescent="0.25">
      <c r="A25" s="1" t="s">
        <v>468</v>
      </c>
    </row>
    <row r="26" spans="1:1" x14ac:dyDescent="0.25">
      <c r="A26" s="1" t="s">
        <v>469</v>
      </c>
    </row>
    <row r="27" spans="1:1" x14ac:dyDescent="0.25">
      <c r="A27" s="1" t="s">
        <v>470</v>
      </c>
    </row>
    <row r="28" spans="1:1" x14ac:dyDescent="0.25">
      <c r="A28" s="1" t="s">
        <v>471</v>
      </c>
    </row>
    <row r="29" spans="1:1" x14ac:dyDescent="0.25">
      <c r="A29" s="1" t="s">
        <v>476</v>
      </c>
    </row>
    <row r="30" spans="1:1" x14ac:dyDescent="0.25">
      <c r="A30" s="1" t="s">
        <v>481</v>
      </c>
    </row>
    <row r="31" spans="1:1" x14ac:dyDescent="0.25">
      <c r="A31" s="1" t="s">
        <v>482</v>
      </c>
    </row>
    <row r="32" spans="1:1" x14ac:dyDescent="0.25">
      <c r="A32" s="1" t="s">
        <v>483</v>
      </c>
    </row>
    <row r="33" spans="1:1" x14ac:dyDescent="0.25">
      <c r="A33" s="1" t="s">
        <v>484</v>
      </c>
    </row>
    <row r="34" spans="1:1" x14ac:dyDescent="0.25">
      <c r="A34" s="1" t="s">
        <v>485</v>
      </c>
    </row>
    <row r="35" spans="1:1" x14ac:dyDescent="0.25">
      <c r="A35" s="1" t="s">
        <v>490</v>
      </c>
    </row>
    <row r="36" spans="1:1" x14ac:dyDescent="0.25">
      <c r="A36" s="1" t="s">
        <v>495</v>
      </c>
    </row>
    <row r="37" spans="1:1" x14ac:dyDescent="0.25">
      <c r="A37" s="1" t="s">
        <v>500</v>
      </c>
    </row>
    <row r="38" spans="1:1" x14ac:dyDescent="0.25">
      <c r="A38" s="1" t="s">
        <v>501</v>
      </c>
    </row>
    <row r="39" spans="1:1" x14ac:dyDescent="0.25">
      <c r="A39" s="1" t="s">
        <v>502</v>
      </c>
    </row>
    <row r="40" spans="1:1" x14ac:dyDescent="0.25">
      <c r="A40" s="1" t="s">
        <v>503</v>
      </c>
    </row>
    <row r="41" spans="1:1" x14ac:dyDescent="0.25">
      <c r="A41" s="1" t="s">
        <v>504</v>
      </c>
    </row>
    <row r="42" spans="1:1" x14ac:dyDescent="0.25">
      <c r="A42" s="1" t="s">
        <v>505</v>
      </c>
    </row>
    <row r="43" spans="1:1" x14ac:dyDescent="0.25">
      <c r="A43" s="1" t="s">
        <v>506</v>
      </c>
    </row>
    <row r="44" spans="1:1" x14ac:dyDescent="0.25">
      <c r="A44" s="1" t="s">
        <v>511</v>
      </c>
    </row>
    <row r="45" spans="1:1" x14ac:dyDescent="0.25">
      <c r="A45" s="1" t="s">
        <v>516</v>
      </c>
    </row>
    <row r="46" spans="1:1" x14ac:dyDescent="0.25">
      <c r="A46" s="1" t="s">
        <v>521</v>
      </c>
    </row>
    <row r="47" spans="1:1" x14ac:dyDescent="0.25">
      <c r="A47" s="1" t="s">
        <v>522</v>
      </c>
    </row>
    <row r="48" spans="1:1" x14ac:dyDescent="0.25">
      <c r="A48" s="1" t="s">
        <v>523</v>
      </c>
    </row>
    <row r="49" spans="1:1" x14ac:dyDescent="0.25">
      <c r="A49" s="1" t="s">
        <v>528</v>
      </c>
    </row>
    <row r="50" spans="1:1" x14ac:dyDescent="0.25">
      <c r="A50" s="1" t="s">
        <v>529</v>
      </c>
    </row>
    <row r="51" spans="1:1" x14ac:dyDescent="0.25">
      <c r="A51" s="1" t="s">
        <v>530</v>
      </c>
    </row>
    <row r="52" spans="1:1" x14ac:dyDescent="0.25">
      <c r="A52" s="1" t="s">
        <v>531</v>
      </c>
    </row>
    <row r="53" spans="1:1" x14ac:dyDescent="0.25">
      <c r="A53" s="1" t="s">
        <v>532</v>
      </c>
    </row>
    <row r="54" spans="1:1" x14ac:dyDescent="0.25">
      <c r="A54" s="1" t="s">
        <v>533</v>
      </c>
    </row>
    <row r="55" spans="1:1" x14ac:dyDescent="0.25">
      <c r="A55" s="1" t="s">
        <v>534</v>
      </c>
    </row>
    <row r="56" spans="1:1" x14ac:dyDescent="0.25">
      <c r="A56" s="1" t="s">
        <v>535</v>
      </c>
    </row>
    <row r="57" spans="1:1" x14ac:dyDescent="0.25">
      <c r="A57" s="1" t="s">
        <v>536</v>
      </c>
    </row>
    <row r="58" spans="1:1" x14ac:dyDescent="0.25">
      <c r="A58" s="1" t="s">
        <v>541</v>
      </c>
    </row>
    <row r="59" spans="1:1" x14ac:dyDescent="0.25">
      <c r="A59" s="1" t="s">
        <v>542</v>
      </c>
    </row>
    <row r="60" spans="1:1" x14ac:dyDescent="0.25">
      <c r="A60" s="1" t="s">
        <v>543</v>
      </c>
    </row>
    <row r="61" spans="1:1" x14ac:dyDescent="0.25">
      <c r="A61" s="1" t="s">
        <v>544</v>
      </c>
    </row>
    <row r="62" spans="1:1" x14ac:dyDescent="0.25">
      <c r="A62" s="1" t="s">
        <v>545</v>
      </c>
    </row>
    <row r="63" spans="1:1" x14ac:dyDescent="0.25">
      <c r="A63" s="1" t="s">
        <v>546</v>
      </c>
    </row>
    <row r="64" spans="1:1" x14ac:dyDescent="0.25">
      <c r="A64" s="1" t="s">
        <v>547</v>
      </c>
    </row>
    <row r="65" spans="1:1" x14ac:dyDescent="0.25">
      <c r="A65" s="1" t="s">
        <v>552</v>
      </c>
    </row>
    <row r="66" spans="1:1" x14ac:dyDescent="0.25">
      <c r="A66" s="1" t="s">
        <v>557</v>
      </c>
    </row>
    <row r="67" spans="1:1" x14ac:dyDescent="0.25">
      <c r="A67" s="1" t="s">
        <v>562</v>
      </c>
    </row>
    <row r="68" spans="1:1" x14ac:dyDescent="0.25">
      <c r="A68" s="1" t="s">
        <v>567</v>
      </c>
    </row>
    <row r="69" spans="1:1" x14ac:dyDescent="0.25">
      <c r="A69" s="1" t="s">
        <v>572</v>
      </c>
    </row>
    <row r="70" spans="1:1" x14ac:dyDescent="0.25">
      <c r="A70" s="1" t="s">
        <v>573</v>
      </c>
    </row>
    <row r="71" spans="1:1" x14ac:dyDescent="0.25">
      <c r="A71" s="1" t="s">
        <v>578</v>
      </c>
    </row>
    <row r="72" spans="1:1" x14ac:dyDescent="0.25">
      <c r="A72" s="1" t="s">
        <v>583</v>
      </c>
    </row>
    <row r="73" spans="1:1" x14ac:dyDescent="0.25">
      <c r="A73" s="1" t="s">
        <v>588</v>
      </c>
    </row>
    <row r="74" spans="1:1" x14ac:dyDescent="0.25">
      <c r="A74" s="1" t="s">
        <v>593</v>
      </c>
    </row>
    <row r="75" spans="1:1" x14ac:dyDescent="0.25">
      <c r="A75" s="1" t="s">
        <v>598</v>
      </c>
    </row>
    <row r="76" spans="1:1" x14ac:dyDescent="0.25">
      <c r="A76" s="1" t="s">
        <v>603</v>
      </c>
    </row>
    <row r="77" spans="1:1" x14ac:dyDescent="0.25">
      <c r="A77" s="1" t="s">
        <v>608</v>
      </c>
    </row>
    <row r="78" spans="1:1" x14ac:dyDescent="0.25">
      <c r="A78" s="1" t="s">
        <v>613</v>
      </c>
    </row>
    <row r="79" spans="1:1" x14ac:dyDescent="0.25">
      <c r="A79" s="1" t="s">
        <v>618</v>
      </c>
    </row>
    <row r="80" spans="1:1" x14ac:dyDescent="0.25">
      <c r="A80" s="1" t="s">
        <v>619</v>
      </c>
    </row>
    <row r="81" spans="1:1" x14ac:dyDescent="0.25">
      <c r="A81" s="1" t="s">
        <v>620</v>
      </c>
    </row>
    <row r="82" spans="1:1" x14ac:dyDescent="0.25">
      <c r="A82" s="1" t="s">
        <v>621</v>
      </c>
    </row>
    <row r="83" spans="1:1" x14ac:dyDescent="0.25">
      <c r="A83" s="1" t="s">
        <v>626</v>
      </c>
    </row>
    <row r="84" spans="1:1" x14ac:dyDescent="0.25">
      <c r="A84" s="1" t="s">
        <v>631</v>
      </c>
    </row>
    <row r="85" spans="1:1" x14ac:dyDescent="0.25">
      <c r="A85" s="1" t="s">
        <v>636</v>
      </c>
    </row>
    <row r="86" spans="1:1" x14ac:dyDescent="0.25">
      <c r="A86" s="1" t="s">
        <v>637</v>
      </c>
    </row>
    <row r="87" spans="1:1" x14ac:dyDescent="0.25">
      <c r="A87" s="1" t="s">
        <v>638</v>
      </c>
    </row>
    <row r="88" spans="1:1" x14ac:dyDescent="0.25">
      <c r="A88" s="1" t="s">
        <v>639</v>
      </c>
    </row>
    <row r="89" spans="1:1" x14ac:dyDescent="0.25">
      <c r="A89" s="1" t="s">
        <v>640</v>
      </c>
    </row>
    <row r="90" spans="1:1" x14ac:dyDescent="0.25">
      <c r="A90" s="1" t="s">
        <v>641</v>
      </c>
    </row>
    <row r="91" spans="1:1" x14ac:dyDescent="0.25">
      <c r="A91" s="1" t="s">
        <v>642</v>
      </c>
    </row>
    <row r="92" spans="1:1" x14ac:dyDescent="0.25">
      <c r="A92" s="1" t="s">
        <v>648</v>
      </c>
    </row>
    <row r="93" spans="1:1" x14ac:dyDescent="0.25">
      <c r="A93" s="1" t="s">
        <v>649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2"/>
  <sheetViews>
    <sheetView workbookViewId="0">
      <selection activeCell="B372" sqref="A1:B372"/>
    </sheetView>
  </sheetViews>
  <sheetFormatPr defaultRowHeight="15" x14ac:dyDescent="0.25"/>
  <cols>
    <col min="1" max="1" width="9.140625" style="1"/>
    <col min="3" max="3" width="16.7109375" bestFit="1" customWidth="1"/>
  </cols>
  <sheetData>
    <row r="1" spans="1:13" x14ac:dyDescent="0.25">
      <c r="A1" s="1">
        <f>MOD(B1,4)</f>
        <v>1</v>
      </c>
      <c r="B1">
        <v>1</v>
      </c>
      <c r="C1" t="s">
        <v>364</v>
      </c>
      <c r="D1">
        <v>415</v>
      </c>
      <c r="E1" t="s">
        <v>365</v>
      </c>
      <c r="F1" t="s">
        <v>3</v>
      </c>
      <c r="G1">
        <v>20</v>
      </c>
      <c r="H1">
        <v>0</v>
      </c>
      <c r="I1" t="s">
        <v>4</v>
      </c>
      <c r="J1">
        <v>300</v>
      </c>
      <c r="K1">
        <v>5000</v>
      </c>
      <c r="L1">
        <v>1392</v>
      </c>
      <c r="M1">
        <v>1</v>
      </c>
    </row>
    <row r="2" spans="1:13" x14ac:dyDescent="0.25">
      <c r="A2" s="1">
        <f t="shared" ref="A2:A65" si="0">MOD(B2,4)</f>
        <v>2</v>
      </c>
      <c r="B2">
        <v>2</v>
      </c>
      <c r="D2" s="2">
        <v>28.653739300000002</v>
      </c>
      <c r="E2" t="s">
        <v>366</v>
      </c>
      <c r="F2" t="s">
        <v>367</v>
      </c>
      <c r="G2">
        <v>2</v>
      </c>
    </row>
    <row r="3" spans="1:13" x14ac:dyDescent="0.25">
      <c r="A3" s="1">
        <f t="shared" si="0"/>
        <v>3</v>
      </c>
      <c r="B3">
        <v>3</v>
      </c>
      <c r="C3">
        <f>-43686.2067-124.853486-2.26619731</f>
        <v>-43813.326383309999</v>
      </c>
      <c r="D3" t="s">
        <v>368</v>
      </c>
      <c r="E3">
        <v>3</v>
      </c>
    </row>
    <row r="4" spans="1:13" x14ac:dyDescent="0.25">
      <c r="A4" s="1">
        <f t="shared" si="0"/>
        <v>0</v>
      </c>
      <c r="B4">
        <v>4</v>
      </c>
      <c r="D4" t="s">
        <v>369</v>
      </c>
      <c r="E4" s="2">
        <v>42.757477000000002</v>
      </c>
      <c r="F4">
        <v>4</v>
      </c>
    </row>
    <row r="5" spans="1:13" x14ac:dyDescent="0.25">
      <c r="A5" s="1">
        <f t="shared" si="0"/>
        <v>1</v>
      </c>
      <c r="B5" s="1">
        <v>5</v>
      </c>
      <c r="C5" t="s">
        <v>370</v>
      </c>
      <c r="D5">
        <v>415</v>
      </c>
      <c r="E5" t="s">
        <v>365</v>
      </c>
      <c r="F5" t="s">
        <v>3</v>
      </c>
      <c r="G5">
        <v>19</v>
      </c>
      <c r="H5">
        <v>0</v>
      </c>
      <c r="I5" t="s">
        <v>4</v>
      </c>
      <c r="J5">
        <v>300</v>
      </c>
      <c r="K5">
        <v>5000</v>
      </c>
      <c r="L5">
        <v>1392</v>
      </c>
      <c r="M5">
        <v>1</v>
      </c>
    </row>
    <row r="6" spans="1:13" x14ac:dyDescent="0.25">
      <c r="A6" s="1">
        <f t="shared" si="0"/>
        <v>2</v>
      </c>
      <c r="B6" s="1">
        <v>6</v>
      </c>
      <c r="D6" s="2">
        <v>28.2258405</v>
      </c>
      <c r="E6" t="s">
        <v>371</v>
      </c>
      <c r="F6" t="s">
        <v>372</v>
      </c>
      <c r="G6">
        <v>2</v>
      </c>
    </row>
    <row r="7" spans="1:13" x14ac:dyDescent="0.25">
      <c r="A7" s="1">
        <f t="shared" si="0"/>
        <v>3</v>
      </c>
      <c r="B7" s="1">
        <v>7</v>
      </c>
      <c r="C7">
        <f>-18614.8587-119.69-1.48833484</f>
        <v>-18736.037034839999</v>
      </c>
      <c r="D7" t="s">
        <v>373</v>
      </c>
      <c r="E7">
        <v>3</v>
      </c>
    </row>
    <row r="8" spans="1:13" x14ac:dyDescent="0.25">
      <c r="A8" s="1">
        <f t="shared" si="0"/>
        <v>0</v>
      </c>
      <c r="B8" s="1">
        <v>8</v>
      </c>
      <c r="D8" t="s">
        <v>374</v>
      </c>
      <c r="E8" s="2">
        <v>41.307440499999998</v>
      </c>
      <c r="F8">
        <v>4</v>
      </c>
    </row>
    <row r="9" spans="1:13" x14ac:dyDescent="0.25">
      <c r="A9" s="1">
        <f t="shared" si="0"/>
        <v>1</v>
      </c>
      <c r="B9" s="1">
        <v>9</v>
      </c>
      <c r="C9" t="s">
        <v>375</v>
      </c>
      <c r="D9">
        <v>415</v>
      </c>
      <c r="E9" t="s">
        <v>365</v>
      </c>
      <c r="F9" t="s">
        <v>3</v>
      </c>
      <c r="G9">
        <v>19</v>
      </c>
      <c r="H9">
        <v>0</v>
      </c>
      <c r="I9" t="s">
        <v>4</v>
      </c>
      <c r="J9">
        <v>300</v>
      </c>
      <c r="K9">
        <v>5000</v>
      </c>
      <c r="L9">
        <v>1385</v>
      </c>
      <c r="M9">
        <v>1</v>
      </c>
    </row>
    <row r="10" spans="1:13" x14ac:dyDescent="0.25">
      <c r="A10" s="1">
        <f t="shared" si="0"/>
        <v>2</v>
      </c>
      <c r="B10" s="1">
        <v>10</v>
      </c>
      <c r="D10" s="2">
        <v>26.677175800000001</v>
      </c>
      <c r="E10" t="s">
        <v>376</v>
      </c>
      <c r="F10" t="s">
        <v>377</v>
      </c>
      <c r="G10">
        <v>2</v>
      </c>
    </row>
    <row r="11" spans="1:13" x14ac:dyDescent="0.25">
      <c r="A11" s="1">
        <f t="shared" si="0"/>
        <v>3</v>
      </c>
      <c r="B11" s="1">
        <v>11</v>
      </c>
      <c r="C11">
        <f>-20414.0173-110.0023</f>
        <v>-20524.0196</v>
      </c>
      <c r="D11" s="2">
        <v>1.8313944799999999</v>
      </c>
      <c r="E11" t="s">
        <v>378</v>
      </c>
      <c r="F11">
        <v>3</v>
      </c>
    </row>
    <row r="12" spans="1:13" x14ac:dyDescent="0.25">
      <c r="A12" s="1">
        <f t="shared" si="0"/>
        <v>0</v>
      </c>
      <c r="B12" s="1">
        <v>12</v>
      </c>
      <c r="D12" t="s">
        <v>379</v>
      </c>
      <c r="E12" s="2">
        <v>27.5316984</v>
      </c>
      <c r="F12">
        <v>4</v>
      </c>
    </row>
    <row r="13" spans="1:13" x14ac:dyDescent="0.25">
      <c r="A13" s="1">
        <f t="shared" si="0"/>
        <v>1</v>
      </c>
      <c r="B13" s="1">
        <v>13</v>
      </c>
      <c r="C13" t="s">
        <v>380</v>
      </c>
      <c r="D13">
        <v>415</v>
      </c>
      <c r="E13" t="s">
        <v>365</v>
      </c>
      <c r="F13" t="s">
        <v>3</v>
      </c>
      <c r="G13">
        <v>19</v>
      </c>
      <c r="H13">
        <v>0</v>
      </c>
      <c r="I13" t="s">
        <v>4</v>
      </c>
      <c r="J13">
        <v>300</v>
      </c>
      <c r="K13">
        <v>5000</v>
      </c>
      <c r="L13">
        <v>1387</v>
      </c>
      <c r="M13">
        <v>1</v>
      </c>
    </row>
    <row r="14" spans="1:13" x14ac:dyDescent="0.25">
      <c r="A14" s="1">
        <f t="shared" si="0"/>
        <v>2</v>
      </c>
      <c r="B14" s="1">
        <v>14</v>
      </c>
      <c r="D14" s="2">
        <v>28.000084000000001</v>
      </c>
      <c r="E14" t="s">
        <v>381</v>
      </c>
      <c r="F14" t="s">
        <v>382</v>
      </c>
      <c r="G14">
        <v>2</v>
      </c>
    </row>
    <row r="15" spans="1:13" x14ac:dyDescent="0.25">
      <c r="A15" s="1">
        <f t="shared" si="0"/>
        <v>3</v>
      </c>
      <c r="B15" s="1">
        <v>15</v>
      </c>
      <c r="C15">
        <f>-19949.4067-117.997165-1.18689267</f>
        <v>-20068.590757670001</v>
      </c>
      <c r="D15" t="s">
        <v>383</v>
      </c>
      <c r="E15">
        <v>3</v>
      </c>
    </row>
    <row r="16" spans="1:13" x14ac:dyDescent="0.25">
      <c r="A16" s="1">
        <f t="shared" si="0"/>
        <v>0</v>
      </c>
      <c r="B16" s="1">
        <v>16</v>
      </c>
      <c r="D16" t="s">
        <v>384</v>
      </c>
      <c r="E16" s="2">
        <v>41.110134299999999</v>
      </c>
      <c r="F16">
        <v>4</v>
      </c>
    </row>
    <row r="17" spans="1:13" x14ac:dyDescent="0.25">
      <c r="A17" s="1">
        <f t="shared" si="0"/>
        <v>1</v>
      </c>
      <c r="B17" s="1">
        <v>17</v>
      </c>
      <c r="C17" t="s">
        <v>385</v>
      </c>
      <c r="D17">
        <v>415</v>
      </c>
      <c r="E17" t="s">
        <v>365</v>
      </c>
      <c r="F17" t="s">
        <v>3</v>
      </c>
      <c r="G17">
        <v>19</v>
      </c>
      <c r="H17">
        <v>0</v>
      </c>
      <c r="I17" t="s">
        <v>4</v>
      </c>
      <c r="J17">
        <v>300</v>
      </c>
      <c r="K17">
        <v>5000</v>
      </c>
      <c r="L17">
        <v>1387</v>
      </c>
      <c r="M17">
        <v>1</v>
      </c>
    </row>
    <row r="18" spans="1:13" x14ac:dyDescent="0.25">
      <c r="A18" s="1">
        <f t="shared" si="0"/>
        <v>2</v>
      </c>
      <c r="B18" s="1">
        <v>18</v>
      </c>
      <c r="D18" s="2">
        <v>28.000084000000001</v>
      </c>
      <c r="E18" t="s">
        <v>381</v>
      </c>
      <c r="F18" t="s">
        <v>382</v>
      </c>
      <c r="G18">
        <v>2</v>
      </c>
    </row>
    <row r="19" spans="1:13" x14ac:dyDescent="0.25">
      <c r="A19" s="1">
        <f t="shared" si="0"/>
        <v>3</v>
      </c>
      <c r="B19" s="1">
        <v>19</v>
      </c>
      <c r="C19">
        <f>-19949.4067-117.997165-1.18689267</f>
        <v>-20068.590757670001</v>
      </c>
      <c r="D19" t="s">
        <v>383</v>
      </c>
      <c r="E19">
        <v>3</v>
      </c>
    </row>
    <row r="20" spans="1:13" x14ac:dyDescent="0.25">
      <c r="A20" s="1">
        <f t="shared" si="0"/>
        <v>0</v>
      </c>
      <c r="B20" s="1">
        <v>20</v>
      </c>
      <c r="D20" t="s">
        <v>384</v>
      </c>
      <c r="E20" s="2">
        <v>41.110134299999999</v>
      </c>
      <c r="F20">
        <v>4</v>
      </c>
    </row>
    <row r="21" spans="1:13" x14ac:dyDescent="0.25">
      <c r="A21" s="1">
        <f t="shared" si="0"/>
        <v>1</v>
      </c>
      <c r="B21" s="1">
        <v>21</v>
      </c>
      <c r="C21" t="s">
        <v>386</v>
      </c>
      <c r="D21">
        <v>415</v>
      </c>
      <c r="E21" t="s">
        <v>365</v>
      </c>
      <c r="F21" t="s">
        <v>3</v>
      </c>
      <c r="G21">
        <v>18</v>
      </c>
      <c r="H21">
        <v>0</v>
      </c>
      <c r="I21" t="s">
        <v>4</v>
      </c>
      <c r="J21">
        <v>300</v>
      </c>
      <c r="K21">
        <v>5000</v>
      </c>
      <c r="L21">
        <v>1391</v>
      </c>
      <c r="M21">
        <v>1</v>
      </c>
    </row>
    <row r="22" spans="1:13" x14ac:dyDescent="0.25">
      <c r="A22" s="1">
        <f t="shared" si="0"/>
        <v>2</v>
      </c>
      <c r="B22" s="1">
        <v>22</v>
      </c>
      <c r="D22" s="2">
        <v>27.551026199999999</v>
      </c>
      <c r="E22" t="s">
        <v>387</v>
      </c>
      <c r="F22" t="s">
        <v>388</v>
      </c>
      <c r="G22">
        <v>2</v>
      </c>
    </row>
    <row r="23" spans="1:13" x14ac:dyDescent="0.25">
      <c r="A23" s="1">
        <f t="shared" si="0"/>
        <v>3</v>
      </c>
      <c r="B23" s="1">
        <v>23</v>
      </c>
      <c r="C23">
        <f>-28262.931-117.085976-1.35259766</f>
        <v>-28381.369573659998</v>
      </c>
      <c r="D23" t="s">
        <v>389</v>
      </c>
      <c r="E23">
        <v>3</v>
      </c>
    </row>
    <row r="24" spans="1:13" x14ac:dyDescent="0.25">
      <c r="A24" s="1">
        <f t="shared" si="0"/>
        <v>0</v>
      </c>
      <c r="B24" s="1">
        <v>24</v>
      </c>
      <c r="D24" t="s">
        <v>390</v>
      </c>
      <c r="E24" s="2">
        <v>39.136288999999998</v>
      </c>
      <c r="F24">
        <v>4</v>
      </c>
    </row>
    <row r="25" spans="1:13" x14ac:dyDescent="0.25">
      <c r="A25" s="1">
        <f t="shared" si="0"/>
        <v>1</v>
      </c>
      <c r="B25" s="1">
        <v>25</v>
      </c>
      <c r="C25" t="s">
        <v>391</v>
      </c>
      <c r="D25">
        <v>415</v>
      </c>
      <c r="E25" t="s">
        <v>365</v>
      </c>
      <c r="F25" t="s">
        <v>3</v>
      </c>
      <c r="G25">
        <v>18</v>
      </c>
      <c r="H25">
        <v>0</v>
      </c>
      <c r="I25" t="s">
        <v>4</v>
      </c>
      <c r="J25">
        <v>300</v>
      </c>
      <c r="K25">
        <v>5000</v>
      </c>
      <c r="L25">
        <v>1390</v>
      </c>
      <c r="M25">
        <v>1</v>
      </c>
    </row>
    <row r="26" spans="1:13" x14ac:dyDescent="0.25">
      <c r="A26" s="1">
        <f t="shared" si="0"/>
        <v>2</v>
      </c>
      <c r="B26" s="1">
        <v>26</v>
      </c>
      <c r="D26" s="2">
        <v>27.0798317</v>
      </c>
      <c r="E26" t="s">
        <v>392</v>
      </c>
      <c r="F26" t="s">
        <v>393</v>
      </c>
      <c r="G26">
        <v>2</v>
      </c>
    </row>
    <row r="27" spans="1:13" x14ac:dyDescent="0.25">
      <c r="A27" s="1">
        <f t="shared" si="0"/>
        <v>3</v>
      </c>
      <c r="B27" s="1">
        <v>27</v>
      </c>
      <c r="C27">
        <f>-29608.3965-114.891476-0.835487832</f>
        <v>-29724.123463831998</v>
      </c>
      <c r="D27" t="s">
        <v>394</v>
      </c>
      <c r="E27">
        <v>3</v>
      </c>
    </row>
    <row r="28" spans="1:13" x14ac:dyDescent="0.25">
      <c r="A28" s="1">
        <f t="shared" si="0"/>
        <v>0</v>
      </c>
      <c r="B28" s="1">
        <v>28</v>
      </c>
      <c r="D28" t="s">
        <v>395</v>
      </c>
      <c r="E28" s="2">
        <v>36.595938500000003</v>
      </c>
      <c r="F28">
        <v>4</v>
      </c>
    </row>
    <row r="29" spans="1:13" x14ac:dyDescent="0.25">
      <c r="A29" s="1">
        <f t="shared" si="0"/>
        <v>1</v>
      </c>
      <c r="B29" s="1">
        <v>29</v>
      </c>
      <c r="C29" t="s">
        <v>396</v>
      </c>
      <c r="D29">
        <v>415</v>
      </c>
      <c r="E29" t="s">
        <v>365</v>
      </c>
      <c r="F29" t="s">
        <v>3</v>
      </c>
      <c r="G29">
        <v>18</v>
      </c>
      <c r="H29">
        <v>0</v>
      </c>
      <c r="I29" t="s">
        <v>4</v>
      </c>
      <c r="J29">
        <v>300</v>
      </c>
      <c r="K29">
        <v>5000</v>
      </c>
      <c r="L29">
        <v>1393</v>
      </c>
      <c r="M29">
        <v>1</v>
      </c>
    </row>
    <row r="30" spans="1:13" x14ac:dyDescent="0.25">
      <c r="A30" s="1">
        <f t="shared" si="0"/>
        <v>2</v>
      </c>
      <c r="B30" s="1">
        <v>30</v>
      </c>
      <c r="D30" s="2">
        <v>27.1344523</v>
      </c>
      <c r="E30" t="s">
        <v>397</v>
      </c>
      <c r="F30" t="s">
        <v>398</v>
      </c>
      <c r="G30">
        <v>2</v>
      </c>
    </row>
    <row r="31" spans="1:13" x14ac:dyDescent="0.25">
      <c r="A31" s="1">
        <f t="shared" si="0"/>
        <v>3</v>
      </c>
      <c r="B31" s="1">
        <v>31</v>
      </c>
      <c r="C31">
        <f>-28911.2047-115.789162-3.18525976</f>
        <v>-29030.17912176</v>
      </c>
      <c r="D31" t="s">
        <v>399</v>
      </c>
      <c r="E31">
        <v>3</v>
      </c>
    </row>
    <row r="32" spans="1:13" x14ac:dyDescent="0.25">
      <c r="A32" s="1">
        <f t="shared" si="0"/>
        <v>0</v>
      </c>
      <c r="B32" s="1">
        <v>32</v>
      </c>
      <c r="D32" t="s">
        <v>400</v>
      </c>
      <c r="E32" s="2">
        <v>47.608744999999999</v>
      </c>
      <c r="F32">
        <v>4</v>
      </c>
    </row>
    <row r="33" spans="1:13" x14ac:dyDescent="0.25">
      <c r="A33" s="1">
        <f t="shared" si="0"/>
        <v>1</v>
      </c>
      <c r="B33" s="1">
        <v>33</v>
      </c>
      <c r="C33" t="s">
        <v>401</v>
      </c>
      <c r="D33">
        <v>415</v>
      </c>
      <c r="E33" t="s">
        <v>365</v>
      </c>
      <c r="F33" t="s">
        <v>3</v>
      </c>
      <c r="G33">
        <v>17</v>
      </c>
      <c r="H33">
        <v>0</v>
      </c>
      <c r="I33" t="s">
        <v>4</v>
      </c>
      <c r="J33">
        <v>300</v>
      </c>
      <c r="K33">
        <v>5000</v>
      </c>
      <c r="L33">
        <v>1391</v>
      </c>
      <c r="M33">
        <v>1</v>
      </c>
    </row>
    <row r="34" spans="1:13" x14ac:dyDescent="0.25">
      <c r="A34" s="1">
        <f t="shared" si="0"/>
        <v>2</v>
      </c>
      <c r="B34" s="1">
        <v>34</v>
      </c>
      <c r="D34" s="2">
        <v>26.4961609</v>
      </c>
      <c r="E34" t="s">
        <v>402</v>
      </c>
      <c r="F34" t="s">
        <v>403</v>
      </c>
      <c r="G34">
        <v>2</v>
      </c>
    </row>
    <row r="35" spans="1:13" x14ac:dyDescent="0.25">
      <c r="A35" s="1">
        <f t="shared" si="0"/>
        <v>3</v>
      </c>
      <c r="B35" s="1">
        <v>35</v>
      </c>
      <c r="D35" t="s">
        <v>404</v>
      </c>
      <c r="E35" t="s">
        <v>405</v>
      </c>
      <c r="F35">
        <v>3</v>
      </c>
    </row>
    <row r="36" spans="1:13" x14ac:dyDescent="0.25">
      <c r="A36" s="1">
        <f t="shared" si="0"/>
        <v>0</v>
      </c>
      <c r="B36" s="1">
        <v>36</v>
      </c>
      <c r="D36" t="s">
        <v>406</v>
      </c>
      <c r="E36" s="2">
        <v>10091.8105</v>
      </c>
      <c r="F36" s="2">
        <v>39.926363600000002</v>
      </c>
      <c r="G36">
        <v>4</v>
      </c>
    </row>
    <row r="37" spans="1:13" x14ac:dyDescent="0.25">
      <c r="A37" s="1">
        <f t="shared" si="0"/>
        <v>1</v>
      </c>
      <c r="B37" s="1">
        <v>37</v>
      </c>
      <c r="C37" t="s">
        <v>407</v>
      </c>
      <c r="D37">
        <v>415</v>
      </c>
      <c r="E37" t="s">
        <v>365</v>
      </c>
      <c r="F37" t="s">
        <v>3</v>
      </c>
      <c r="G37" t="s">
        <v>408</v>
      </c>
      <c r="H37">
        <v>1</v>
      </c>
      <c r="I37" t="s">
        <v>4</v>
      </c>
      <c r="J37">
        <v>300</v>
      </c>
      <c r="K37">
        <v>5000</v>
      </c>
      <c r="L37">
        <v>1391</v>
      </c>
      <c r="M37">
        <v>1</v>
      </c>
    </row>
    <row r="38" spans="1:13" x14ac:dyDescent="0.25">
      <c r="A38" s="1">
        <f t="shared" si="0"/>
        <v>2</v>
      </c>
      <c r="B38" s="1">
        <v>38</v>
      </c>
      <c r="D38" s="2">
        <v>30.6482536</v>
      </c>
      <c r="E38" t="s">
        <v>409</v>
      </c>
      <c r="F38" t="s">
        <v>410</v>
      </c>
      <c r="G38">
        <v>2</v>
      </c>
    </row>
    <row r="39" spans="1:13" x14ac:dyDescent="0.25">
      <c r="A39" s="1">
        <f t="shared" si="0"/>
        <v>3</v>
      </c>
      <c r="B39" s="1">
        <v>39</v>
      </c>
      <c r="C39">
        <f>-36177.4163-131.325135-1.50945371</f>
        <v>-36310.250888709998</v>
      </c>
      <c r="D39" t="s">
        <v>411</v>
      </c>
      <c r="E39">
        <v>3</v>
      </c>
    </row>
    <row r="40" spans="1:13" x14ac:dyDescent="0.25">
      <c r="A40" s="1">
        <f t="shared" si="0"/>
        <v>0</v>
      </c>
      <c r="B40" s="1">
        <v>40</v>
      </c>
      <c r="D40" t="s">
        <v>412</v>
      </c>
      <c r="E40" s="2">
        <v>42.600540000000002</v>
      </c>
      <c r="F40">
        <v>4</v>
      </c>
    </row>
    <row r="41" spans="1:13" x14ac:dyDescent="0.25">
      <c r="A41" s="1">
        <f t="shared" si="0"/>
        <v>1</v>
      </c>
      <c r="B41" s="1">
        <v>41</v>
      </c>
      <c r="C41" t="s">
        <v>413</v>
      </c>
      <c r="D41">
        <v>415</v>
      </c>
      <c r="E41" t="s">
        <v>365</v>
      </c>
      <c r="F41" t="s">
        <v>3</v>
      </c>
      <c r="G41" t="s">
        <v>408</v>
      </c>
      <c r="H41">
        <v>1</v>
      </c>
      <c r="I41" t="s">
        <v>4</v>
      </c>
      <c r="J41">
        <v>300</v>
      </c>
      <c r="K41">
        <v>5000</v>
      </c>
      <c r="L41">
        <v>1391</v>
      </c>
      <c r="M41">
        <v>1</v>
      </c>
    </row>
    <row r="42" spans="1:13" x14ac:dyDescent="0.25">
      <c r="A42" s="1">
        <f t="shared" si="0"/>
        <v>2</v>
      </c>
      <c r="B42" s="1">
        <v>42</v>
      </c>
      <c r="D42" s="2">
        <v>31.323298399999999</v>
      </c>
      <c r="E42" t="s">
        <v>414</v>
      </c>
      <c r="F42" t="s">
        <v>415</v>
      </c>
      <c r="G42">
        <v>2</v>
      </c>
    </row>
    <row r="43" spans="1:13" x14ac:dyDescent="0.25">
      <c r="A43" s="1">
        <f t="shared" si="0"/>
        <v>3</v>
      </c>
      <c r="B43" s="1">
        <v>43</v>
      </c>
      <c r="C43">
        <f>-39740.4899-136.498906-1.59336087</f>
        <v>-39878.582166870001</v>
      </c>
      <c r="D43" t="s">
        <v>416</v>
      </c>
      <c r="E43">
        <v>3</v>
      </c>
    </row>
    <row r="44" spans="1:13" x14ac:dyDescent="0.25">
      <c r="A44" s="1">
        <f t="shared" si="0"/>
        <v>0</v>
      </c>
      <c r="B44" s="1">
        <v>44</v>
      </c>
      <c r="D44" t="s">
        <v>417</v>
      </c>
      <c r="E44" s="2">
        <v>40.717759200000003</v>
      </c>
      <c r="F44">
        <v>4</v>
      </c>
    </row>
    <row r="45" spans="1:13" x14ac:dyDescent="0.25">
      <c r="A45" s="1">
        <f t="shared" si="0"/>
        <v>1</v>
      </c>
      <c r="B45" s="1">
        <v>45</v>
      </c>
      <c r="C45" t="s">
        <v>418</v>
      </c>
      <c r="D45">
        <v>415</v>
      </c>
      <c r="E45" t="s">
        <v>365</v>
      </c>
      <c r="F45" t="s">
        <v>3</v>
      </c>
      <c r="G45" t="s">
        <v>408</v>
      </c>
      <c r="H45">
        <v>1</v>
      </c>
      <c r="I45" t="s">
        <v>4</v>
      </c>
      <c r="J45">
        <v>300</v>
      </c>
      <c r="K45">
        <v>5000</v>
      </c>
      <c r="L45">
        <v>1392</v>
      </c>
      <c r="M45">
        <v>1</v>
      </c>
    </row>
    <row r="46" spans="1:13" x14ac:dyDescent="0.25">
      <c r="A46" s="1">
        <f t="shared" si="0"/>
        <v>2</v>
      </c>
      <c r="B46" s="1">
        <v>46</v>
      </c>
      <c r="D46" s="2">
        <v>31.2007403</v>
      </c>
      <c r="E46" t="s">
        <v>419</v>
      </c>
      <c r="F46" t="s">
        <v>420</v>
      </c>
      <c r="G46">
        <v>2</v>
      </c>
    </row>
    <row r="47" spans="1:13" x14ac:dyDescent="0.25">
      <c r="A47" s="1">
        <f t="shared" si="0"/>
        <v>3</v>
      </c>
      <c r="B47" s="1">
        <v>47</v>
      </c>
      <c r="C47">
        <f>-38560.6179-135.479967-2.66721889</f>
        <v>-38698.765085889994</v>
      </c>
      <c r="D47" t="s">
        <v>421</v>
      </c>
      <c r="E47">
        <v>3</v>
      </c>
    </row>
    <row r="48" spans="1:13" x14ac:dyDescent="0.25">
      <c r="A48" s="1">
        <f t="shared" si="0"/>
        <v>0</v>
      </c>
      <c r="B48" s="1">
        <v>48</v>
      </c>
      <c r="D48" t="s">
        <v>422</v>
      </c>
      <c r="E48" s="2">
        <v>46.496353800000001</v>
      </c>
      <c r="F48">
        <v>4</v>
      </c>
    </row>
    <row r="49" spans="1:13" x14ac:dyDescent="0.25">
      <c r="A49" s="1">
        <f t="shared" si="0"/>
        <v>1</v>
      </c>
      <c r="B49" s="1">
        <v>49</v>
      </c>
      <c r="C49" t="s">
        <v>423</v>
      </c>
      <c r="D49">
        <v>415</v>
      </c>
      <c r="E49" t="s">
        <v>365</v>
      </c>
      <c r="F49" t="s">
        <v>3</v>
      </c>
      <c r="G49" t="s">
        <v>408</v>
      </c>
      <c r="H49">
        <v>1</v>
      </c>
      <c r="I49" t="s">
        <v>4</v>
      </c>
      <c r="J49">
        <v>300</v>
      </c>
      <c r="K49">
        <v>5000</v>
      </c>
      <c r="L49">
        <v>1392</v>
      </c>
      <c r="M49">
        <v>1</v>
      </c>
    </row>
    <row r="50" spans="1:13" x14ac:dyDescent="0.25">
      <c r="A50" s="1">
        <f t="shared" si="0"/>
        <v>2</v>
      </c>
      <c r="B50" s="1">
        <v>50</v>
      </c>
      <c r="D50" s="2">
        <v>31.2007403</v>
      </c>
      <c r="E50" t="s">
        <v>419</v>
      </c>
      <c r="F50" t="s">
        <v>420</v>
      </c>
      <c r="G50">
        <v>2</v>
      </c>
    </row>
    <row r="51" spans="1:13" x14ac:dyDescent="0.25">
      <c r="A51" s="1">
        <f t="shared" si="0"/>
        <v>3</v>
      </c>
      <c r="B51" s="1">
        <v>51</v>
      </c>
      <c r="C51">
        <f>-38560.6179-135.479967-2.66721889</f>
        <v>-38698.765085889994</v>
      </c>
      <c r="D51" t="s">
        <v>421</v>
      </c>
      <c r="E51">
        <v>3</v>
      </c>
    </row>
    <row r="52" spans="1:13" x14ac:dyDescent="0.25">
      <c r="A52" s="1">
        <f t="shared" si="0"/>
        <v>0</v>
      </c>
      <c r="B52" s="1">
        <v>52</v>
      </c>
      <c r="D52" t="s">
        <v>422</v>
      </c>
      <c r="E52" s="2">
        <v>46.496353800000001</v>
      </c>
      <c r="F52">
        <v>4</v>
      </c>
    </row>
    <row r="53" spans="1:13" x14ac:dyDescent="0.25">
      <c r="A53" s="1">
        <f t="shared" si="0"/>
        <v>1</v>
      </c>
      <c r="B53" s="1">
        <v>53</v>
      </c>
      <c r="C53" t="s">
        <v>424</v>
      </c>
      <c r="D53">
        <v>415</v>
      </c>
      <c r="E53" t="s">
        <v>365</v>
      </c>
      <c r="F53" t="s">
        <v>3</v>
      </c>
      <c r="G53" t="s">
        <v>408</v>
      </c>
      <c r="H53">
        <v>2</v>
      </c>
      <c r="I53" t="s">
        <v>4</v>
      </c>
      <c r="J53">
        <v>300</v>
      </c>
      <c r="K53">
        <v>5000</v>
      </c>
      <c r="L53">
        <v>1394</v>
      </c>
      <c r="M53">
        <v>1</v>
      </c>
    </row>
    <row r="54" spans="1:13" x14ac:dyDescent="0.25">
      <c r="A54" s="1">
        <f t="shared" si="0"/>
        <v>2</v>
      </c>
      <c r="B54" s="1">
        <v>54</v>
      </c>
      <c r="D54" s="2">
        <v>33.414710700000001</v>
      </c>
      <c r="E54" t="s">
        <v>425</v>
      </c>
      <c r="F54" t="s">
        <v>426</v>
      </c>
      <c r="G54">
        <v>2</v>
      </c>
    </row>
    <row r="55" spans="1:13" x14ac:dyDescent="0.25">
      <c r="A55" s="1">
        <f t="shared" si="0"/>
        <v>3</v>
      </c>
      <c r="B55" s="1">
        <v>55</v>
      </c>
      <c r="C55">
        <f>-55965.5978-143.366573</f>
        <v>-56108.964373000003</v>
      </c>
      <c r="D55" s="2">
        <v>0.552545972</v>
      </c>
      <c r="E55" t="s">
        <v>427</v>
      </c>
      <c r="F55">
        <v>3</v>
      </c>
    </row>
    <row r="56" spans="1:13" x14ac:dyDescent="0.25">
      <c r="A56" s="1">
        <f t="shared" si="0"/>
        <v>0</v>
      </c>
      <c r="B56" s="1">
        <v>56</v>
      </c>
      <c r="D56" t="s">
        <v>428</v>
      </c>
      <c r="E56" s="2">
        <v>34.203908300000002</v>
      </c>
      <c r="F56">
        <v>4</v>
      </c>
    </row>
    <row r="57" spans="1:13" x14ac:dyDescent="0.25">
      <c r="A57" s="1">
        <f t="shared" si="0"/>
        <v>1</v>
      </c>
      <c r="B57" s="1">
        <v>57</v>
      </c>
      <c r="C57" t="s">
        <v>429</v>
      </c>
      <c r="D57">
        <v>415</v>
      </c>
      <c r="E57" t="s">
        <v>365</v>
      </c>
      <c r="F57" t="s">
        <v>3</v>
      </c>
      <c r="G57" t="s">
        <v>408</v>
      </c>
      <c r="H57">
        <v>2</v>
      </c>
      <c r="I57" t="s">
        <v>4</v>
      </c>
      <c r="J57">
        <v>300</v>
      </c>
      <c r="K57">
        <v>5000</v>
      </c>
      <c r="L57">
        <v>1396</v>
      </c>
      <c r="M57">
        <v>1</v>
      </c>
    </row>
    <row r="58" spans="1:13" x14ac:dyDescent="0.25">
      <c r="A58" s="1">
        <f t="shared" si="0"/>
        <v>2</v>
      </c>
      <c r="B58" s="1">
        <v>58</v>
      </c>
      <c r="D58" s="2">
        <v>31.294954499999999</v>
      </c>
      <c r="E58" t="s">
        <v>430</v>
      </c>
      <c r="F58" t="s">
        <v>431</v>
      </c>
      <c r="G58">
        <v>2</v>
      </c>
    </row>
    <row r="59" spans="1:13" x14ac:dyDescent="0.25">
      <c r="A59" s="1">
        <f t="shared" si="0"/>
        <v>3</v>
      </c>
      <c r="B59" s="1">
        <v>59</v>
      </c>
      <c r="C59">
        <f>-40961.5971-132.774617</f>
        <v>-41094.371717000002</v>
      </c>
      <c r="D59" s="2">
        <v>1.0493593800000001</v>
      </c>
      <c r="E59" t="s">
        <v>432</v>
      </c>
      <c r="F59">
        <v>3</v>
      </c>
    </row>
    <row r="60" spans="1:13" x14ac:dyDescent="0.25">
      <c r="A60" s="1">
        <f t="shared" si="0"/>
        <v>0</v>
      </c>
      <c r="B60" s="1">
        <v>60</v>
      </c>
      <c r="D60" t="s">
        <v>433</v>
      </c>
      <c r="E60" s="2">
        <v>29.582615100000002</v>
      </c>
      <c r="F60">
        <v>4</v>
      </c>
    </row>
    <row r="61" spans="1:13" x14ac:dyDescent="0.25">
      <c r="A61" s="1">
        <f t="shared" si="0"/>
        <v>1</v>
      </c>
      <c r="B61" s="1">
        <v>61</v>
      </c>
      <c r="C61" t="s">
        <v>434</v>
      </c>
      <c r="D61">
        <v>415</v>
      </c>
      <c r="E61" t="s">
        <v>365</v>
      </c>
      <c r="F61" t="s">
        <v>3</v>
      </c>
      <c r="G61" t="s">
        <v>408</v>
      </c>
      <c r="H61">
        <v>2</v>
      </c>
      <c r="I61" t="s">
        <v>4</v>
      </c>
      <c r="J61">
        <v>300</v>
      </c>
      <c r="K61">
        <v>5000</v>
      </c>
      <c r="L61">
        <v>1396</v>
      </c>
      <c r="M61">
        <v>1</v>
      </c>
    </row>
    <row r="62" spans="1:13" x14ac:dyDescent="0.25">
      <c r="A62" s="1">
        <f t="shared" si="0"/>
        <v>2</v>
      </c>
      <c r="B62" s="1">
        <v>62</v>
      </c>
      <c r="D62" s="2">
        <v>31.309251100000001</v>
      </c>
      <c r="E62" t="s">
        <v>435</v>
      </c>
      <c r="F62" t="s">
        <v>436</v>
      </c>
      <c r="G62">
        <v>2</v>
      </c>
    </row>
    <row r="63" spans="1:13" x14ac:dyDescent="0.25">
      <c r="A63" s="1">
        <f t="shared" si="0"/>
        <v>3</v>
      </c>
      <c r="B63" s="1">
        <v>63</v>
      </c>
      <c r="C63">
        <f>-39850.8948-132.367573</f>
        <v>-39983.262373000005</v>
      </c>
      <c r="D63" s="2">
        <v>0.61437691699999997</v>
      </c>
      <c r="E63" t="s">
        <v>437</v>
      </c>
      <c r="F63">
        <v>3</v>
      </c>
    </row>
    <row r="64" spans="1:13" x14ac:dyDescent="0.25">
      <c r="A64" s="1">
        <f t="shared" si="0"/>
        <v>0</v>
      </c>
      <c r="B64" s="1">
        <v>64</v>
      </c>
      <c r="D64" t="s">
        <v>438</v>
      </c>
      <c r="E64" s="2">
        <v>32.9246014</v>
      </c>
      <c r="F64">
        <v>4</v>
      </c>
    </row>
    <row r="65" spans="1:13" x14ac:dyDescent="0.25">
      <c r="A65" s="1">
        <f t="shared" si="0"/>
        <v>1</v>
      </c>
      <c r="B65" s="1">
        <v>65</v>
      </c>
      <c r="C65" t="s">
        <v>439</v>
      </c>
      <c r="D65">
        <v>415</v>
      </c>
      <c r="E65" t="s">
        <v>365</v>
      </c>
      <c r="F65" t="s">
        <v>3</v>
      </c>
      <c r="G65" t="s">
        <v>408</v>
      </c>
      <c r="H65">
        <v>2</v>
      </c>
      <c r="I65" t="s">
        <v>4</v>
      </c>
      <c r="J65">
        <v>300</v>
      </c>
      <c r="K65">
        <v>5000</v>
      </c>
      <c r="L65">
        <v>1396</v>
      </c>
      <c r="M65">
        <v>1</v>
      </c>
    </row>
    <row r="66" spans="1:13" x14ac:dyDescent="0.25">
      <c r="A66" s="1">
        <f t="shared" ref="A66:A129" si="1">MOD(B66,4)</f>
        <v>2</v>
      </c>
      <c r="B66" s="1">
        <v>66</v>
      </c>
      <c r="D66" s="2">
        <v>31.309251100000001</v>
      </c>
      <c r="E66" t="s">
        <v>435</v>
      </c>
      <c r="F66" t="s">
        <v>436</v>
      </c>
      <c r="G66">
        <v>2</v>
      </c>
    </row>
    <row r="67" spans="1:13" x14ac:dyDescent="0.25">
      <c r="A67" s="1">
        <f t="shared" si="1"/>
        <v>3</v>
      </c>
      <c r="B67" s="1">
        <v>67</v>
      </c>
      <c r="C67">
        <f>-39850.8948-132.367573</f>
        <v>-39983.262373000005</v>
      </c>
      <c r="D67" s="2">
        <v>0.61437691699999997</v>
      </c>
      <c r="E67" t="s">
        <v>437</v>
      </c>
      <c r="F67">
        <v>3</v>
      </c>
    </row>
    <row r="68" spans="1:13" x14ac:dyDescent="0.25">
      <c r="A68" s="1">
        <f t="shared" si="1"/>
        <v>0</v>
      </c>
      <c r="B68" s="1">
        <v>68</v>
      </c>
      <c r="D68" t="s">
        <v>438</v>
      </c>
      <c r="E68" s="2">
        <v>32.9246014</v>
      </c>
      <c r="F68">
        <v>4</v>
      </c>
    </row>
    <row r="69" spans="1:13" x14ac:dyDescent="0.25">
      <c r="A69" s="1">
        <f t="shared" si="1"/>
        <v>1</v>
      </c>
      <c r="B69" s="1">
        <v>69</v>
      </c>
      <c r="C69" t="s">
        <v>440</v>
      </c>
      <c r="D69">
        <v>415</v>
      </c>
      <c r="E69" t="s">
        <v>365</v>
      </c>
      <c r="F69" t="s">
        <v>3</v>
      </c>
      <c r="G69" t="s">
        <v>441</v>
      </c>
      <c r="H69">
        <v>2</v>
      </c>
      <c r="I69" t="s">
        <v>4</v>
      </c>
      <c r="J69">
        <v>300</v>
      </c>
      <c r="K69">
        <v>5000</v>
      </c>
      <c r="L69">
        <v>1394</v>
      </c>
      <c r="M69">
        <v>1</v>
      </c>
    </row>
    <row r="70" spans="1:13" x14ac:dyDescent="0.25">
      <c r="A70" s="1">
        <f t="shared" si="1"/>
        <v>2</v>
      </c>
      <c r="B70" s="1">
        <v>70</v>
      </c>
      <c r="D70" s="2">
        <v>33.414710700000001</v>
      </c>
      <c r="E70" t="s">
        <v>425</v>
      </c>
      <c r="F70" t="s">
        <v>426</v>
      </c>
      <c r="G70">
        <v>2</v>
      </c>
    </row>
    <row r="71" spans="1:13" x14ac:dyDescent="0.25">
      <c r="A71" s="1">
        <f t="shared" si="1"/>
        <v>3</v>
      </c>
      <c r="B71" s="1">
        <v>71</v>
      </c>
      <c r="C71">
        <f>-55965.5978-143.366573</f>
        <v>-56108.964373000003</v>
      </c>
      <c r="D71" s="2">
        <v>0.552545972</v>
      </c>
      <c r="E71" t="s">
        <v>427</v>
      </c>
      <c r="F71">
        <v>3</v>
      </c>
    </row>
    <row r="72" spans="1:13" x14ac:dyDescent="0.25">
      <c r="A72" s="1">
        <f t="shared" si="1"/>
        <v>0</v>
      </c>
      <c r="B72" s="1">
        <v>72</v>
      </c>
      <c r="D72" t="s">
        <v>428</v>
      </c>
      <c r="E72" s="2">
        <v>34.203908300000002</v>
      </c>
      <c r="F72">
        <v>4</v>
      </c>
    </row>
    <row r="73" spans="1:13" x14ac:dyDescent="0.25">
      <c r="A73" s="1">
        <f t="shared" si="1"/>
        <v>1</v>
      </c>
      <c r="B73" s="1">
        <v>73</v>
      </c>
      <c r="C73" t="s">
        <v>442</v>
      </c>
      <c r="D73">
        <v>415</v>
      </c>
      <c r="E73" t="s">
        <v>365</v>
      </c>
      <c r="F73" t="s">
        <v>3</v>
      </c>
      <c r="G73" t="s">
        <v>441</v>
      </c>
      <c r="H73">
        <v>2</v>
      </c>
      <c r="I73" t="s">
        <v>4</v>
      </c>
      <c r="J73">
        <v>300</v>
      </c>
      <c r="K73">
        <v>5000</v>
      </c>
      <c r="L73">
        <v>1394</v>
      </c>
      <c r="M73">
        <v>1</v>
      </c>
    </row>
    <row r="74" spans="1:13" x14ac:dyDescent="0.25">
      <c r="A74" s="1">
        <f t="shared" si="1"/>
        <v>2</v>
      </c>
      <c r="B74" s="1">
        <v>74</v>
      </c>
      <c r="D74" s="2">
        <v>33.749833199999998</v>
      </c>
      <c r="E74" t="s">
        <v>443</v>
      </c>
      <c r="F74" t="s">
        <v>444</v>
      </c>
      <c r="G74">
        <v>2</v>
      </c>
    </row>
    <row r="75" spans="1:13" x14ac:dyDescent="0.25">
      <c r="A75" s="1">
        <f t="shared" si="1"/>
        <v>3</v>
      </c>
      <c r="B75" s="1">
        <v>75</v>
      </c>
      <c r="C75">
        <f>-58880.2666-147.045435</f>
        <v>-59027.312035000003</v>
      </c>
      <c r="D75" s="2">
        <v>8.1596660599999996E-2</v>
      </c>
      <c r="E75" t="s">
        <v>445</v>
      </c>
      <c r="F75">
        <v>3</v>
      </c>
    </row>
    <row r="76" spans="1:13" x14ac:dyDescent="0.25">
      <c r="A76" s="1">
        <f t="shared" si="1"/>
        <v>0</v>
      </c>
      <c r="B76" s="1">
        <v>76</v>
      </c>
      <c r="D76" t="s">
        <v>446</v>
      </c>
      <c r="E76" s="2">
        <v>33.375041099999997</v>
      </c>
      <c r="F76">
        <v>4</v>
      </c>
    </row>
    <row r="77" spans="1:13" x14ac:dyDescent="0.25">
      <c r="A77" s="1">
        <f t="shared" si="1"/>
        <v>1</v>
      </c>
      <c r="B77" s="1">
        <v>77</v>
      </c>
      <c r="C77" t="s">
        <v>447</v>
      </c>
      <c r="D77">
        <v>415</v>
      </c>
      <c r="E77" t="s">
        <v>365</v>
      </c>
      <c r="F77" t="s">
        <v>3</v>
      </c>
      <c r="G77" t="s">
        <v>441</v>
      </c>
      <c r="H77">
        <v>2</v>
      </c>
      <c r="I77" t="s">
        <v>4</v>
      </c>
      <c r="J77">
        <v>300</v>
      </c>
      <c r="K77">
        <v>5000</v>
      </c>
      <c r="L77">
        <v>1394</v>
      </c>
      <c r="M77">
        <v>1</v>
      </c>
    </row>
    <row r="78" spans="1:13" x14ac:dyDescent="0.25">
      <c r="A78" s="1">
        <f t="shared" si="1"/>
        <v>2</v>
      </c>
      <c r="B78" s="1">
        <v>78</v>
      </c>
      <c r="D78" s="2">
        <v>33.774703100000004</v>
      </c>
      <c r="E78" t="s">
        <v>448</v>
      </c>
      <c r="F78" t="s">
        <v>449</v>
      </c>
      <c r="G78">
        <v>2</v>
      </c>
    </row>
    <row r="79" spans="1:13" x14ac:dyDescent="0.25">
      <c r="A79" s="1">
        <f t="shared" si="1"/>
        <v>3</v>
      </c>
      <c r="B79" s="1">
        <v>79</v>
      </c>
      <c r="C79">
        <f>-57766.7176-146.682449-0.31692691</f>
        <v>-57913.716975910007</v>
      </c>
      <c r="D79" t="s">
        <v>450</v>
      </c>
      <c r="E79">
        <v>3</v>
      </c>
    </row>
    <row r="80" spans="1:13" x14ac:dyDescent="0.25">
      <c r="A80" s="1">
        <f t="shared" si="1"/>
        <v>0</v>
      </c>
      <c r="B80" s="1">
        <v>80</v>
      </c>
      <c r="D80" t="s">
        <v>451</v>
      </c>
      <c r="E80" s="2">
        <v>36.539137699999998</v>
      </c>
      <c r="F80">
        <v>4</v>
      </c>
    </row>
    <row r="81" spans="1:13" x14ac:dyDescent="0.25">
      <c r="A81" s="1">
        <f t="shared" si="1"/>
        <v>1</v>
      </c>
      <c r="B81" s="1">
        <v>81</v>
      </c>
      <c r="C81" t="s">
        <v>452</v>
      </c>
      <c r="D81">
        <v>415</v>
      </c>
      <c r="E81" t="s">
        <v>365</v>
      </c>
      <c r="F81" t="s">
        <v>3</v>
      </c>
      <c r="G81" t="s">
        <v>441</v>
      </c>
      <c r="H81">
        <v>2</v>
      </c>
      <c r="I81" t="s">
        <v>4</v>
      </c>
      <c r="J81">
        <v>300</v>
      </c>
      <c r="K81">
        <v>5000</v>
      </c>
      <c r="L81">
        <v>1394</v>
      </c>
      <c r="M81">
        <v>1</v>
      </c>
    </row>
    <row r="82" spans="1:13" x14ac:dyDescent="0.25">
      <c r="A82" s="1">
        <f t="shared" si="1"/>
        <v>2</v>
      </c>
      <c r="B82" s="1">
        <v>82</v>
      </c>
      <c r="D82" s="2">
        <v>33.774703100000004</v>
      </c>
      <c r="E82" t="s">
        <v>448</v>
      </c>
      <c r="F82" t="s">
        <v>449</v>
      </c>
      <c r="G82">
        <v>2</v>
      </c>
    </row>
    <row r="83" spans="1:13" x14ac:dyDescent="0.25">
      <c r="A83" s="1">
        <f t="shared" si="1"/>
        <v>3</v>
      </c>
      <c r="B83" s="1">
        <v>83</v>
      </c>
      <c r="C83">
        <f>-57766.7176-146.682449-0.31692691</f>
        <v>-57913.716975910007</v>
      </c>
      <c r="D83" t="s">
        <v>450</v>
      </c>
      <c r="E83">
        <v>3</v>
      </c>
    </row>
    <row r="84" spans="1:13" x14ac:dyDescent="0.25">
      <c r="A84" s="1">
        <f t="shared" si="1"/>
        <v>0</v>
      </c>
      <c r="B84" s="1">
        <v>84</v>
      </c>
      <c r="D84" t="s">
        <v>451</v>
      </c>
      <c r="E84" s="2">
        <v>36.539137699999998</v>
      </c>
      <c r="F84">
        <v>4</v>
      </c>
    </row>
    <row r="85" spans="1:13" x14ac:dyDescent="0.25">
      <c r="A85" s="1">
        <f t="shared" si="1"/>
        <v>1</v>
      </c>
      <c r="B85" s="1">
        <v>85</v>
      </c>
      <c r="C85" t="s">
        <v>453</v>
      </c>
      <c r="D85">
        <v>415</v>
      </c>
      <c r="E85" t="s">
        <v>365</v>
      </c>
      <c r="F85" t="s">
        <v>3</v>
      </c>
      <c r="G85" t="s">
        <v>408</v>
      </c>
      <c r="H85">
        <v>2</v>
      </c>
      <c r="I85" t="s">
        <v>4</v>
      </c>
      <c r="J85">
        <v>300</v>
      </c>
      <c r="K85">
        <v>5000</v>
      </c>
      <c r="L85">
        <v>1394</v>
      </c>
      <c r="M85">
        <v>1</v>
      </c>
    </row>
    <row r="86" spans="1:13" x14ac:dyDescent="0.25">
      <c r="A86" s="1">
        <f t="shared" si="1"/>
        <v>2</v>
      </c>
      <c r="B86" s="1">
        <v>86</v>
      </c>
      <c r="D86" s="2">
        <v>32.985653499999998</v>
      </c>
      <c r="E86" t="s">
        <v>454</v>
      </c>
      <c r="F86" t="s">
        <v>455</v>
      </c>
      <c r="G86">
        <v>2</v>
      </c>
    </row>
    <row r="87" spans="1:13" x14ac:dyDescent="0.25">
      <c r="A87" s="1">
        <f t="shared" si="1"/>
        <v>3</v>
      </c>
      <c r="B87" s="1">
        <v>87</v>
      </c>
      <c r="C87">
        <f>-30900.7703-138.211642</f>
        <v>-31038.981941999999</v>
      </c>
      <c r="D87" s="2">
        <v>1.2810228699999999</v>
      </c>
      <c r="E87" t="s">
        <v>456</v>
      </c>
      <c r="F87">
        <v>3</v>
      </c>
    </row>
    <row r="88" spans="1:13" x14ac:dyDescent="0.25">
      <c r="A88" s="1">
        <f t="shared" si="1"/>
        <v>0</v>
      </c>
      <c r="B88" s="1">
        <v>88</v>
      </c>
      <c r="D88" t="s">
        <v>457</v>
      </c>
      <c r="E88" s="2">
        <v>32.994663699999997</v>
      </c>
      <c r="F88">
        <v>4</v>
      </c>
    </row>
    <row r="89" spans="1:13" x14ac:dyDescent="0.25">
      <c r="A89" s="1">
        <f t="shared" si="1"/>
        <v>1</v>
      </c>
      <c r="B89" s="1">
        <v>89</v>
      </c>
      <c r="C89" t="s">
        <v>458</v>
      </c>
      <c r="D89">
        <v>415</v>
      </c>
      <c r="E89" t="s">
        <v>365</v>
      </c>
      <c r="F89" t="s">
        <v>3</v>
      </c>
      <c r="G89" t="s">
        <v>408</v>
      </c>
      <c r="H89">
        <v>2</v>
      </c>
      <c r="I89" t="s">
        <v>4</v>
      </c>
      <c r="J89">
        <v>300</v>
      </c>
      <c r="K89">
        <v>5000</v>
      </c>
      <c r="L89">
        <v>1388</v>
      </c>
      <c r="M89">
        <v>1</v>
      </c>
    </row>
    <row r="90" spans="1:13" x14ac:dyDescent="0.25">
      <c r="A90" s="1">
        <f t="shared" si="1"/>
        <v>2</v>
      </c>
      <c r="B90" s="1">
        <v>90</v>
      </c>
      <c r="D90" s="2">
        <v>31.432571100000001</v>
      </c>
      <c r="E90" t="s">
        <v>459</v>
      </c>
      <c r="F90" t="s">
        <v>460</v>
      </c>
      <c r="G90">
        <v>2</v>
      </c>
    </row>
    <row r="91" spans="1:13" x14ac:dyDescent="0.25">
      <c r="A91" s="1">
        <f t="shared" si="1"/>
        <v>3</v>
      </c>
      <c r="B91" s="1">
        <v>91</v>
      </c>
      <c r="C91">
        <f>-32703.5988-128.508045</f>
        <v>-32832.106845000002</v>
      </c>
      <c r="D91" s="2">
        <v>4.5845520000000004</v>
      </c>
      <c r="E91" t="s">
        <v>461</v>
      </c>
      <c r="F91">
        <v>3</v>
      </c>
    </row>
    <row r="92" spans="1:13" x14ac:dyDescent="0.25">
      <c r="A92" s="1">
        <f t="shared" si="1"/>
        <v>0</v>
      </c>
      <c r="B92" s="1">
        <v>92</v>
      </c>
      <c r="D92" t="s">
        <v>462</v>
      </c>
      <c r="E92" s="2">
        <v>19.314750700000001</v>
      </c>
      <c r="F92">
        <v>4</v>
      </c>
    </row>
    <row r="93" spans="1:13" x14ac:dyDescent="0.25">
      <c r="A93" s="1">
        <f t="shared" si="1"/>
        <v>1</v>
      </c>
      <c r="B93" s="1">
        <v>93</v>
      </c>
      <c r="C93" t="s">
        <v>463</v>
      </c>
      <c r="D93">
        <v>415</v>
      </c>
      <c r="E93" t="s">
        <v>365</v>
      </c>
      <c r="F93" t="s">
        <v>3</v>
      </c>
      <c r="G93" t="s">
        <v>408</v>
      </c>
      <c r="H93">
        <v>2</v>
      </c>
      <c r="I93" t="s">
        <v>4</v>
      </c>
      <c r="J93">
        <v>300</v>
      </c>
      <c r="K93">
        <v>5000</v>
      </c>
      <c r="L93">
        <v>1389</v>
      </c>
      <c r="M93">
        <v>1</v>
      </c>
    </row>
    <row r="94" spans="1:13" x14ac:dyDescent="0.25">
      <c r="A94" s="1">
        <f t="shared" si="1"/>
        <v>2</v>
      </c>
      <c r="B94" s="1">
        <v>94</v>
      </c>
      <c r="D94" s="2">
        <v>33.265400999999997</v>
      </c>
      <c r="E94" t="s">
        <v>464</v>
      </c>
      <c r="F94" t="s">
        <v>465</v>
      </c>
      <c r="G94">
        <v>2</v>
      </c>
    </row>
    <row r="95" spans="1:13" x14ac:dyDescent="0.25">
      <c r="A95" s="1">
        <f t="shared" si="1"/>
        <v>3</v>
      </c>
      <c r="B95" s="1">
        <v>95</v>
      </c>
      <c r="C95">
        <f>-32370.1163-139.225597</f>
        <v>-32509.341897000002</v>
      </c>
      <c r="D95" s="2">
        <v>1.2069653899999999</v>
      </c>
      <c r="E95" t="s">
        <v>466</v>
      </c>
      <c r="F95">
        <v>3</v>
      </c>
    </row>
    <row r="96" spans="1:13" x14ac:dyDescent="0.25">
      <c r="A96" s="1">
        <f t="shared" si="1"/>
        <v>0</v>
      </c>
      <c r="B96" s="1">
        <v>96</v>
      </c>
      <c r="D96" t="s">
        <v>467</v>
      </c>
      <c r="E96" s="2">
        <v>34.564850499999999</v>
      </c>
      <c r="F96">
        <v>4</v>
      </c>
    </row>
    <row r="97" spans="1:13" x14ac:dyDescent="0.25">
      <c r="A97" s="1">
        <f t="shared" si="1"/>
        <v>1</v>
      </c>
      <c r="B97" s="1">
        <v>97</v>
      </c>
      <c r="C97" t="s">
        <v>468</v>
      </c>
      <c r="D97">
        <v>415</v>
      </c>
      <c r="E97" t="s">
        <v>365</v>
      </c>
      <c r="F97" t="s">
        <v>3</v>
      </c>
      <c r="G97" t="s">
        <v>408</v>
      </c>
      <c r="H97">
        <v>2</v>
      </c>
      <c r="I97" t="s">
        <v>4</v>
      </c>
      <c r="J97">
        <v>300</v>
      </c>
      <c r="K97">
        <v>5000</v>
      </c>
      <c r="L97">
        <v>1389</v>
      </c>
      <c r="M97">
        <v>1</v>
      </c>
    </row>
    <row r="98" spans="1:13" x14ac:dyDescent="0.25">
      <c r="A98" s="1">
        <f t="shared" si="1"/>
        <v>2</v>
      </c>
      <c r="B98" s="1">
        <v>98</v>
      </c>
      <c r="D98" s="2">
        <v>33.265400999999997</v>
      </c>
      <c r="E98" t="s">
        <v>464</v>
      </c>
      <c r="F98" t="s">
        <v>465</v>
      </c>
      <c r="G98">
        <v>2</v>
      </c>
    </row>
    <row r="99" spans="1:13" x14ac:dyDescent="0.25">
      <c r="A99" s="1">
        <f t="shared" si="1"/>
        <v>3</v>
      </c>
      <c r="B99" s="1">
        <v>99</v>
      </c>
      <c r="C99">
        <f>-32370.1163-139.225597</f>
        <v>-32509.341897000002</v>
      </c>
      <c r="D99" s="2">
        <v>1.2069653899999999</v>
      </c>
      <c r="E99" t="s">
        <v>466</v>
      </c>
      <c r="F99">
        <v>3</v>
      </c>
    </row>
    <row r="100" spans="1:13" x14ac:dyDescent="0.25">
      <c r="A100" s="1">
        <f t="shared" si="1"/>
        <v>0</v>
      </c>
      <c r="B100" s="1">
        <v>100</v>
      </c>
      <c r="D100" t="s">
        <v>467</v>
      </c>
      <c r="E100" s="2">
        <v>34.564850499999999</v>
      </c>
      <c r="F100">
        <v>4</v>
      </c>
    </row>
    <row r="101" spans="1:13" x14ac:dyDescent="0.25">
      <c r="A101" s="1">
        <f t="shared" si="1"/>
        <v>1</v>
      </c>
      <c r="B101" s="1">
        <v>101</v>
      </c>
      <c r="C101" t="s">
        <v>469</v>
      </c>
      <c r="D101">
        <v>415</v>
      </c>
      <c r="E101" t="s">
        <v>365</v>
      </c>
      <c r="F101" t="s">
        <v>3</v>
      </c>
      <c r="G101" t="s">
        <v>408</v>
      </c>
      <c r="H101">
        <v>2</v>
      </c>
      <c r="I101" t="s">
        <v>4</v>
      </c>
      <c r="J101">
        <v>300</v>
      </c>
      <c r="K101">
        <v>5000</v>
      </c>
      <c r="L101">
        <v>1389</v>
      </c>
      <c r="M101">
        <v>1</v>
      </c>
    </row>
    <row r="102" spans="1:13" x14ac:dyDescent="0.25">
      <c r="A102" s="1">
        <f t="shared" si="1"/>
        <v>2</v>
      </c>
      <c r="B102" s="1">
        <v>102</v>
      </c>
      <c r="D102" s="2">
        <v>33.265400999999997</v>
      </c>
      <c r="E102" t="s">
        <v>464</v>
      </c>
      <c r="F102" t="s">
        <v>465</v>
      </c>
      <c r="G102">
        <v>2</v>
      </c>
    </row>
    <row r="103" spans="1:13" x14ac:dyDescent="0.25">
      <c r="A103" s="1">
        <f t="shared" si="1"/>
        <v>3</v>
      </c>
      <c r="B103" s="1">
        <v>103</v>
      </c>
      <c r="C103">
        <f>-32370.1163-139.225597</f>
        <v>-32509.341897000002</v>
      </c>
      <c r="D103" s="2">
        <v>1.2069653899999999</v>
      </c>
      <c r="E103" t="s">
        <v>466</v>
      </c>
      <c r="F103">
        <v>3</v>
      </c>
    </row>
    <row r="104" spans="1:13" x14ac:dyDescent="0.25">
      <c r="A104" s="1">
        <f t="shared" si="1"/>
        <v>0</v>
      </c>
      <c r="B104" s="1">
        <v>104</v>
      </c>
      <c r="D104" t="s">
        <v>467</v>
      </c>
      <c r="E104" s="2">
        <v>34.564850499999999</v>
      </c>
      <c r="F104">
        <v>4</v>
      </c>
    </row>
    <row r="105" spans="1:13" x14ac:dyDescent="0.25">
      <c r="A105" s="1">
        <f t="shared" si="1"/>
        <v>1</v>
      </c>
      <c r="B105" s="1">
        <v>105</v>
      </c>
      <c r="C105" t="s">
        <v>470</v>
      </c>
      <c r="D105">
        <v>415</v>
      </c>
      <c r="E105" t="s">
        <v>365</v>
      </c>
      <c r="F105" t="s">
        <v>3</v>
      </c>
      <c r="G105" t="s">
        <v>408</v>
      </c>
      <c r="H105">
        <v>2</v>
      </c>
      <c r="I105" t="s">
        <v>4</v>
      </c>
      <c r="J105">
        <v>300</v>
      </c>
      <c r="K105">
        <v>5000</v>
      </c>
      <c r="L105">
        <v>1389</v>
      </c>
      <c r="M105">
        <v>1</v>
      </c>
    </row>
    <row r="106" spans="1:13" x14ac:dyDescent="0.25">
      <c r="A106" s="1">
        <f t="shared" si="1"/>
        <v>2</v>
      </c>
      <c r="B106" s="1">
        <v>106</v>
      </c>
      <c r="D106" s="2">
        <v>33.265400999999997</v>
      </c>
      <c r="E106" t="s">
        <v>464</v>
      </c>
      <c r="F106" t="s">
        <v>465</v>
      </c>
      <c r="G106">
        <v>2</v>
      </c>
    </row>
    <row r="107" spans="1:13" x14ac:dyDescent="0.25">
      <c r="A107" s="1">
        <f t="shared" si="1"/>
        <v>3</v>
      </c>
      <c r="B107" s="1">
        <v>107</v>
      </c>
      <c r="C107">
        <f>-32370.1163-139.225597</f>
        <v>-32509.341897000002</v>
      </c>
      <c r="D107" s="2">
        <v>1.2069653899999999</v>
      </c>
      <c r="E107" t="s">
        <v>466</v>
      </c>
      <c r="F107">
        <v>3</v>
      </c>
    </row>
    <row r="108" spans="1:13" x14ac:dyDescent="0.25">
      <c r="A108" s="1">
        <f t="shared" si="1"/>
        <v>0</v>
      </c>
      <c r="B108" s="1">
        <v>108</v>
      </c>
      <c r="D108" t="s">
        <v>467</v>
      </c>
      <c r="E108" s="2">
        <v>34.564850499999999</v>
      </c>
      <c r="F108">
        <v>4</v>
      </c>
    </row>
    <row r="109" spans="1:13" x14ac:dyDescent="0.25">
      <c r="A109" s="1">
        <f t="shared" si="1"/>
        <v>1</v>
      </c>
      <c r="B109" s="1">
        <v>109</v>
      </c>
      <c r="C109" t="s">
        <v>471</v>
      </c>
      <c r="D109">
        <v>415</v>
      </c>
      <c r="E109" t="s">
        <v>365</v>
      </c>
      <c r="F109" t="s">
        <v>3</v>
      </c>
      <c r="G109" t="s">
        <v>408</v>
      </c>
      <c r="H109">
        <v>2</v>
      </c>
      <c r="I109" t="s">
        <v>4</v>
      </c>
      <c r="J109">
        <v>300</v>
      </c>
      <c r="K109">
        <v>5000</v>
      </c>
      <c r="L109">
        <v>1397</v>
      </c>
      <c r="M109">
        <v>1</v>
      </c>
    </row>
    <row r="110" spans="1:13" x14ac:dyDescent="0.25">
      <c r="A110" s="1">
        <f t="shared" si="1"/>
        <v>2</v>
      </c>
      <c r="B110" s="1">
        <v>110</v>
      </c>
      <c r="D110" s="2">
        <v>33.328907000000001</v>
      </c>
      <c r="E110" t="s">
        <v>472</v>
      </c>
      <c r="F110" t="s">
        <v>473</v>
      </c>
      <c r="G110">
        <v>2</v>
      </c>
    </row>
    <row r="111" spans="1:13" x14ac:dyDescent="0.25">
      <c r="A111" s="1">
        <f t="shared" si="1"/>
        <v>3</v>
      </c>
      <c r="B111" s="1">
        <v>111</v>
      </c>
      <c r="C111">
        <f>-33816.4869-141.932267</f>
        <v>-33958.419167</v>
      </c>
      <c r="D111" s="2">
        <v>0.82482269799999997</v>
      </c>
      <c r="E111" t="s">
        <v>474</v>
      </c>
      <c r="F111">
        <v>3</v>
      </c>
    </row>
    <row r="112" spans="1:13" x14ac:dyDescent="0.25">
      <c r="A112" s="1">
        <f t="shared" si="1"/>
        <v>0</v>
      </c>
      <c r="B112" s="1">
        <v>112</v>
      </c>
      <c r="D112" t="s">
        <v>475</v>
      </c>
      <c r="E112" s="2">
        <v>32.092646500000001</v>
      </c>
      <c r="F112">
        <v>4</v>
      </c>
    </row>
    <row r="113" spans="1:13" x14ac:dyDescent="0.25">
      <c r="A113" s="1">
        <f t="shared" si="1"/>
        <v>1</v>
      </c>
      <c r="B113" s="1">
        <v>113</v>
      </c>
      <c r="C113" t="s">
        <v>476</v>
      </c>
      <c r="D113">
        <v>415</v>
      </c>
      <c r="E113" t="s">
        <v>365</v>
      </c>
      <c r="F113" t="s">
        <v>3</v>
      </c>
      <c r="G113" t="s">
        <v>408</v>
      </c>
      <c r="H113">
        <v>2</v>
      </c>
      <c r="I113" t="s">
        <v>4</v>
      </c>
      <c r="J113">
        <v>300</v>
      </c>
      <c r="K113">
        <v>5000</v>
      </c>
      <c r="L113">
        <v>1395</v>
      </c>
      <c r="M113">
        <v>1</v>
      </c>
    </row>
    <row r="114" spans="1:13" x14ac:dyDescent="0.25">
      <c r="A114" s="1">
        <f t="shared" si="1"/>
        <v>2</v>
      </c>
      <c r="B114" s="1">
        <v>114</v>
      </c>
      <c r="D114" s="2">
        <v>33.587369299999999</v>
      </c>
      <c r="E114" t="s">
        <v>477</v>
      </c>
      <c r="F114" t="s">
        <v>478</v>
      </c>
      <c r="G114">
        <v>2</v>
      </c>
    </row>
    <row r="115" spans="1:13" x14ac:dyDescent="0.25">
      <c r="A115" s="1">
        <f t="shared" si="1"/>
        <v>3</v>
      </c>
      <c r="B115" s="1">
        <v>115</v>
      </c>
      <c r="C115">
        <f>-35274.4197-142.818807</f>
        <v>-35417.238507000002</v>
      </c>
      <c r="D115" s="2">
        <v>0.79912472199999995</v>
      </c>
      <c r="E115" t="s">
        <v>479</v>
      </c>
      <c r="F115">
        <v>3</v>
      </c>
    </row>
    <row r="116" spans="1:13" x14ac:dyDescent="0.25">
      <c r="A116" s="1">
        <f t="shared" si="1"/>
        <v>0</v>
      </c>
      <c r="B116" s="1">
        <v>116</v>
      </c>
      <c r="D116" t="s">
        <v>480</v>
      </c>
      <c r="E116" s="2">
        <v>33.429490299999998</v>
      </c>
      <c r="F116">
        <v>4</v>
      </c>
    </row>
    <row r="117" spans="1:13" x14ac:dyDescent="0.25">
      <c r="A117" s="1">
        <f t="shared" si="1"/>
        <v>1</v>
      </c>
      <c r="B117" s="1">
        <v>117</v>
      </c>
      <c r="C117" t="s">
        <v>481</v>
      </c>
      <c r="D117">
        <v>415</v>
      </c>
      <c r="E117" t="s">
        <v>365</v>
      </c>
      <c r="F117" t="s">
        <v>3</v>
      </c>
      <c r="G117" t="s">
        <v>408</v>
      </c>
      <c r="H117">
        <v>2</v>
      </c>
      <c r="I117" t="s">
        <v>4</v>
      </c>
      <c r="J117">
        <v>300</v>
      </c>
      <c r="K117">
        <v>5000</v>
      </c>
      <c r="L117">
        <v>1395</v>
      </c>
      <c r="M117">
        <v>1</v>
      </c>
    </row>
    <row r="118" spans="1:13" x14ac:dyDescent="0.25">
      <c r="A118" s="1">
        <f t="shared" si="1"/>
        <v>2</v>
      </c>
      <c r="B118" s="1">
        <v>118</v>
      </c>
      <c r="D118" s="2">
        <v>33.587369299999999</v>
      </c>
      <c r="E118" t="s">
        <v>477</v>
      </c>
      <c r="F118" t="s">
        <v>478</v>
      </c>
      <c r="G118">
        <v>2</v>
      </c>
    </row>
    <row r="119" spans="1:13" x14ac:dyDescent="0.25">
      <c r="A119" s="1">
        <f t="shared" si="1"/>
        <v>3</v>
      </c>
      <c r="B119" s="1">
        <v>119</v>
      </c>
      <c r="C119">
        <f>-35274.4197-142.818807</f>
        <v>-35417.238507000002</v>
      </c>
      <c r="D119" s="2">
        <v>0.79912472199999995</v>
      </c>
      <c r="E119" t="s">
        <v>479</v>
      </c>
      <c r="F119">
        <v>3</v>
      </c>
    </row>
    <row r="120" spans="1:13" x14ac:dyDescent="0.25">
      <c r="A120" s="1">
        <f t="shared" si="1"/>
        <v>0</v>
      </c>
      <c r="B120" s="1">
        <v>120</v>
      </c>
      <c r="D120" t="s">
        <v>480</v>
      </c>
      <c r="E120" s="2">
        <v>33.429490299999998</v>
      </c>
      <c r="F120">
        <v>4</v>
      </c>
    </row>
    <row r="121" spans="1:13" x14ac:dyDescent="0.25">
      <c r="A121" s="1">
        <f t="shared" si="1"/>
        <v>1</v>
      </c>
      <c r="B121" s="1">
        <v>121</v>
      </c>
      <c r="C121" t="s">
        <v>482</v>
      </c>
      <c r="D121">
        <v>415</v>
      </c>
      <c r="E121" t="s">
        <v>365</v>
      </c>
      <c r="F121" t="s">
        <v>3</v>
      </c>
      <c r="G121" t="s">
        <v>408</v>
      </c>
      <c r="H121">
        <v>2</v>
      </c>
      <c r="I121" t="s">
        <v>4</v>
      </c>
      <c r="J121">
        <v>300</v>
      </c>
      <c r="K121">
        <v>5000</v>
      </c>
      <c r="L121">
        <v>1395</v>
      </c>
      <c r="M121">
        <v>1</v>
      </c>
    </row>
    <row r="122" spans="1:13" x14ac:dyDescent="0.25">
      <c r="A122" s="1">
        <f t="shared" si="1"/>
        <v>2</v>
      </c>
      <c r="B122" s="1">
        <v>122</v>
      </c>
      <c r="D122" s="2">
        <v>33.587369299999999</v>
      </c>
      <c r="E122" t="s">
        <v>477</v>
      </c>
      <c r="F122" t="s">
        <v>478</v>
      </c>
      <c r="G122">
        <v>2</v>
      </c>
    </row>
    <row r="123" spans="1:13" x14ac:dyDescent="0.25">
      <c r="A123" s="1">
        <f t="shared" si="1"/>
        <v>3</v>
      </c>
      <c r="B123" s="1">
        <v>123</v>
      </c>
      <c r="C123">
        <f>-35274.4197-142.818807</f>
        <v>-35417.238507000002</v>
      </c>
      <c r="D123" s="2">
        <v>0.79912472199999995</v>
      </c>
      <c r="E123" t="s">
        <v>479</v>
      </c>
      <c r="F123">
        <v>3</v>
      </c>
    </row>
    <row r="124" spans="1:13" x14ac:dyDescent="0.25">
      <c r="A124" s="1">
        <f t="shared" si="1"/>
        <v>0</v>
      </c>
      <c r="B124" s="1">
        <v>124</v>
      </c>
      <c r="D124" t="s">
        <v>480</v>
      </c>
      <c r="E124" s="2">
        <v>33.429490299999998</v>
      </c>
      <c r="F124">
        <v>4</v>
      </c>
    </row>
    <row r="125" spans="1:13" x14ac:dyDescent="0.25">
      <c r="A125" s="1">
        <f t="shared" si="1"/>
        <v>1</v>
      </c>
      <c r="B125" s="1">
        <v>125</v>
      </c>
      <c r="C125" t="s">
        <v>483</v>
      </c>
      <c r="D125">
        <v>415</v>
      </c>
      <c r="E125" t="s">
        <v>365</v>
      </c>
      <c r="F125" t="s">
        <v>3</v>
      </c>
      <c r="G125" t="s">
        <v>408</v>
      </c>
      <c r="H125">
        <v>2</v>
      </c>
      <c r="I125" t="s">
        <v>4</v>
      </c>
      <c r="J125">
        <v>300</v>
      </c>
      <c r="K125">
        <v>5000</v>
      </c>
      <c r="L125">
        <v>1395</v>
      </c>
      <c r="M125">
        <v>1</v>
      </c>
    </row>
    <row r="126" spans="1:13" x14ac:dyDescent="0.25">
      <c r="A126" s="1">
        <f t="shared" si="1"/>
        <v>2</v>
      </c>
      <c r="B126" s="1">
        <v>126</v>
      </c>
      <c r="D126" s="2">
        <v>33.587369299999999</v>
      </c>
      <c r="E126" t="s">
        <v>477</v>
      </c>
      <c r="F126" t="s">
        <v>478</v>
      </c>
      <c r="G126">
        <v>2</v>
      </c>
    </row>
    <row r="127" spans="1:13" x14ac:dyDescent="0.25">
      <c r="A127" s="1">
        <f t="shared" si="1"/>
        <v>3</v>
      </c>
      <c r="B127" s="1">
        <v>127</v>
      </c>
      <c r="C127">
        <f>-35274.4197-142.818807</f>
        <v>-35417.238507000002</v>
      </c>
      <c r="D127" s="2">
        <v>0.79912472199999995</v>
      </c>
      <c r="E127" t="s">
        <v>479</v>
      </c>
      <c r="F127">
        <v>3</v>
      </c>
    </row>
    <row r="128" spans="1:13" x14ac:dyDescent="0.25">
      <c r="A128" s="1">
        <f t="shared" si="1"/>
        <v>0</v>
      </c>
      <c r="B128" s="1">
        <v>128</v>
      </c>
      <c r="D128" t="s">
        <v>480</v>
      </c>
      <c r="E128" s="2">
        <v>33.429490299999998</v>
      </c>
      <c r="F128">
        <v>4</v>
      </c>
    </row>
    <row r="129" spans="1:13" x14ac:dyDescent="0.25">
      <c r="A129" s="1">
        <f t="shared" si="1"/>
        <v>1</v>
      </c>
      <c r="B129" s="1">
        <v>129</v>
      </c>
      <c r="C129" t="s">
        <v>484</v>
      </c>
      <c r="D129">
        <v>415</v>
      </c>
      <c r="E129" t="s">
        <v>365</v>
      </c>
      <c r="F129" t="s">
        <v>3</v>
      </c>
      <c r="G129" t="s">
        <v>408</v>
      </c>
      <c r="H129">
        <v>2</v>
      </c>
      <c r="I129" t="s">
        <v>4</v>
      </c>
      <c r="J129">
        <v>300</v>
      </c>
      <c r="K129">
        <v>5000</v>
      </c>
      <c r="L129">
        <v>1395</v>
      </c>
      <c r="M129">
        <v>1</v>
      </c>
    </row>
    <row r="130" spans="1:13" x14ac:dyDescent="0.25">
      <c r="A130" s="1">
        <f t="shared" ref="A130:A193" si="2">MOD(B130,4)</f>
        <v>2</v>
      </c>
      <c r="B130" s="1">
        <v>130</v>
      </c>
      <c r="D130" s="2">
        <v>33.587369299999999</v>
      </c>
      <c r="E130" t="s">
        <v>477</v>
      </c>
      <c r="F130" t="s">
        <v>478</v>
      </c>
      <c r="G130">
        <v>2</v>
      </c>
    </row>
    <row r="131" spans="1:13" x14ac:dyDescent="0.25">
      <c r="A131" s="1">
        <f t="shared" si="2"/>
        <v>3</v>
      </c>
      <c r="B131" s="1">
        <v>131</v>
      </c>
      <c r="C131">
        <f>-35274.4197-142.818807</f>
        <v>-35417.238507000002</v>
      </c>
      <c r="D131" s="2">
        <v>0.79912472199999995</v>
      </c>
      <c r="E131" t="s">
        <v>479</v>
      </c>
      <c r="F131">
        <v>3</v>
      </c>
    </row>
    <row r="132" spans="1:13" x14ac:dyDescent="0.25">
      <c r="A132" s="1">
        <f t="shared" si="2"/>
        <v>0</v>
      </c>
      <c r="B132" s="1">
        <v>132</v>
      </c>
      <c r="D132" t="s">
        <v>480</v>
      </c>
      <c r="E132" s="2">
        <v>33.429490299999998</v>
      </c>
      <c r="F132">
        <v>4</v>
      </c>
    </row>
    <row r="133" spans="1:13" x14ac:dyDescent="0.25">
      <c r="A133" s="1">
        <f t="shared" si="2"/>
        <v>1</v>
      </c>
      <c r="B133" s="1">
        <v>133</v>
      </c>
      <c r="C133" t="s">
        <v>485</v>
      </c>
      <c r="D133">
        <v>415</v>
      </c>
      <c r="E133" t="s">
        <v>365</v>
      </c>
      <c r="F133" t="s">
        <v>3</v>
      </c>
      <c r="G133" t="s">
        <v>408</v>
      </c>
      <c r="H133">
        <v>2</v>
      </c>
      <c r="I133" t="s">
        <v>4</v>
      </c>
      <c r="J133">
        <v>300</v>
      </c>
      <c r="K133">
        <v>5000</v>
      </c>
      <c r="L133">
        <v>1396</v>
      </c>
      <c r="M133">
        <v>1</v>
      </c>
    </row>
    <row r="134" spans="1:13" x14ac:dyDescent="0.25">
      <c r="A134" s="1">
        <f t="shared" si="2"/>
        <v>2</v>
      </c>
      <c r="B134" s="1">
        <v>134</v>
      </c>
      <c r="D134" s="2">
        <v>33.345872300000003</v>
      </c>
      <c r="E134" t="s">
        <v>486</v>
      </c>
      <c r="F134" t="s">
        <v>487</v>
      </c>
      <c r="G134">
        <v>2</v>
      </c>
    </row>
    <row r="135" spans="1:13" x14ac:dyDescent="0.25">
      <c r="A135" s="1">
        <f t="shared" si="2"/>
        <v>3</v>
      </c>
      <c r="B135" s="1">
        <v>135</v>
      </c>
      <c r="C135">
        <f>-32702.5022-141.530293</f>
        <v>-32844.032492999999</v>
      </c>
      <c r="D135" s="2">
        <v>0.401750775</v>
      </c>
      <c r="E135" t="s">
        <v>488</v>
      </c>
      <c r="F135">
        <v>3</v>
      </c>
    </row>
    <row r="136" spans="1:13" x14ac:dyDescent="0.25">
      <c r="A136" s="1">
        <f t="shared" si="2"/>
        <v>0</v>
      </c>
      <c r="B136" s="1">
        <v>136</v>
      </c>
      <c r="D136" t="s">
        <v>489</v>
      </c>
      <c r="E136" s="2">
        <v>35.375765600000001</v>
      </c>
      <c r="F136">
        <v>4</v>
      </c>
    </row>
    <row r="137" spans="1:13" x14ac:dyDescent="0.25">
      <c r="A137" s="1">
        <f t="shared" si="2"/>
        <v>1</v>
      </c>
      <c r="B137" s="1">
        <v>137</v>
      </c>
      <c r="C137" t="s">
        <v>490</v>
      </c>
      <c r="D137">
        <v>415</v>
      </c>
      <c r="E137" t="s">
        <v>365</v>
      </c>
      <c r="F137" t="s">
        <v>3</v>
      </c>
      <c r="G137" t="s">
        <v>408</v>
      </c>
      <c r="H137">
        <v>2</v>
      </c>
      <c r="I137" t="s">
        <v>4</v>
      </c>
      <c r="J137">
        <v>300</v>
      </c>
      <c r="K137">
        <v>5000</v>
      </c>
      <c r="L137">
        <v>1391</v>
      </c>
      <c r="M137">
        <v>1</v>
      </c>
    </row>
    <row r="138" spans="1:13" x14ac:dyDescent="0.25">
      <c r="A138" s="1">
        <f t="shared" si="2"/>
        <v>2</v>
      </c>
      <c r="B138" s="1">
        <v>138</v>
      </c>
      <c r="D138" s="2">
        <v>31.832460399999999</v>
      </c>
      <c r="E138" t="s">
        <v>491</v>
      </c>
      <c r="F138" t="s">
        <v>492</v>
      </c>
      <c r="G138">
        <v>2</v>
      </c>
    </row>
    <row r="139" spans="1:13" x14ac:dyDescent="0.25">
      <c r="A139" s="1">
        <f t="shared" si="2"/>
        <v>3</v>
      </c>
      <c r="B139" s="1">
        <v>139</v>
      </c>
      <c r="C139">
        <f>-34506.4149-132.02326</f>
        <v>-34638.438160000005</v>
      </c>
      <c r="D139" s="2">
        <v>3.6825807199999998</v>
      </c>
      <c r="E139" t="s">
        <v>493</v>
      </c>
      <c r="F139">
        <v>3</v>
      </c>
    </row>
    <row r="140" spans="1:13" x14ac:dyDescent="0.25">
      <c r="A140" s="1">
        <f t="shared" si="2"/>
        <v>0</v>
      </c>
      <c r="B140" s="1">
        <v>140</v>
      </c>
      <c r="D140" t="s">
        <v>494</v>
      </c>
      <c r="E140" s="2">
        <v>21.7685499</v>
      </c>
      <c r="F140">
        <v>4</v>
      </c>
    </row>
    <row r="141" spans="1:13" x14ac:dyDescent="0.25">
      <c r="A141" s="1">
        <f t="shared" si="2"/>
        <v>1</v>
      </c>
      <c r="B141" s="1">
        <v>141</v>
      </c>
      <c r="C141" t="s">
        <v>495</v>
      </c>
      <c r="D141">
        <v>415</v>
      </c>
      <c r="E141" t="s">
        <v>365</v>
      </c>
      <c r="F141" t="s">
        <v>3</v>
      </c>
      <c r="G141" t="s">
        <v>408</v>
      </c>
      <c r="H141">
        <v>2</v>
      </c>
      <c r="I141" t="s">
        <v>4</v>
      </c>
      <c r="J141">
        <v>300</v>
      </c>
      <c r="K141">
        <v>5000</v>
      </c>
      <c r="L141">
        <v>1393</v>
      </c>
      <c r="M141">
        <v>1</v>
      </c>
    </row>
    <row r="142" spans="1:13" x14ac:dyDescent="0.25">
      <c r="A142" s="1">
        <f t="shared" si="2"/>
        <v>2</v>
      </c>
      <c r="B142" s="1">
        <v>142</v>
      </c>
      <c r="D142" s="2">
        <v>33.647939299999997</v>
      </c>
      <c r="E142" t="s">
        <v>496</v>
      </c>
      <c r="F142" t="s">
        <v>497</v>
      </c>
      <c r="G142">
        <v>2</v>
      </c>
    </row>
    <row r="143" spans="1:13" x14ac:dyDescent="0.25">
      <c r="A143" s="1">
        <f t="shared" si="2"/>
        <v>3</v>
      </c>
      <c r="B143" s="1">
        <v>143</v>
      </c>
      <c r="C143">
        <f>-34180.4414-142.66869</f>
        <v>-34323.110090000002</v>
      </c>
      <c r="D143" s="2">
        <v>0.33058334900000003</v>
      </c>
      <c r="E143" t="s">
        <v>498</v>
      </c>
      <c r="F143">
        <v>3</v>
      </c>
    </row>
    <row r="144" spans="1:13" x14ac:dyDescent="0.25">
      <c r="A144" s="1">
        <f t="shared" si="2"/>
        <v>0</v>
      </c>
      <c r="B144" s="1">
        <v>144</v>
      </c>
      <c r="D144" t="s">
        <v>499</v>
      </c>
      <c r="E144" s="2">
        <v>36.933748299999998</v>
      </c>
      <c r="F144">
        <v>4</v>
      </c>
    </row>
    <row r="145" spans="1:13" x14ac:dyDescent="0.25">
      <c r="A145" s="1">
        <f t="shared" si="2"/>
        <v>1</v>
      </c>
      <c r="B145" s="1">
        <v>145</v>
      </c>
      <c r="C145" t="s">
        <v>500</v>
      </c>
      <c r="D145">
        <v>415</v>
      </c>
      <c r="E145" t="s">
        <v>365</v>
      </c>
      <c r="F145" t="s">
        <v>3</v>
      </c>
      <c r="G145" t="s">
        <v>408</v>
      </c>
      <c r="H145">
        <v>2</v>
      </c>
      <c r="I145" t="s">
        <v>4</v>
      </c>
      <c r="J145">
        <v>300</v>
      </c>
      <c r="K145">
        <v>5000</v>
      </c>
      <c r="L145">
        <v>1393</v>
      </c>
      <c r="M145">
        <v>1</v>
      </c>
    </row>
    <row r="146" spans="1:13" x14ac:dyDescent="0.25">
      <c r="A146" s="1">
        <f t="shared" si="2"/>
        <v>2</v>
      </c>
      <c r="B146" s="1">
        <v>146</v>
      </c>
      <c r="D146" s="2">
        <v>33.647939299999997</v>
      </c>
      <c r="E146" t="s">
        <v>496</v>
      </c>
      <c r="F146" t="s">
        <v>497</v>
      </c>
      <c r="G146">
        <v>2</v>
      </c>
    </row>
    <row r="147" spans="1:13" x14ac:dyDescent="0.25">
      <c r="A147" s="1">
        <f t="shared" si="2"/>
        <v>3</v>
      </c>
      <c r="B147" s="1">
        <v>147</v>
      </c>
      <c r="C147">
        <f>-34180.4414-142.66869</f>
        <v>-34323.110090000002</v>
      </c>
      <c r="D147" s="2">
        <v>0.33058334900000003</v>
      </c>
      <c r="E147" t="s">
        <v>498</v>
      </c>
      <c r="F147">
        <v>3</v>
      </c>
    </row>
    <row r="148" spans="1:13" x14ac:dyDescent="0.25">
      <c r="A148" s="1">
        <f t="shared" si="2"/>
        <v>0</v>
      </c>
      <c r="B148" s="1">
        <v>148</v>
      </c>
      <c r="D148" t="s">
        <v>499</v>
      </c>
      <c r="E148" s="2">
        <v>36.933748299999998</v>
      </c>
      <c r="F148">
        <v>4</v>
      </c>
    </row>
    <row r="149" spans="1:13" x14ac:dyDescent="0.25">
      <c r="A149" s="1">
        <f t="shared" si="2"/>
        <v>1</v>
      </c>
      <c r="B149" s="1">
        <v>149</v>
      </c>
      <c r="C149" t="s">
        <v>501</v>
      </c>
      <c r="D149">
        <v>415</v>
      </c>
      <c r="E149" t="s">
        <v>365</v>
      </c>
      <c r="F149" t="s">
        <v>3</v>
      </c>
      <c r="G149" t="s">
        <v>408</v>
      </c>
      <c r="H149">
        <v>2</v>
      </c>
      <c r="I149" t="s">
        <v>4</v>
      </c>
      <c r="J149">
        <v>300</v>
      </c>
      <c r="K149">
        <v>5000</v>
      </c>
      <c r="L149">
        <v>1393</v>
      </c>
      <c r="M149">
        <v>1</v>
      </c>
    </row>
    <row r="150" spans="1:13" x14ac:dyDescent="0.25">
      <c r="A150" s="1">
        <f t="shared" si="2"/>
        <v>2</v>
      </c>
      <c r="B150" s="1">
        <v>150</v>
      </c>
      <c r="D150" s="2">
        <v>33.647939299999997</v>
      </c>
      <c r="E150" t="s">
        <v>496</v>
      </c>
      <c r="F150" t="s">
        <v>497</v>
      </c>
      <c r="G150">
        <v>2</v>
      </c>
    </row>
    <row r="151" spans="1:13" x14ac:dyDescent="0.25">
      <c r="A151" s="1">
        <f t="shared" si="2"/>
        <v>3</v>
      </c>
      <c r="B151" s="1">
        <v>151</v>
      </c>
      <c r="C151">
        <f>-34180.4414-142.66869</f>
        <v>-34323.110090000002</v>
      </c>
      <c r="D151" s="2">
        <v>0.33058334900000003</v>
      </c>
      <c r="E151" t="s">
        <v>498</v>
      </c>
      <c r="F151">
        <v>3</v>
      </c>
    </row>
    <row r="152" spans="1:13" x14ac:dyDescent="0.25">
      <c r="A152" s="1">
        <f t="shared" si="2"/>
        <v>0</v>
      </c>
      <c r="B152" s="1">
        <v>152</v>
      </c>
      <c r="D152" t="s">
        <v>499</v>
      </c>
      <c r="E152" s="2">
        <v>36.933748299999998</v>
      </c>
      <c r="F152">
        <v>4</v>
      </c>
    </row>
    <row r="153" spans="1:13" x14ac:dyDescent="0.25">
      <c r="A153" s="1">
        <f t="shared" si="2"/>
        <v>1</v>
      </c>
      <c r="B153" s="1">
        <v>153</v>
      </c>
      <c r="C153" t="s">
        <v>502</v>
      </c>
      <c r="D153">
        <v>415</v>
      </c>
      <c r="E153" t="s">
        <v>365</v>
      </c>
      <c r="F153" t="s">
        <v>3</v>
      </c>
      <c r="G153" t="s">
        <v>408</v>
      </c>
      <c r="H153">
        <v>2</v>
      </c>
      <c r="I153" t="s">
        <v>4</v>
      </c>
      <c r="J153">
        <v>300</v>
      </c>
      <c r="K153">
        <v>5000</v>
      </c>
      <c r="L153">
        <v>1393</v>
      </c>
      <c r="M153">
        <v>1</v>
      </c>
    </row>
    <row r="154" spans="1:13" x14ac:dyDescent="0.25">
      <c r="A154" s="1">
        <f t="shared" si="2"/>
        <v>2</v>
      </c>
      <c r="B154" s="1">
        <v>154</v>
      </c>
      <c r="D154" s="2">
        <v>33.647939299999997</v>
      </c>
      <c r="E154" t="s">
        <v>496</v>
      </c>
      <c r="F154" t="s">
        <v>497</v>
      </c>
      <c r="G154">
        <v>2</v>
      </c>
    </row>
    <row r="155" spans="1:13" x14ac:dyDescent="0.25">
      <c r="A155" s="1">
        <f t="shared" si="2"/>
        <v>3</v>
      </c>
      <c r="B155" s="1">
        <v>155</v>
      </c>
      <c r="C155">
        <f>-34180.4414-142.66869</f>
        <v>-34323.110090000002</v>
      </c>
      <c r="D155" s="2">
        <v>0.33058334900000003</v>
      </c>
      <c r="E155" t="s">
        <v>498</v>
      </c>
      <c r="F155">
        <v>3</v>
      </c>
    </row>
    <row r="156" spans="1:13" x14ac:dyDescent="0.25">
      <c r="A156" s="1">
        <f t="shared" si="2"/>
        <v>0</v>
      </c>
      <c r="B156" s="1">
        <v>156</v>
      </c>
      <c r="D156" t="s">
        <v>499</v>
      </c>
      <c r="E156" s="2">
        <v>36.933748299999998</v>
      </c>
      <c r="F156">
        <v>4</v>
      </c>
    </row>
    <row r="157" spans="1:13" x14ac:dyDescent="0.25">
      <c r="A157" s="1">
        <f t="shared" si="2"/>
        <v>1</v>
      </c>
      <c r="B157" s="1">
        <v>157</v>
      </c>
      <c r="C157" t="s">
        <v>503</v>
      </c>
      <c r="D157">
        <v>415</v>
      </c>
      <c r="E157" t="s">
        <v>365</v>
      </c>
      <c r="F157" t="s">
        <v>3</v>
      </c>
      <c r="G157" t="s">
        <v>408</v>
      </c>
      <c r="H157">
        <v>2</v>
      </c>
      <c r="I157" t="s">
        <v>4</v>
      </c>
      <c r="J157">
        <v>300</v>
      </c>
      <c r="K157">
        <v>5000</v>
      </c>
      <c r="L157">
        <v>1396</v>
      </c>
      <c r="M157">
        <v>1</v>
      </c>
    </row>
    <row r="158" spans="1:13" x14ac:dyDescent="0.25">
      <c r="A158" s="1">
        <f t="shared" si="2"/>
        <v>2</v>
      </c>
      <c r="B158" s="1">
        <v>158</v>
      </c>
      <c r="D158" s="2">
        <v>33.345872300000003</v>
      </c>
      <c r="E158" t="s">
        <v>486</v>
      </c>
      <c r="F158" t="s">
        <v>487</v>
      </c>
      <c r="G158">
        <v>2</v>
      </c>
    </row>
    <row r="159" spans="1:13" x14ac:dyDescent="0.25">
      <c r="A159" s="1">
        <f t="shared" si="2"/>
        <v>3</v>
      </c>
      <c r="B159" s="1">
        <v>159</v>
      </c>
      <c r="C159">
        <f>-32702.5022-141.530293</f>
        <v>-32844.032492999999</v>
      </c>
      <c r="D159" s="2">
        <v>0.401750775</v>
      </c>
      <c r="E159" t="s">
        <v>488</v>
      </c>
      <c r="F159">
        <v>3</v>
      </c>
    </row>
    <row r="160" spans="1:13" x14ac:dyDescent="0.25">
      <c r="A160" s="1">
        <f t="shared" si="2"/>
        <v>0</v>
      </c>
      <c r="B160" s="1">
        <v>160</v>
      </c>
      <c r="D160" t="s">
        <v>489</v>
      </c>
      <c r="E160" s="2">
        <v>35.375765600000001</v>
      </c>
      <c r="F160">
        <v>4</v>
      </c>
    </row>
    <row r="161" spans="1:13" x14ac:dyDescent="0.25">
      <c r="A161" s="1">
        <f t="shared" si="2"/>
        <v>1</v>
      </c>
      <c r="B161" s="1">
        <v>161</v>
      </c>
      <c r="C161" t="s">
        <v>504</v>
      </c>
      <c r="D161">
        <v>415</v>
      </c>
      <c r="E161" t="s">
        <v>365</v>
      </c>
      <c r="F161" t="s">
        <v>3</v>
      </c>
      <c r="G161" t="s">
        <v>408</v>
      </c>
      <c r="H161">
        <v>2</v>
      </c>
      <c r="I161" t="s">
        <v>4</v>
      </c>
      <c r="J161">
        <v>300</v>
      </c>
      <c r="K161">
        <v>5000</v>
      </c>
      <c r="L161">
        <v>1391</v>
      </c>
      <c r="M161">
        <v>1</v>
      </c>
    </row>
    <row r="162" spans="1:13" x14ac:dyDescent="0.25">
      <c r="A162" s="1">
        <f t="shared" si="2"/>
        <v>2</v>
      </c>
      <c r="B162" s="1">
        <v>162</v>
      </c>
      <c r="D162" s="2">
        <v>31.832460399999999</v>
      </c>
      <c r="E162" t="s">
        <v>491</v>
      </c>
      <c r="F162" t="s">
        <v>492</v>
      </c>
      <c r="G162">
        <v>2</v>
      </c>
    </row>
    <row r="163" spans="1:13" x14ac:dyDescent="0.25">
      <c r="A163" s="1">
        <f t="shared" si="2"/>
        <v>3</v>
      </c>
      <c r="B163" s="1">
        <v>163</v>
      </c>
      <c r="C163">
        <f>-34506.4149-132.02326</f>
        <v>-34638.438160000005</v>
      </c>
      <c r="D163" s="2">
        <v>3.6825807199999998</v>
      </c>
      <c r="E163" t="s">
        <v>493</v>
      </c>
      <c r="F163">
        <v>3</v>
      </c>
    </row>
    <row r="164" spans="1:13" x14ac:dyDescent="0.25">
      <c r="A164" s="1">
        <f t="shared" si="2"/>
        <v>0</v>
      </c>
      <c r="B164" s="1">
        <v>164</v>
      </c>
      <c r="D164" t="s">
        <v>494</v>
      </c>
      <c r="E164" s="2">
        <v>21.7685499</v>
      </c>
      <c r="F164">
        <v>4</v>
      </c>
    </row>
    <row r="165" spans="1:13" x14ac:dyDescent="0.25">
      <c r="A165" s="1">
        <f t="shared" si="2"/>
        <v>1</v>
      </c>
      <c r="B165" s="1">
        <v>165</v>
      </c>
      <c r="C165" t="s">
        <v>505</v>
      </c>
      <c r="D165">
        <v>415</v>
      </c>
      <c r="E165" t="s">
        <v>365</v>
      </c>
      <c r="F165" t="s">
        <v>3</v>
      </c>
      <c r="G165" t="s">
        <v>408</v>
      </c>
      <c r="H165">
        <v>2</v>
      </c>
      <c r="I165" t="s">
        <v>4</v>
      </c>
      <c r="J165">
        <v>300</v>
      </c>
      <c r="K165">
        <v>5000</v>
      </c>
      <c r="L165">
        <v>1393</v>
      </c>
      <c r="M165">
        <v>1</v>
      </c>
    </row>
    <row r="166" spans="1:13" x14ac:dyDescent="0.25">
      <c r="A166" s="1">
        <f t="shared" si="2"/>
        <v>2</v>
      </c>
      <c r="B166" s="1">
        <v>166</v>
      </c>
      <c r="D166" s="2">
        <v>33.647939299999997</v>
      </c>
      <c r="E166" t="s">
        <v>496</v>
      </c>
      <c r="F166" t="s">
        <v>497</v>
      </c>
      <c r="G166">
        <v>2</v>
      </c>
    </row>
    <row r="167" spans="1:13" x14ac:dyDescent="0.25">
      <c r="A167" s="1">
        <f t="shared" si="2"/>
        <v>3</v>
      </c>
      <c r="B167" s="1">
        <v>167</v>
      </c>
      <c r="C167">
        <f>-34180.4414-142.66869</f>
        <v>-34323.110090000002</v>
      </c>
      <c r="D167" s="2">
        <v>0.33058334900000003</v>
      </c>
      <c r="E167" t="s">
        <v>498</v>
      </c>
      <c r="F167">
        <v>3</v>
      </c>
    </row>
    <row r="168" spans="1:13" x14ac:dyDescent="0.25">
      <c r="A168" s="1">
        <f t="shared" si="2"/>
        <v>0</v>
      </c>
      <c r="B168" s="1">
        <v>168</v>
      </c>
      <c r="D168" t="s">
        <v>499</v>
      </c>
      <c r="E168" s="2">
        <v>36.933748299999998</v>
      </c>
      <c r="F168">
        <v>4</v>
      </c>
    </row>
    <row r="169" spans="1:13" x14ac:dyDescent="0.25">
      <c r="A169" s="1">
        <f t="shared" si="2"/>
        <v>1</v>
      </c>
      <c r="B169" s="1">
        <v>169</v>
      </c>
      <c r="C169" t="s">
        <v>506</v>
      </c>
      <c r="D169">
        <v>415</v>
      </c>
      <c r="E169" t="s">
        <v>365</v>
      </c>
      <c r="F169" t="s">
        <v>3</v>
      </c>
      <c r="G169" t="s">
        <v>408</v>
      </c>
      <c r="H169">
        <v>4</v>
      </c>
      <c r="I169" t="s">
        <v>4</v>
      </c>
      <c r="J169">
        <v>300</v>
      </c>
      <c r="K169">
        <v>5000</v>
      </c>
      <c r="L169">
        <v>1389</v>
      </c>
      <c r="M169">
        <v>1</v>
      </c>
    </row>
    <row r="170" spans="1:13" x14ac:dyDescent="0.25">
      <c r="A170" s="1">
        <f t="shared" si="2"/>
        <v>2</v>
      </c>
      <c r="B170" s="1">
        <v>170</v>
      </c>
      <c r="D170" s="2">
        <v>38.036627500000002</v>
      </c>
      <c r="E170" t="s">
        <v>507</v>
      </c>
      <c r="F170" t="s">
        <v>508</v>
      </c>
      <c r="G170">
        <v>2</v>
      </c>
    </row>
    <row r="171" spans="1:13" x14ac:dyDescent="0.25">
      <c r="A171" s="1">
        <f t="shared" si="2"/>
        <v>3</v>
      </c>
      <c r="B171" s="1">
        <v>171</v>
      </c>
      <c r="C171">
        <f>-51616.0578-161.691046</f>
        <v>-51777.748846000002</v>
      </c>
      <c r="D171" s="2">
        <v>3.8567244899999999</v>
      </c>
      <c r="E171" t="s">
        <v>509</v>
      </c>
      <c r="F171">
        <v>3</v>
      </c>
    </row>
    <row r="172" spans="1:13" x14ac:dyDescent="0.25">
      <c r="A172" s="1">
        <f t="shared" si="2"/>
        <v>0</v>
      </c>
      <c r="B172" s="1">
        <v>172</v>
      </c>
      <c r="D172" t="s">
        <v>510</v>
      </c>
      <c r="E172" s="2">
        <v>24.641697199999999</v>
      </c>
      <c r="F172">
        <v>4</v>
      </c>
    </row>
    <row r="173" spans="1:13" x14ac:dyDescent="0.25">
      <c r="A173" s="1">
        <f t="shared" si="2"/>
        <v>1</v>
      </c>
      <c r="B173" s="1">
        <v>173</v>
      </c>
      <c r="C173" t="s">
        <v>511</v>
      </c>
      <c r="D173">
        <v>415</v>
      </c>
      <c r="E173" t="s">
        <v>365</v>
      </c>
      <c r="F173" t="s">
        <v>3</v>
      </c>
      <c r="G173" t="s">
        <v>408</v>
      </c>
      <c r="H173">
        <v>4</v>
      </c>
      <c r="I173" t="s">
        <v>4</v>
      </c>
      <c r="J173">
        <v>300</v>
      </c>
      <c r="K173">
        <v>5000</v>
      </c>
      <c r="L173">
        <v>1393</v>
      </c>
      <c r="M173">
        <v>1</v>
      </c>
    </row>
    <row r="174" spans="1:13" x14ac:dyDescent="0.25">
      <c r="A174" s="1">
        <f t="shared" si="2"/>
        <v>2</v>
      </c>
      <c r="B174" s="1">
        <v>174</v>
      </c>
      <c r="D174" s="2">
        <v>38.576402999999999</v>
      </c>
      <c r="E174" t="s">
        <v>512</v>
      </c>
      <c r="F174" t="s">
        <v>513</v>
      </c>
      <c r="G174">
        <v>2</v>
      </c>
    </row>
    <row r="175" spans="1:13" x14ac:dyDescent="0.25">
      <c r="A175" s="1">
        <f t="shared" si="2"/>
        <v>3</v>
      </c>
      <c r="B175" s="1">
        <v>175</v>
      </c>
      <c r="C175">
        <f>-54611.5544-166.556504</f>
        <v>-54778.110904000001</v>
      </c>
      <c r="D175" s="2">
        <v>3.3802313700000002</v>
      </c>
      <c r="E175" t="s">
        <v>514</v>
      </c>
      <c r="F175">
        <v>3</v>
      </c>
    </row>
    <row r="176" spans="1:13" x14ac:dyDescent="0.25">
      <c r="A176" s="1">
        <f t="shared" si="2"/>
        <v>0</v>
      </c>
      <c r="B176" s="1">
        <v>176</v>
      </c>
      <c r="D176" t="s">
        <v>515</v>
      </c>
      <c r="E176" s="2">
        <v>23.774469199999999</v>
      </c>
      <c r="F176">
        <v>4</v>
      </c>
    </row>
    <row r="177" spans="1:13" x14ac:dyDescent="0.25">
      <c r="A177" s="1">
        <f t="shared" si="2"/>
        <v>1</v>
      </c>
      <c r="B177" s="1">
        <v>177</v>
      </c>
      <c r="C177" t="s">
        <v>516</v>
      </c>
      <c r="D177">
        <v>415</v>
      </c>
      <c r="E177" t="s">
        <v>365</v>
      </c>
      <c r="F177" t="s">
        <v>3</v>
      </c>
      <c r="G177" t="s">
        <v>408</v>
      </c>
      <c r="H177">
        <v>4</v>
      </c>
      <c r="I177" t="s">
        <v>4</v>
      </c>
      <c r="J177">
        <v>300</v>
      </c>
      <c r="K177">
        <v>5000</v>
      </c>
      <c r="L177">
        <v>1392</v>
      </c>
      <c r="M177">
        <v>1</v>
      </c>
    </row>
    <row r="178" spans="1:13" x14ac:dyDescent="0.25">
      <c r="A178" s="1">
        <f t="shared" si="2"/>
        <v>2</v>
      </c>
      <c r="B178" s="1">
        <v>178</v>
      </c>
      <c r="D178" s="2">
        <v>38.417410799999999</v>
      </c>
      <c r="E178" t="s">
        <v>517</v>
      </c>
      <c r="F178" t="s">
        <v>518</v>
      </c>
      <c r="G178">
        <v>2</v>
      </c>
    </row>
    <row r="179" spans="1:13" x14ac:dyDescent="0.25">
      <c r="A179" s="1">
        <f t="shared" si="2"/>
        <v>3</v>
      </c>
      <c r="B179" s="1">
        <v>179</v>
      </c>
      <c r="C179">
        <f>-53425.3288-165.132615</f>
        <v>-53590.461415000005</v>
      </c>
      <c r="D179" s="2">
        <v>3.0549995299999999</v>
      </c>
      <c r="E179" t="s">
        <v>519</v>
      </c>
      <c r="F179">
        <v>3</v>
      </c>
    </row>
    <row r="180" spans="1:13" x14ac:dyDescent="0.25">
      <c r="A180" s="1">
        <f t="shared" si="2"/>
        <v>0</v>
      </c>
      <c r="B180" s="1">
        <v>180</v>
      </c>
      <c r="D180" t="s">
        <v>520</v>
      </c>
      <c r="E180" s="2">
        <v>26.633876600000001</v>
      </c>
      <c r="F180">
        <v>4</v>
      </c>
    </row>
    <row r="181" spans="1:13" x14ac:dyDescent="0.25">
      <c r="A181" s="1">
        <f t="shared" si="2"/>
        <v>1</v>
      </c>
      <c r="B181" s="1">
        <v>181</v>
      </c>
      <c r="C181" t="s">
        <v>521</v>
      </c>
      <c r="D181">
        <v>415</v>
      </c>
      <c r="E181" t="s">
        <v>365</v>
      </c>
      <c r="F181" t="s">
        <v>3</v>
      </c>
      <c r="G181" t="s">
        <v>408</v>
      </c>
      <c r="H181">
        <v>4</v>
      </c>
      <c r="I181" t="s">
        <v>4</v>
      </c>
      <c r="J181">
        <v>300</v>
      </c>
      <c r="K181">
        <v>5000</v>
      </c>
      <c r="L181">
        <v>1392</v>
      </c>
      <c r="M181">
        <v>1</v>
      </c>
    </row>
    <row r="182" spans="1:13" x14ac:dyDescent="0.25">
      <c r="A182" s="1">
        <f t="shared" si="2"/>
        <v>2</v>
      </c>
      <c r="B182" s="1">
        <v>182</v>
      </c>
      <c r="D182" s="2">
        <v>38.417410799999999</v>
      </c>
      <c r="E182" t="s">
        <v>517</v>
      </c>
      <c r="F182" t="s">
        <v>518</v>
      </c>
      <c r="G182">
        <v>2</v>
      </c>
    </row>
    <row r="183" spans="1:13" x14ac:dyDescent="0.25">
      <c r="A183" s="1">
        <f t="shared" si="2"/>
        <v>3</v>
      </c>
      <c r="B183" s="1">
        <v>183</v>
      </c>
      <c r="C183">
        <f>-53425.3288-165.132615</f>
        <v>-53590.461415000005</v>
      </c>
      <c r="D183" s="2">
        <v>3.0549995299999999</v>
      </c>
      <c r="E183" t="s">
        <v>519</v>
      </c>
      <c r="F183">
        <v>3</v>
      </c>
    </row>
    <row r="184" spans="1:13" x14ac:dyDescent="0.25">
      <c r="A184" s="1">
        <f t="shared" si="2"/>
        <v>0</v>
      </c>
      <c r="B184" s="1">
        <v>184</v>
      </c>
      <c r="D184" t="s">
        <v>520</v>
      </c>
      <c r="E184" s="2">
        <v>26.633876600000001</v>
      </c>
      <c r="F184">
        <v>4</v>
      </c>
    </row>
    <row r="185" spans="1:13" x14ac:dyDescent="0.25">
      <c r="A185" s="1">
        <f t="shared" si="2"/>
        <v>1</v>
      </c>
      <c r="B185" s="1">
        <v>185</v>
      </c>
      <c r="C185" t="s">
        <v>522</v>
      </c>
      <c r="D185">
        <v>415</v>
      </c>
      <c r="E185" t="s">
        <v>365</v>
      </c>
      <c r="F185" t="s">
        <v>3</v>
      </c>
      <c r="G185" t="s">
        <v>408</v>
      </c>
      <c r="H185">
        <v>4</v>
      </c>
      <c r="I185" t="s">
        <v>4</v>
      </c>
      <c r="J185">
        <v>300</v>
      </c>
      <c r="K185">
        <v>5000</v>
      </c>
      <c r="L185">
        <v>1392</v>
      </c>
      <c r="M185">
        <v>1</v>
      </c>
    </row>
    <row r="186" spans="1:13" x14ac:dyDescent="0.25">
      <c r="A186" s="1">
        <f t="shared" si="2"/>
        <v>2</v>
      </c>
      <c r="B186" s="1">
        <v>186</v>
      </c>
      <c r="D186" s="2">
        <v>38.417410799999999</v>
      </c>
      <c r="E186" t="s">
        <v>517</v>
      </c>
      <c r="F186" t="s">
        <v>518</v>
      </c>
      <c r="G186">
        <v>2</v>
      </c>
    </row>
    <row r="187" spans="1:13" x14ac:dyDescent="0.25">
      <c r="A187" s="1">
        <f t="shared" si="2"/>
        <v>3</v>
      </c>
      <c r="B187" s="1">
        <v>187</v>
      </c>
      <c r="C187">
        <f>-53425.3288-165.132615</f>
        <v>-53590.461415000005</v>
      </c>
      <c r="D187" s="2">
        <v>3.0549995299999999</v>
      </c>
      <c r="E187" t="s">
        <v>519</v>
      </c>
      <c r="F187">
        <v>3</v>
      </c>
    </row>
    <row r="188" spans="1:13" x14ac:dyDescent="0.25">
      <c r="A188" s="1">
        <f t="shared" si="2"/>
        <v>0</v>
      </c>
      <c r="B188" s="1">
        <v>188</v>
      </c>
      <c r="D188" t="s">
        <v>520</v>
      </c>
      <c r="E188" s="2">
        <v>26.633876600000001</v>
      </c>
      <c r="F188">
        <v>4</v>
      </c>
    </row>
    <row r="189" spans="1:13" x14ac:dyDescent="0.25">
      <c r="A189" s="1">
        <f t="shared" si="2"/>
        <v>1</v>
      </c>
      <c r="B189" s="1">
        <v>189</v>
      </c>
      <c r="C189" t="s">
        <v>523</v>
      </c>
      <c r="D189">
        <v>415</v>
      </c>
      <c r="E189" t="s">
        <v>365</v>
      </c>
      <c r="F189" t="s">
        <v>3</v>
      </c>
      <c r="G189" t="s">
        <v>408</v>
      </c>
      <c r="H189">
        <v>4</v>
      </c>
      <c r="I189" t="s">
        <v>4</v>
      </c>
      <c r="J189">
        <v>300</v>
      </c>
      <c r="K189">
        <v>5000</v>
      </c>
      <c r="L189">
        <v>1395</v>
      </c>
      <c r="M189">
        <v>1</v>
      </c>
    </row>
    <row r="190" spans="1:13" x14ac:dyDescent="0.25">
      <c r="A190" s="1">
        <f t="shared" si="2"/>
        <v>2</v>
      </c>
      <c r="B190" s="1">
        <v>190</v>
      </c>
      <c r="D190" s="2">
        <v>38.970850200000001</v>
      </c>
      <c r="E190" t="s">
        <v>524</v>
      </c>
      <c r="F190" t="s">
        <v>525</v>
      </c>
      <c r="G190">
        <v>2</v>
      </c>
    </row>
    <row r="191" spans="1:13" x14ac:dyDescent="0.25">
      <c r="A191" s="1">
        <f t="shared" si="2"/>
        <v>3</v>
      </c>
      <c r="B191" s="1">
        <v>191</v>
      </c>
      <c r="C191">
        <f>-56429.8763-170.079257</f>
        <v>-56599.955557000001</v>
      </c>
      <c r="D191" s="2">
        <v>2.5764092999999999</v>
      </c>
      <c r="E191" t="s">
        <v>526</v>
      </c>
      <c r="F191">
        <v>3</v>
      </c>
    </row>
    <row r="192" spans="1:13" x14ac:dyDescent="0.25">
      <c r="A192" s="1">
        <f t="shared" si="2"/>
        <v>0</v>
      </c>
      <c r="B192" s="1">
        <v>192</v>
      </c>
      <c r="D192" t="s">
        <v>527</v>
      </c>
      <c r="E192" s="2">
        <v>25.789100300000001</v>
      </c>
      <c r="F192">
        <v>4</v>
      </c>
    </row>
    <row r="193" spans="1:13" x14ac:dyDescent="0.25">
      <c r="A193" s="1">
        <f t="shared" si="2"/>
        <v>1</v>
      </c>
      <c r="B193" s="1">
        <v>193</v>
      </c>
      <c r="C193" t="s">
        <v>528</v>
      </c>
      <c r="D193">
        <v>415</v>
      </c>
      <c r="E193" t="s">
        <v>365</v>
      </c>
      <c r="F193" t="s">
        <v>3</v>
      </c>
      <c r="G193" t="s">
        <v>408</v>
      </c>
      <c r="H193">
        <v>4</v>
      </c>
      <c r="I193" t="s">
        <v>4</v>
      </c>
      <c r="J193">
        <v>300</v>
      </c>
      <c r="K193">
        <v>5000</v>
      </c>
      <c r="L193">
        <v>1393</v>
      </c>
      <c r="M193">
        <v>1</v>
      </c>
    </row>
    <row r="194" spans="1:13" x14ac:dyDescent="0.25">
      <c r="A194" s="1">
        <f t="shared" ref="A194:A257" si="3">MOD(B194,4)</f>
        <v>2</v>
      </c>
      <c r="B194" s="1">
        <v>194</v>
      </c>
      <c r="D194" s="2">
        <v>38.576402999999999</v>
      </c>
      <c r="E194" t="s">
        <v>512</v>
      </c>
      <c r="F194" t="s">
        <v>513</v>
      </c>
      <c r="G194">
        <v>2</v>
      </c>
    </row>
    <row r="195" spans="1:13" x14ac:dyDescent="0.25">
      <c r="A195" s="1">
        <f t="shared" si="3"/>
        <v>3</v>
      </c>
      <c r="B195" s="1">
        <v>195</v>
      </c>
      <c r="C195">
        <f>-54611.5544-166.556504</f>
        <v>-54778.110904000001</v>
      </c>
      <c r="D195" s="2">
        <v>3.3802313700000002</v>
      </c>
      <c r="E195" t="s">
        <v>514</v>
      </c>
      <c r="F195">
        <v>3</v>
      </c>
    </row>
    <row r="196" spans="1:13" x14ac:dyDescent="0.25">
      <c r="A196" s="1">
        <f t="shared" si="3"/>
        <v>0</v>
      </c>
      <c r="B196" s="1">
        <v>196</v>
      </c>
      <c r="D196" t="s">
        <v>515</v>
      </c>
      <c r="E196" s="2">
        <v>23.774469199999999</v>
      </c>
      <c r="F196">
        <v>4</v>
      </c>
    </row>
    <row r="197" spans="1:13" x14ac:dyDescent="0.25">
      <c r="A197" s="1">
        <f t="shared" si="3"/>
        <v>1</v>
      </c>
      <c r="B197" s="1">
        <v>197</v>
      </c>
      <c r="C197" t="s">
        <v>529</v>
      </c>
      <c r="D197">
        <v>415</v>
      </c>
      <c r="E197" t="s">
        <v>365</v>
      </c>
      <c r="F197" t="s">
        <v>3</v>
      </c>
      <c r="G197" t="s">
        <v>408</v>
      </c>
      <c r="H197">
        <v>4</v>
      </c>
      <c r="I197" t="s">
        <v>4</v>
      </c>
      <c r="J197">
        <v>300</v>
      </c>
      <c r="K197">
        <v>5000</v>
      </c>
      <c r="L197">
        <v>1395</v>
      </c>
      <c r="M197">
        <v>1</v>
      </c>
    </row>
    <row r="198" spans="1:13" x14ac:dyDescent="0.25">
      <c r="A198" s="1">
        <f t="shared" si="3"/>
        <v>2</v>
      </c>
      <c r="B198" s="1">
        <v>198</v>
      </c>
      <c r="D198" s="2">
        <v>38.970850200000001</v>
      </c>
      <c r="E198" t="s">
        <v>524</v>
      </c>
      <c r="F198" t="s">
        <v>525</v>
      </c>
      <c r="G198">
        <v>2</v>
      </c>
    </row>
    <row r="199" spans="1:13" x14ac:dyDescent="0.25">
      <c r="A199" s="1">
        <f t="shared" si="3"/>
        <v>3</v>
      </c>
      <c r="B199" s="1">
        <v>199</v>
      </c>
      <c r="C199">
        <f>-56429.8763-170.079257</f>
        <v>-56599.955557000001</v>
      </c>
      <c r="D199" s="2">
        <v>2.5764092999999999</v>
      </c>
      <c r="E199" t="s">
        <v>526</v>
      </c>
      <c r="F199">
        <v>3</v>
      </c>
    </row>
    <row r="200" spans="1:13" x14ac:dyDescent="0.25">
      <c r="A200" s="1">
        <f t="shared" si="3"/>
        <v>0</v>
      </c>
      <c r="B200" s="1">
        <v>200</v>
      </c>
      <c r="D200" t="s">
        <v>527</v>
      </c>
      <c r="E200" s="2">
        <v>25.789100300000001</v>
      </c>
      <c r="F200">
        <v>4</v>
      </c>
    </row>
    <row r="201" spans="1:13" x14ac:dyDescent="0.25">
      <c r="A201" s="1">
        <f t="shared" si="3"/>
        <v>1</v>
      </c>
      <c r="B201" s="1">
        <v>201</v>
      </c>
      <c r="C201" t="s">
        <v>530</v>
      </c>
      <c r="D201">
        <v>415</v>
      </c>
      <c r="E201" t="s">
        <v>365</v>
      </c>
      <c r="F201" t="s">
        <v>3</v>
      </c>
      <c r="G201" t="s">
        <v>408</v>
      </c>
      <c r="H201">
        <v>4</v>
      </c>
      <c r="I201" t="s">
        <v>4</v>
      </c>
      <c r="J201">
        <v>300</v>
      </c>
      <c r="K201">
        <v>5000</v>
      </c>
      <c r="L201">
        <v>1395</v>
      </c>
      <c r="M201">
        <v>1</v>
      </c>
    </row>
    <row r="202" spans="1:13" x14ac:dyDescent="0.25">
      <c r="A202" s="1">
        <f t="shared" si="3"/>
        <v>2</v>
      </c>
      <c r="B202" s="1">
        <v>202</v>
      </c>
      <c r="D202" s="2">
        <v>38.970850200000001</v>
      </c>
      <c r="E202" t="s">
        <v>524</v>
      </c>
      <c r="F202" t="s">
        <v>525</v>
      </c>
      <c r="G202">
        <v>2</v>
      </c>
    </row>
    <row r="203" spans="1:13" x14ac:dyDescent="0.25">
      <c r="A203" s="1">
        <f t="shared" si="3"/>
        <v>3</v>
      </c>
      <c r="B203" s="1">
        <v>203</v>
      </c>
      <c r="C203">
        <f>-56429.8763-170.079257</f>
        <v>-56599.955557000001</v>
      </c>
      <c r="D203" s="2">
        <v>2.5764092999999999</v>
      </c>
      <c r="E203" t="s">
        <v>526</v>
      </c>
      <c r="F203">
        <v>3</v>
      </c>
    </row>
    <row r="204" spans="1:13" x14ac:dyDescent="0.25">
      <c r="A204" s="1">
        <f t="shared" si="3"/>
        <v>0</v>
      </c>
      <c r="B204" s="1">
        <v>204</v>
      </c>
      <c r="D204" t="s">
        <v>527</v>
      </c>
      <c r="E204" s="2">
        <v>25.789100300000001</v>
      </c>
      <c r="F204">
        <v>4</v>
      </c>
    </row>
    <row r="205" spans="1:13" x14ac:dyDescent="0.25">
      <c r="A205" s="1">
        <f t="shared" si="3"/>
        <v>1</v>
      </c>
      <c r="B205" s="1">
        <v>205</v>
      </c>
      <c r="C205" t="s">
        <v>531</v>
      </c>
      <c r="D205">
        <v>415</v>
      </c>
      <c r="E205" t="s">
        <v>365</v>
      </c>
      <c r="F205" t="s">
        <v>3</v>
      </c>
      <c r="G205" t="s">
        <v>408</v>
      </c>
      <c r="H205">
        <v>4</v>
      </c>
      <c r="I205" t="s">
        <v>4</v>
      </c>
      <c r="J205">
        <v>300</v>
      </c>
      <c r="K205">
        <v>5000</v>
      </c>
      <c r="L205">
        <v>1395</v>
      </c>
      <c r="M205">
        <v>1</v>
      </c>
    </row>
    <row r="206" spans="1:13" x14ac:dyDescent="0.25">
      <c r="A206" s="1">
        <f t="shared" si="3"/>
        <v>2</v>
      </c>
      <c r="B206" s="1">
        <v>206</v>
      </c>
      <c r="D206" s="2">
        <v>38.970850200000001</v>
      </c>
      <c r="E206" t="s">
        <v>524</v>
      </c>
      <c r="F206" t="s">
        <v>525</v>
      </c>
      <c r="G206">
        <v>2</v>
      </c>
    </row>
    <row r="207" spans="1:13" x14ac:dyDescent="0.25">
      <c r="A207" s="1">
        <f t="shared" si="3"/>
        <v>3</v>
      </c>
      <c r="B207" s="1">
        <v>207</v>
      </c>
      <c r="C207">
        <f>-56429.8763-170.079257</f>
        <v>-56599.955557000001</v>
      </c>
      <c r="D207" s="2">
        <v>2.5764092999999999</v>
      </c>
      <c r="E207" t="s">
        <v>526</v>
      </c>
      <c r="F207">
        <v>3</v>
      </c>
    </row>
    <row r="208" spans="1:13" x14ac:dyDescent="0.25">
      <c r="A208" s="1">
        <f t="shared" si="3"/>
        <v>0</v>
      </c>
      <c r="B208" s="1">
        <v>208</v>
      </c>
      <c r="D208" t="s">
        <v>527</v>
      </c>
      <c r="E208" s="2">
        <v>25.789100300000001</v>
      </c>
      <c r="F208">
        <v>4</v>
      </c>
    </row>
    <row r="209" spans="1:13" x14ac:dyDescent="0.25">
      <c r="A209" s="1">
        <f t="shared" si="3"/>
        <v>1</v>
      </c>
      <c r="B209" s="1">
        <v>209</v>
      </c>
      <c r="C209" t="s">
        <v>532</v>
      </c>
      <c r="D209">
        <v>415</v>
      </c>
      <c r="E209" t="s">
        <v>365</v>
      </c>
      <c r="F209" t="s">
        <v>3</v>
      </c>
      <c r="G209" t="s">
        <v>408</v>
      </c>
      <c r="H209">
        <v>4</v>
      </c>
      <c r="I209" t="s">
        <v>4</v>
      </c>
      <c r="J209">
        <v>300</v>
      </c>
      <c r="K209">
        <v>5000</v>
      </c>
      <c r="L209">
        <v>1395</v>
      </c>
      <c r="M209">
        <v>1</v>
      </c>
    </row>
    <row r="210" spans="1:13" x14ac:dyDescent="0.25">
      <c r="A210" s="1">
        <f t="shared" si="3"/>
        <v>2</v>
      </c>
      <c r="B210" s="1">
        <v>210</v>
      </c>
      <c r="D210" s="2">
        <v>38.970850200000001</v>
      </c>
      <c r="E210" t="s">
        <v>524</v>
      </c>
      <c r="F210" t="s">
        <v>525</v>
      </c>
      <c r="G210">
        <v>2</v>
      </c>
    </row>
    <row r="211" spans="1:13" x14ac:dyDescent="0.25">
      <c r="A211" s="1">
        <f t="shared" si="3"/>
        <v>3</v>
      </c>
      <c r="B211" s="1">
        <v>211</v>
      </c>
      <c r="C211">
        <f>-56429.8763-170.079257</f>
        <v>-56599.955557000001</v>
      </c>
      <c r="D211" s="2">
        <v>2.5764092999999999</v>
      </c>
      <c r="E211" t="s">
        <v>526</v>
      </c>
      <c r="F211">
        <v>3</v>
      </c>
    </row>
    <row r="212" spans="1:13" x14ac:dyDescent="0.25">
      <c r="A212" s="1">
        <f t="shared" si="3"/>
        <v>0</v>
      </c>
      <c r="B212" s="1">
        <v>212</v>
      </c>
      <c r="D212" t="s">
        <v>527</v>
      </c>
      <c r="E212" s="2">
        <v>25.789100300000001</v>
      </c>
      <c r="F212">
        <v>4</v>
      </c>
    </row>
    <row r="213" spans="1:13" x14ac:dyDescent="0.25">
      <c r="A213" s="1">
        <f t="shared" si="3"/>
        <v>1</v>
      </c>
      <c r="B213" s="1">
        <v>213</v>
      </c>
      <c r="C213" t="s">
        <v>533</v>
      </c>
      <c r="D213">
        <v>415</v>
      </c>
      <c r="E213" t="s">
        <v>365</v>
      </c>
      <c r="F213" t="s">
        <v>3</v>
      </c>
      <c r="G213" t="s">
        <v>408</v>
      </c>
      <c r="H213">
        <v>4</v>
      </c>
      <c r="I213" t="s">
        <v>4</v>
      </c>
      <c r="J213">
        <v>300</v>
      </c>
      <c r="K213">
        <v>5000</v>
      </c>
      <c r="L213">
        <v>1395</v>
      </c>
      <c r="M213">
        <v>1</v>
      </c>
    </row>
    <row r="214" spans="1:13" x14ac:dyDescent="0.25">
      <c r="A214" s="1">
        <f t="shared" si="3"/>
        <v>2</v>
      </c>
      <c r="B214" s="1">
        <v>214</v>
      </c>
      <c r="D214" s="2">
        <v>38.417410799999999</v>
      </c>
      <c r="E214" t="s">
        <v>517</v>
      </c>
      <c r="F214" t="s">
        <v>518</v>
      </c>
      <c r="G214">
        <v>2</v>
      </c>
    </row>
    <row r="215" spans="1:13" x14ac:dyDescent="0.25">
      <c r="A215" s="1">
        <f t="shared" si="3"/>
        <v>3</v>
      </c>
      <c r="B215" s="1">
        <v>215</v>
      </c>
      <c r="C215">
        <f>-53425.3288-165.132615</f>
        <v>-53590.461415000005</v>
      </c>
      <c r="D215" s="2">
        <v>3.0549995299999999</v>
      </c>
      <c r="E215" t="s">
        <v>519</v>
      </c>
      <c r="F215">
        <v>3</v>
      </c>
    </row>
    <row r="216" spans="1:13" x14ac:dyDescent="0.25">
      <c r="A216" s="1">
        <f t="shared" si="3"/>
        <v>0</v>
      </c>
      <c r="B216" s="1">
        <v>216</v>
      </c>
      <c r="D216" t="s">
        <v>520</v>
      </c>
      <c r="E216" s="2">
        <v>26.633876600000001</v>
      </c>
      <c r="F216">
        <v>4</v>
      </c>
    </row>
    <row r="217" spans="1:13" x14ac:dyDescent="0.25">
      <c r="A217" s="1">
        <f t="shared" si="3"/>
        <v>1</v>
      </c>
      <c r="B217" s="1">
        <v>217</v>
      </c>
      <c r="C217" t="s">
        <v>534</v>
      </c>
      <c r="D217">
        <v>415</v>
      </c>
      <c r="E217" t="s">
        <v>365</v>
      </c>
      <c r="F217" t="s">
        <v>3</v>
      </c>
      <c r="G217" t="s">
        <v>408</v>
      </c>
      <c r="H217">
        <v>4</v>
      </c>
      <c r="I217" t="s">
        <v>4</v>
      </c>
      <c r="J217">
        <v>300</v>
      </c>
      <c r="K217">
        <v>5000</v>
      </c>
      <c r="L217">
        <v>1392</v>
      </c>
      <c r="M217">
        <v>1</v>
      </c>
    </row>
    <row r="218" spans="1:13" x14ac:dyDescent="0.25">
      <c r="A218" s="1">
        <f t="shared" si="3"/>
        <v>2</v>
      </c>
      <c r="B218" s="1">
        <v>218</v>
      </c>
      <c r="D218" s="2">
        <v>38.417410799999999</v>
      </c>
      <c r="E218" t="s">
        <v>517</v>
      </c>
      <c r="F218" t="s">
        <v>518</v>
      </c>
      <c r="G218">
        <v>2</v>
      </c>
    </row>
    <row r="219" spans="1:13" x14ac:dyDescent="0.25">
      <c r="A219" s="1">
        <f t="shared" si="3"/>
        <v>3</v>
      </c>
      <c r="B219" s="1">
        <v>219</v>
      </c>
      <c r="C219">
        <f>-53425.3288-165.132615</f>
        <v>-53590.461415000005</v>
      </c>
      <c r="D219" s="2">
        <v>3.0549995299999999</v>
      </c>
      <c r="E219" t="s">
        <v>519</v>
      </c>
      <c r="F219">
        <v>3</v>
      </c>
    </row>
    <row r="220" spans="1:13" x14ac:dyDescent="0.25">
      <c r="A220" s="1">
        <f t="shared" si="3"/>
        <v>0</v>
      </c>
      <c r="B220" s="1">
        <v>220</v>
      </c>
      <c r="D220" t="s">
        <v>520</v>
      </c>
      <c r="E220" s="2">
        <v>26.633876600000001</v>
      </c>
      <c r="F220">
        <v>4</v>
      </c>
    </row>
    <row r="221" spans="1:13" x14ac:dyDescent="0.25">
      <c r="A221" s="1">
        <f t="shared" si="3"/>
        <v>1</v>
      </c>
      <c r="B221" s="1">
        <v>221</v>
      </c>
      <c r="C221" t="s">
        <v>535</v>
      </c>
      <c r="D221">
        <v>415</v>
      </c>
      <c r="E221" t="s">
        <v>365</v>
      </c>
      <c r="F221" t="s">
        <v>3</v>
      </c>
      <c r="G221" t="s">
        <v>408</v>
      </c>
      <c r="H221">
        <v>4</v>
      </c>
      <c r="I221" t="s">
        <v>4</v>
      </c>
      <c r="J221">
        <v>300</v>
      </c>
      <c r="K221">
        <v>5000</v>
      </c>
      <c r="L221">
        <v>1395</v>
      </c>
      <c r="M221">
        <v>1</v>
      </c>
    </row>
    <row r="222" spans="1:13" x14ac:dyDescent="0.25">
      <c r="A222" s="1">
        <f t="shared" si="3"/>
        <v>2</v>
      </c>
      <c r="B222" s="1">
        <v>222</v>
      </c>
      <c r="D222" s="2">
        <v>38.970850200000001</v>
      </c>
      <c r="E222" t="s">
        <v>524</v>
      </c>
      <c r="F222" t="s">
        <v>525</v>
      </c>
      <c r="G222">
        <v>2</v>
      </c>
    </row>
    <row r="223" spans="1:13" x14ac:dyDescent="0.25">
      <c r="A223" s="1">
        <f t="shared" si="3"/>
        <v>3</v>
      </c>
      <c r="B223" s="1">
        <v>223</v>
      </c>
      <c r="C223">
        <f>-56429.8763-170.079257</f>
        <v>-56599.955557000001</v>
      </c>
      <c r="D223" s="2">
        <v>2.5764092999999999</v>
      </c>
      <c r="E223" t="s">
        <v>526</v>
      </c>
      <c r="F223">
        <v>3</v>
      </c>
    </row>
    <row r="224" spans="1:13" x14ac:dyDescent="0.25">
      <c r="A224" s="1">
        <f t="shared" si="3"/>
        <v>0</v>
      </c>
      <c r="B224" s="1">
        <v>224</v>
      </c>
      <c r="D224" t="s">
        <v>527</v>
      </c>
      <c r="E224" s="2">
        <v>25.789100300000001</v>
      </c>
      <c r="F224">
        <v>4</v>
      </c>
    </row>
    <row r="225" spans="1:13" x14ac:dyDescent="0.25">
      <c r="A225" s="1">
        <f t="shared" si="3"/>
        <v>1</v>
      </c>
      <c r="B225" s="1">
        <v>225</v>
      </c>
      <c r="C225" t="s">
        <v>536</v>
      </c>
      <c r="D225">
        <v>415</v>
      </c>
      <c r="E225" t="s">
        <v>365</v>
      </c>
      <c r="F225" t="s">
        <v>3</v>
      </c>
      <c r="G225" t="s">
        <v>408</v>
      </c>
      <c r="H225">
        <v>4</v>
      </c>
      <c r="I225" t="s">
        <v>4</v>
      </c>
      <c r="J225">
        <v>300</v>
      </c>
      <c r="K225">
        <v>5000</v>
      </c>
      <c r="L225">
        <v>1395</v>
      </c>
      <c r="M225">
        <v>1</v>
      </c>
    </row>
    <row r="226" spans="1:13" x14ac:dyDescent="0.25">
      <c r="A226" s="1">
        <f t="shared" si="3"/>
        <v>2</v>
      </c>
      <c r="B226" s="1">
        <v>226</v>
      </c>
      <c r="D226" s="2">
        <v>38.328429300000003</v>
      </c>
      <c r="E226" t="s">
        <v>537</v>
      </c>
      <c r="F226" t="s">
        <v>538</v>
      </c>
      <c r="G226">
        <v>2</v>
      </c>
    </row>
    <row r="227" spans="1:13" x14ac:dyDescent="0.25">
      <c r="A227" s="1">
        <f t="shared" si="3"/>
        <v>3</v>
      </c>
      <c r="B227" s="1">
        <v>227</v>
      </c>
      <c r="C227">
        <f>-54967.518-165.680521</f>
        <v>-55133.198520999998</v>
      </c>
      <c r="D227" s="2">
        <v>2.3315361000000001</v>
      </c>
      <c r="E227" t="s">
        <v>539</v>
      </c>
      <c r="F227">
        <v>3</v>
      </c>
    </row>
    <row r="228" spans="1:13" x14ac:dyDescent="0.25">
      <c r="A228" s="1">
        <f t="shared" si="3"/>
        <v>0</v>
      </c>
      <c r="B228" s="1">
        <v>228</v>
      </c>
      <c r="D228" t="s">
        <v>540</v>
      </c>
      <c r="E228" s="2">
        <v>28.175042699999999</v>
      </c>
      <c r="F228">
        <v>4</v>
      </c>
    </row>
    <row r="229" spans="1:13" x14ac:dyDescent="0.25">
      <c r="A229" s="1">
        <f t="shared" si="3"/>
        <v>1</v>
      </c>
      <c r="B229" s="1">
        <v>229</v>
      </c>
      <c r="C229" t="s">
        <v>541</v>
      </c>
      <c r="D229">
        <v>415</v>
      </c>
      <c r="E229" t="s">
        <v>365</v>
      </c>
      <c r="F229" t="s">
        <v>3</v>
      </c>
      <c r="G229" t="s">
        <v>408</v>
      </c>
      <c r="H229">
        <v>4</v>
      </c>
      <c r="I229" t="s">
        <v>4</v>
      </c>
      <c r="J229">
        <v>300</v>
      </c>
      <c r="K229">
        <v>5000</v>
      </c>
      <c r="L229">
        <v>1395</v>
      </c>
      <c r="M229">
        <v>1</v>
      </c>
    </row>
    <row r="230" spans="1:13" x14ac:dyDescent="0.25">
      <c r="A230" s="1">
        <f t="shared" si="3"/>
        <v>2</v>
      </c>
      <c r="B230" s="1">
        <v>230</v>
      </c>
      <c r="D230" s="2">
        <v>38.328429300000003</v>
      </c>
      <c r="E230" t="s">
        <v>537</v>
      </c>
      <c r="F230" t="s">
        <v>538</v>
      </c>
      <c r="G230">
        <v>2</v>
      </c>
    </row>
    <row r="231" spans="1:13" x14ac:dyDescent="0.25">
      <c r="A231" s="1">
        <f t="shared" si="3"/>
        <v>3</v>
      </c>
      <c r="B231" s="1">
        <v>231</v>
      </c>
      <c r="C231">
        <f>-54967.518-165.680521</f>
        <v>-55133.198520999998</v>
      </c>
      <c r="D231" s="2">
        <v>2.3315361000000001</v>
      </c>
      <c r="E231" t="s">
        <v>539</v>
      </c>
      <c r="F231">
        <v>3</v>
      </c>
    </row>
    <row r="232" spans="1:13" x14ac:dyDescent="0.25">
      <c r="A232" s="1">
        <f t="shared" si="3"/>
        <v>0</v>
      </c>
      <c r="B232" s="1">
        <v>232</v>
      </c>
      <c r="D232" t="s">
        <v>540</v>
      </c>
      <c r="E232" s="2">
        <v>28.175042699999999</v>
      </c>
      <c r="F232">
        <v>4</v>
      </c>
    </row>
    <row r="233" spans="1:13" x14ac:dyDescent="0.25">
      <c r="A233" s="1">
        <f t="shared" si="3"/>
        <v>1</v>
      </c>
      <c r="B233" s="1">
        <v>233</v>
      </c>
      <c r="C233" t="s">
        <v>542</v>
      </c>
      <c r="D233">
        <v>415</v>
      </c>
      <c r="E233" t="s">
        <v>365</v>
      </c>
      <c r="F233" t="s">
        <v>3</v>
      </c>
      <c r="G233" t="s">
        <v>408</v>
      </c>
      <c r="H233">
        <v>4</v>
      </c>
      <c r="I233" t="s">
        <v>4</v>
      </c>
      <c r="J233">
        <v>300</v>
      </c>
      <c r="K233">
        <v>5000</v>
      </c>
      <c r="L233">
        <v>1395</v>
      </c>
      <c r="M233">
        <v>1</v>
      </c>
    </row>
    <row r="234" spans="1:13" x14ac:dyDescent="0.25">
      <c r="A234" s="1">
        <f t="shared" si="3"/>
        <v>2</v>
      </c>
      <c r="B234" s="1">
        <v>234</v>
      </c>
      <c r="D234" s="2">
        <v>38.970850200000001</v>
      </c>
      <c r="E234" t="s">
        <v>524</v>
      </c>
      <c r="F234" t="s">
        <v>525</v>
      </c>
      <c r="G234">
        <v>2</v>
      </c>
    </row>
    <row r="235" spans="1:13" x14ac:dyDescent="0.25">
      <c r="A235" s="1">
        <f t="shared" si="3"/>
        <v>3</v>
      </c>
      <c r="B235" s="1">
        <v>235</v>
      </c>
      <c r="C235">
        <f>-56429.8763-170.079257</f>
        <v>-56599.955557000001</v>
      </c>
      <c r="D235" s="2">
        <v>2.5764092999999999</v>
      </c>
      <c r="E235" t="s">
        <v>526</v>
      </c>
      <c r="F235">
        <v>3</v>
      </c>
    </row>
    <row r="236" spans="1:13" x14ac:dyDescent="0.25">
      <c r="A236" s="1">
        <f t="shared" si="3"/>
        <v>0</v>
      </c>
      <c r="B236" s="1">
        <v>236</v>
      </c>
      <c r="D236" t="s">
        <v>527</v>
      </c>
      <c r="E236" s="2">
        <v>25.789100300000001</v>
      </c>
      <c r="F236">
        <v>4</v>
      </c>
    </row>
    <row r="237" spans="1:13" x14ac:dyDescent="0.25">
      <c r="A237" s="1">
        <f t="shared" si="3"/>
        <v>1</v>
      </c>
      <c r="B237" s="1">
        <v>237</v>
      </c>
      <c r="C237" t="s">
        <v>543</v>
      </c>
      <c r="D237">
        <v>415</v>
      </c>
      <c r="E237" t="s">
        <v>365</v>
      </c>
      <c r="F237" t="s">
        <v>3</v>
      </c>
      <c r="G237" t="s">
        <v>408</v>
      </c>
      <c r="H237">
        <v>4</v>
      </c>
      <c r="I237" t="s">
        <v>4</v>
      </c>
      <c r="J237">
        <v>300</v>
      </c>
      <c r="K237">
        <v>5000</v>
      </c>
      <c r="L237">
        <v>1392</v>
      </c>
      <c r="M237">
        <v>1</v>
      </c>
    </row>
    <row r="238" spans="1:13" x14ac:dyDescent="0.25">
      <c r="A238" s="1">
        <f t="shared" si="3"/>
        <v>2</v>
      </c>
      <c r="B238" s="1">
        <v>238</v>
      </c>
      <c r="D238" s="2">
        <v>38.417410799999999</v>
      </c>
      <c r="E238" t="s">
        <v>517</v>
      </c>
      <c r="F238" t="s">
        <v>518</v>
      </c>
      <c r="G238">
        <v>2</v>
      </c>
    </row>
    <row r="239" spans="1:13" x14ac:dyDescent="0.25">
      <c r="A239" s="1">
        <f t="shared" si="3"/>
        <v>3</v>
      </c>
      <c r="B239" s="1">
        <v>239</v>
      </c>
      <c r="C239">
        <f>-53425.3288-165.132615</f>
        <v>-53590.461415000005</v>
      </c>
      <c r="D239" s="2">
        <v>3.0549995299999999</v>
      </c>
      <c r="E239" t="s">
        <v>519</v>
      </c>
      <c r="F239">
        <v>3</v>
      </c>
    </row>
    <row r="240" spans="1:13" x14ac:dyDescent="0.25">
      <c r="A240" s="1">
        <f t="shared" si="3"/>
        <v>0</v>
      </c>
      <c r="B240" s="1">
        <v>240</v>
      </c>
      <c r="D240" t="s">
        <v>520</v>
      </c>
      <c r="E240" s="2">
        <v>26.633876600000001</v>
      </c>
      <c r="F240">
        <v>4</v>
      </c>
    </row>
    <row r="241" spans="1:13" x14ac:dyDescent="0.25">
      <c r="A241" s="1">
        <f t="shared" si="3"/>
        <v>1</v>
      </c>
      <c r="B241" s="1">
        <v>241</v>
      </c>
      <c r="C241" t="s">
        <v>544</v>
      </c>
      <c r="D241">
        <v>415</v>
      </c>
      <c r="E241" t="s">
        <v>365</v>
      </c>
      <c r="F241" t="s">
        <v>3</v>
      </c>
      <c r="G241" t="s">
        <v>408</v>
      </c>
      <c r="H241">
        <v>4</v>
      </c>
      <c r="I241" t="s">
        <v>4</v>
      </c>
      <c r="J241">
        <v>300</v>
      </c>
      <c r="K241">
        <v>5000</v>
      </c>
      <c r="L241">
        <v>1392</v>
      </c>
      <c r="M241">
        <v>1</v>
      </c>
    </row>
    <row r="242" spans="1:13" x14ac:dyDescent="0.25">
      <c r="A242" s="1">
        <f t="shared" si="3"/>
        <v>2</v>
      </c>
      <c r="B242" s="1">
        <v>242</v>
      </c>
      <c r="D242" s="2">
        <v>38.417410799999999</v>
      </c>
      <c r="E242" t="s">
        <v>517</v>
      </c>
      <c r="F242" t="s">
        <v>518</v>
      </c>
      <c r="G242">
        <v>2</v>
      </c>
    </row>
    <row r="243" spans="1:13" x14ac:dyDescent="0.25">
      <c r="A243" s="1">
        <f t="shared" si="3"/>
        <v>3</v>
      </c>
      <c r="B243" s="1">
        <v>243</v>
      </c>
      <c r="C243">
        <f>-53425.3288-165.132615</f>
        <v>-53590.461415000005</v>
      </c>
      <c r="D243" s="2">
        <v>3.0549995299999999</v>
      </c>
      <c r="E243" t="s">
        <v>519</v>
      </c>
      <c r="F243">
        <v>3</v>
      </c>
    </row>
    <row r="244" spans="1:13" x14ac:dyDescent="0.25">
      <c r="A244" s="1">
        <f t="shared" si="3"/>
        <v>0</v>
      </c>
      <c r="B244" s="1">
        <v>244</v>
      </c>
      <c r="D244" t="s">
        <v>520</v>
      </c>
      <c r="E244" s="2">
        <v>26.633876600000001</v>
      </c>
      <c r="F244">
        <v>4</v>
      </c>
    </row>
    <row r="245" spans="1:13" x14ac:dyDescent="0.25">
      <c r="A245" s="1">
        <f t="shared" si="3"/>
        <v>1</v>
      </c>
      <c r="B245" s="1">
        <v>245</v>
      </c>
      <c r="C245" t="s">
        <v>545</v>
      </c>
      <c r="D245">
        <v>415</v>
      </c>
      <c r="E245" t="s">
        <v>365</v>
      </c>
      <c r="F245" t="s">
        <v>3</v>
      </c>
      <c r="G245" t="s">
        <v>408</v>
      </c>
      <c r="H245">
        <v>4</v>
      </c>
      <c r="I245" t="s">
        <v>4</v>
      </c>
      <c r="J245">
        <v>300</v>
      </c>
      <c r="K245">
        <v>5000</v>
      </c>
      <c r="L245">
        <v>1395</v>
      </c>
      <c r="M245">
        <v>1</v>
      </c>
    </row>
    <row r="246" spans="1:13" x14ac:dyDescent="0.25">
      <c r="A246" s="1">
        <f t="shared" si="3"/>
        <v>2</v>
      </c>
      <c r="B246" s="1">
        <v>246</v>
      </c>
      <c r="D246" s="2">
        <v>38.970850200000001</v>
      </c>
      <c r="E246" t="s">
        <v>524</v>
      </c>
      <c r="F246" t="s">
        <v>525</v>
      </c>
      <c r="G246">
        <v>2</v>
      </c>
    </row>
    <row r="247" spans="1:13" x14ac:dyDescent="0.25">
      <c r="A247" s="1">
        <f t="shared" si="3"/>
        <v>3</v>
      </c>
      <c r="B247" s="1">
        <v>247</v>
      </c>
      <c r="C247">
        <f>-56429.8763-170.079257</f>
        <v>-56599.955557000001</v>
      </c>
      <c r="D247" s="2">
        <v>2.5764092999999999</v>
      </c>
      <c r="E247" t="s">
        <v>526</v>
      </c>
      <c r="F247">
        <v>3</v>
      </c>
    </row>
    <row r="248" spans="1:13" x14ac:dyDescent="0.25">
      <c r="A248" s="1">
        <f t="shared" si="3"/>
        <v>0</v>
      </c>
      <c r="B248" s="1">
        <v>248</v>
      </c>
      <c r="D248" t="s">
        <v>527</v>
      </c>
      <c r="E248" s="2">
        <v>25.789100300000001</v>
      </c>
      <c r="F248">
        <v>4</v>
      </c>
    </row>
    <row r="249" spans="1:13" x14ac:dyDescent="0.25">
      <c r="A249" s="1">
        <f t="shared" si="3"/>
        <v>1</v>
      </c>
      <c r="B249" s="1">
        <v>249</v>
      </c>
      <c r="C249" t="s">
        <v>546</v>
      </c>
      <c r="D249">
        <v>415</v>
      </c>
      <c r="E249" t="s">
        <v>365</v>
      </c>
      <c r="F249" t="s">
        <v>3</v>
      </c>
      <c r="G249" t="s">
        <v>408</v>
      </c>
      <c r="H249">
        <v>4</v>
      </c>
      <c r="I249" t="s">
        <v>4</v>
      </c>
      <c r="J249">
        <v>300</v>
      </c>
      <c r="K249">
        <v>5000</v>
      </c>
      <c r="L249">
        <v>1395</v>
      </c>
      <c r="M249">
        <v>1</v>
      </c>
    </row>
    <row r="250" spans="1:13" x14ac:dyDescent="0.25">
      <c r="A250" s="1">
        <f t="shared" si="3"/>
        <v>2</v>
      </c>
      <c r="B250" s="1">
        <v>250</v>
      </c>
      <c r="D250" s="2">
        <v>38.328429300000003</v>
      </c>
      <c r="E250" t="s">
        <v>537</v>
      </c>
      <c r="F250" t="s">
        <v>538</v>
      </c>
      <c r="G250">
        <v>2</v>
      </c>
    </row>
    <row r="251" spans="1:13" x14ac:dyDescent="0.25">
      <c r="A251" s="1">
        <f t="shared" si="3"/>
        <v>3</v>
      </c>
      <c r="B251" s="1">
        <v>251</v>
      </c>
      <c r="C251">
        <f>-54967.518-165.680521</f>
        <v>-55133.198520999998</v>
      </c>
      <c r="D251" s="2">
        <v>2.3315361000000001</v>
      </c>
      <c r="E251" t="s">
        <v>539</v>
      </c>
      <c r="F251">
        <v>3</v>
      </c>
    </row>
    <row r="252" spans="1:13" x14ac:dyDescent="0.25">
      <c r="A252" s="1">
        <f t="shared" si="3"/>
        <v>0</v>
      </c>
      <c r="B252" s="1">
        <v>252</v>
      </c>
      <c r="D252" t="s">
        <v>540</v>
      </c>
      <c r="E252" s="2">
        <v>28.175042699999999</v>
      </c>
      <c r="F252">
        <v>4</v>
      </c>
    </row>
    <row r="253" spans="1:13" x14ac:dyDescent="0.25">
      <c r="A253" s="1">
        <f t="shared" si="3"/>
        <v>1</v>
      </c>
      <c r="B253" s="1">
        <v>253</v>
      </c>
      <c r="C253" t="s">
        <v>547</v>
      </c>
      <c r="D253">
        <v>415</v>
      </c>
      <c r="E253" t="s">
        <v>365</v>
      </c>
      <c r="F253" t="s">
        <v>3</v>
      </c>
      <c r="G253" t="s">
        <v>94</v>
      </c>
      <c r="H253">
        <v>1</v>
      </c>
      <c r="I253" t="s">
        <v>4</v>
      </c>
      <c r="J253">
        <v>300</v>
      </c>
      <c r="K253">
        <v>5000</v>
      </c>
      <c r="L253">
        <v>1394</v>
      </c>
      <c r="M253">
        <v>1</v>
      </c>
    </row>
    <row r="254" spans="1:13" x14ac:dyDescent="0.25">
      <c r="A254" s="1">
        <f t="shared" si="3"/>
        <v>2</v>
      </c>
      <c r="B254" s="1">
        <v>254</v>
      </c>
      <c r="D254" s="2">
        <v>28.780897400000001</v>
      </c>
      <c r="E254" t="s">
        <v>548</v>
      </c>
      <c r="F254" t="s">
        <v>549</v>
      </c>
      <c r="G254">
        <v>2</v>
      </c>
    </row>
    <row r="255" spans="1:13" x14ac:dyDescent="0.25">
      <c r="A255" s="1">
        <f t="shared" si="3"/>
        <v>3</v>
      </c>
      <c r="B255" s="1">
        <v>255</v>
      </c>
      <c r="C255">
        <f>-40817.6962-125.454584-5.60217768</f>
        <v>-40948.752961679995</v>
      </c>
      <c r="D255" t="s">
        <v>550</v>
      </c>
      <c r="E255">
        <v>3</v>
      </c>
    </row>
    <row r="256" spans="1:13" x14ac:dyDescent="0.25">
      <c r="A256" s="1">
        <f t="shared" si="3"/>
        <v>0</v>
      </c>
      <c r="B256" s="1">
        <v>256</v>
      </c>
      <c r="D256" t="s">
        <v>551</v>
      </c>
      <c r="E256" s="2">
        <v>59.768651599999998</v>
      </c>
      <c r="F256">
        <v>4</v>
      </c>
    </row>
    <row r="257" spans="1:13" x14ac:dyDescent="0.25">
      <c r="A257" s="1">
        <f t="shared" si="3"/>
        <v>1</v>
      </c>
      <c r="B257" s="1">
        <v>257</v>
      </c>
      <c r="C257" t="s">
        <v>552</v>
      </c>
      <c r="D257">
        <v>415</v>
      </c>
      <c r="E257" t="s">
        <v>365</v>
      </c>
      <c r="F257" t="s">
        <v>3</v>
      </c>
      <c r="G257" t="s">
        <v>94</v>
      </c>
      <c r="H257">
        <v>1</v>
      </c>
      <c r="I257" t="s">
        <v>4</v>
      </c>
      <c r="J257">
        <v>300</v>
      </c>
      <c r="K257">
        <v>5000</v>
      </c>
      <c r="L257">
        <v>1395</v>
      </c>
      <c r="M257">
        <v>1</v>
      </c>
    </row>
    <row r="258" spans="1:13" x14ac:dyDescent="0.25">
      <c r="A258" s="1">
        <f t="shared" ref="A258:A321" si="4">MOD(B258,4)</f>
        <v>2</v>
      </c>
      <c r="B258" s="1">
        <v>258</v>
      </c>
      <c r="D258" s="2">
        <v>30.1021781</v>
      </c>
      <c r="E258" t="s">
        <v>553</v>
      </c>
      <c r="F258" t="s">
        <v>554</v>
      </c>
      <c r="G258">
        <v>2</v>
      </c>
    </row>
    <row r="259" spans="1:13" x14ac:dyDescent="0.25">
      <c r="A259" s="1">
        <f t="shared" si="4"/>
        <v>3</v>
      </c>
      <c r="B259" s="1">
        <v>259</v>
      </c>
      <c r="C259">
        <f>-43489.8679-131.730069-3.7840423</f>
        <v>-43625.382011299997</v>
      </c>
      <c r="D259" t="s">
        <v>555</v>
      </c>
      <c r="E259">
        <v>3</v>
      </c>
    </row>
    <row r="260" spans="1:13" x14ac:dyDescent="0.25">
      <c r="A260" s="1">
        <f t="shared" si="4"/>
        <v>0</v>
      </c>
      <c r="B260" s="1">
        <v>260</v>
      </c>
      <c r="D260" t="s">
        <v>556</v>
      </c>
      <c r="E260" s="2">
        <v>49.9652058</v>
      </c>
      <c r="F260">
        <v>4</v>
      </c>
    </row>
    <row r="261" spans="1:13" x14ac:dyDescent="0.25">
      <c r="A261" s="1">
        <f t="shared" si="4"/>
        <v>1</v>
      </c>
      <c r="B261" s="1">
        <v>261</v>
      </c>
      <c r="C261" t="s">
        <v>557</v>
      </c>
      <c r="D261">
        <v>415</v>
      </c>
      <c r="E261" t="s">
        <v>365</v>
      </c>
      <c r="F261" t="s">
        <v>3</v>
      </c>
      <c r="G261" t="s">
        <v>94</v>
      </c>
      <c r="H261">
        <v>1</v>
      </c>
      <c r="I261" t="s">
        <v>4</v>
      </c>
      <c r="J261">
        <v>300</v>
      </c>
      <c r="K261">
        <v>5000</v>
      </c>
      <c r="L261">
        <v>1394</v>
      </c>
      <c r="M261">
        <v>1</v>
      </c>
    </row>
    <row r="262" spans="1:13" x14ac:dyDescent="0.25">
      <c r="A262" s="1">
        <f t="shared" si="4"/>
        <v>2</v>
      </c>
      <c r="B262" s="1">
        <v>262</v>
      </c>
      <c r="D262" s="2">
        <v>29.1810808</v>
      </c>
      <c r="E262" t="s">
        <v>558</v>
      </c>
      <c r="F262" t="s">
        <v>559</v>
      </c>
      <c r="G262">
        <v>2</v>
      </c>
    </row>
    <row r="263" spans="1:13" x14ac:dyDescent="0.25">
      <c r="A263" s="1">
        <f t="shared" si="4"/>
        <v>3</v>
      </c>
      <c r="B263" s="1">
        <v>263</v>
      </c>
      <c r="C263">
        <f>-43100.3542-127.262117-5.79523582</f>
        <v>-43233.411552819998</v>
      </c>
      <c r="D263" t="s">
        <v>560</v>
      </c>
      <c r="E263">
        <v>3</v>
      </c>
    </row>
    <row r="264" spans="1:13" x14ac:dyDescent="0.25">
      <c r="A264" s="1">
        <f t="shared" si="4"/>
        <v>0</v>
      </c>
      <c r="B264" s="1">
        <v>264</v>
      </c>
      <c r="D264" t="s">
        <v>561</v>
      </c>
      <c r="E264" s="2">
        <v>60.549313400000003</v>
      </c>
      <c r="F264">
        <v>4</v>
      </c>
    </row>
    <row r="265" spans="1:13" x14ac:dyDescent="0.25">
      <c r="A265" s="1">
        <f t="shared" si="4"/>
        <v>1</v>
      </c>
      <c r="B265" s="1">
        <v>265</v>
      </c>
      <c r="C265" t="s">
        <v>562</v>
      </c>
      <c r="D265">
        <v>415</v>
      </c>
      <c r="E265" t="s">
        <v>365</v>
      </c>
      <c r="F265" t="s">
        <v>3</v>
      </c>
      <c r="G265" t="s">
        <v>94</v>
      </c>
      <c r="H265">
        <v>1</v>
      </c>
      <c r="I265" t="s">
        <v>4</v>
      </c>
      <c r="J265">
        <v>300</v>
      </c>
      <c r="K265">
        <v>5000</v>
      </c>
      <c r="L265">
        <v>1397</v>
      </c>
      <c r="M265">
        <v>1</v>
      </c>
    </row>
    <row r="266" spans="1:13" x14ac:dyDescent="0.25">
      <c r="A266" s="1">
        <f t="shared" si="4"/>
        <v>2</v>
      </c>
      <c r="B266" s="1">
        <v>266</v>
      </c>
      <c r="D266" s="2">
        <v>28.582402800000001</v>
      </c>
      <c r="E266" t="s">
        <v>563</v>
      </c>
      <c r="F266" t="s">
        <v>564</v>
      </c>
      <c r="G266">
        <v>2</v>
      </c>
    </row>
    <row r="267" spans="1:13" x14ac:dyDescent="0.25">
      <c r="A267" s="1">
        <f t="shared" si="4"/>
        <v>3</v>
      </c>
      <c r="B267" s="1">
        <v>267</v>
      </c>
      <c r="C267">
        <f>-53196.2795-125.467772-7.65003476</f>
        <v>-53329.397306760002</v>
      </c>
      <c r="D267" t="s">
        <v>565</v>
      </c>
      <c r="E267">
        <v>3</v>
      </c>
    </row>
    <row r="268" spans="1:13" x14ac:dyDescent="0.25">
      <c r="A268" s="1">
        <f t="shared" si="4"/>
        <v>0</v>
      </c>
      <c r="B268" s="1">
        <v>268</v>
      </c>
      <c r="D268" t="s">
        <v>566</v>
      </c>
      <c r="E268" s="2">
        <v>69.059232199999997</v>
      </c>
      <c r="F268">
        <v>4</v>
      </c>
    </row>
    <row r="269" spans="1:13" x14ac:dyDescent="0.25">
      <c r="A269" s="1">
        <f t="shared" si="4"/>
        <v>1</v>
      </c>
      <c r="B269" s="1">
        <v>269</v>
      </c>
      <c r="C269" t="s">
        <v>567</v>
      </c>
      <c r="D269">
        <v>415</v>
      </c>
      <c r="E269" t="s">
        <v>365</v>
      </c>
      <c r="F269" t="s">
        <v>3</v>
      </c>
      <c r="G269" t="s">
        <v>94</v>
      </c>
      <c r="H269">
        <v>1</v>
      </c>
      <c r="I269" t="s">
        <v>4</v>
      </c>
      <c r="J269">
        <v>300</v>
      </c>
      <c r="K269">
        <v>5000</v>
      </c>
      <c r="L269">
        <v>1394</v>
      </c>
      <c r="M269">
        <v>1</v>
      </c>
    </row>
    <row r="270" spans="1:13" x14ac:dyDescent="0.25">
      <c r="A270" s="1">
        <f t="shared" si="4"/>
        <v>2</v>
      </c>
      <c r="B270" s="1">
        <v>270</v>
      </c>
      <c r="D270" s="2">
        <v>29.293514399999999</v>
      </c>
      <c r="E270" t="s">
        <v>568</v>
      </c>
      <c r="F270" t="s">
        <v>569</v>
      </c>
      <c r="G270">
        <v>2</v>
      </c>
    </row>
    <row r="271" spans="1:13" x14ac:dyDescent="0.25">
      <c r="A271" s="1">
        <f t="shared" si="4"/>
        <v>3</v>
      </c>
      <c r="B271" s="1">
        <v>271</v>
      </c>
      <c r="C271">
        <f>-55829.2223-134.812721-8.23799366</f>
        <v>-55972.273014660001</v>
      </c>
      <c r="D271" t="s">
        <v>570</v>
      </c>
      <c r="E271">
        <v>3</v>
      </c>
    </row>
    <row r="272" spans="1:13" x14ac:dyDescent="0.25">
      <c r="A272" s="1">
        <f t="shared" si="4"/>
        <v>0</v>
      </c>
      <c r="B272" s="1">
        <v>272</v>
      </c>
      <c r="D272" t="s">
        <v>571</v>
      </c>
      <c r="E272" s="2">
        <v>67.152007100000006</v>
      </c>
      <c r="F272">
        <v>4</v>
      </c>
    </row>
    <row r="273" spans="1:13" x14ac:dyDescent="0.25">
      <c r="A273" s="1">
        <f t="shared" si="4"/>
        <v>1</v>
      </c>
      <c r="B273" s="1">
        <v>273</v>
      </c>
      <c r="C273" t="s">
        <v>572</v>
      </c>
      <c r="D273">
        <v>415</v>
      </c>
      <c r="E273" t="s">
        <v>365</v>
      </c>
      <c r="F273" t="s">
        <v>3</v>
      </c>
      <c r="G273" t="s">
        <v>94</v>
      </c>
      <c r="H273">
        <v>1</v>
      </c>
      <c r="I273" t="s">
        <v>4</v>
      </c>
      <c r="J273">
        <v>300</v>
      </c>
      <c r="K273">
        <v>5000</v>
      </c>
      <c r="L273">
        <v>1394</v>
      </c>
      <c r="M273">
        <v>1</v>
      </c>
    </row>
    <row r="274" spans="1:13" x14ac:dyDescent="0.25">
      <c r="A274" s="1">
        <f t="shared" si="4"/>
        <v>2</v>
      </c>
      <c r="B274" s="1">
        <v>274</v>
      </c>
      <c r="D274" s="2">
        <v>29.293514399999999</v>
      </c>
      <c r="E274" t="s">
        <v>568</v>
      </c>
      <c r="F274" t="s">
        <v>569</v>
      </c>
      <c r="G274">
        <v>2</v>
      </c>
    </row>
    <row r="275" spans="1:13" x14ac:dyDescent="0.25">
      <c r="A275" s="1">
        <f t="shared" si="4"/>
        <v>3</v>
      </c>
      <c r="B275" s="1">
        <v>275</v>
      </c>
      <c r="C275">
        <f>-55829.2223-134.812721-8.23799366</f>
        <v>-55972.273014660001</v>
      </c>
      <c r="D275" t="s">
        <v>570</v>
      </c>
      <c r="E275">
        <v>3</v>
      </c>
    </row>
    <row r="276" spans="1:13" x14ac:dyDescent="0.25">
      <c r="A276" s="1">
        <f t="shared" si="4"/>
        <v>0</v>
      </c>
      <c r="B276" s="1">
        <v>276</v>
      </c>
      <c r="D276" t="s">
        <v>571</v>
      </c>
      <c r="E276" s="2">
        <v>67.152007100000006</v>
      </c>
      <c r="F276">
        <v>4</v>
      </c>
    </row>
    <row r="277" spans="1:13" x14ac:dyDescent="0.25">
      <c r="A277" s="1">
        <f t="shared" si="4"/>
        <v>1</v>
      </c>
      <c r="B277" s="1">
        <v>277</v>
      </c>
      <c r="C277" t="s">
        <v>573</v>
      </c>
      <c r="D277">
        <v>415</v>
      </c>
      <c r="E277" t="s">
        <v>365</v>
      </c>
      <c r="F277" t="s">
        <v>3</v>
      </c>
      <c r="G277" t="s">
        <v>94</v>
      </c>
      <c r="H277">
        <v>1</v>
      </c>
      <c r="I277" t="s">
        <v>4</v>
      </c>
      <c r="J277">
        <v>300</v>
      </c>
      <c r="K277">
        <v>5000</v>
      </c>
      <c r="L277">
        <v>1396</v>
      </c>
      <c r="M277">
        <v>1</v>
      </c>
    </row>
    <row r="278" spans="1:13" x14ac:dyDescent="0.25">
      <c r="A278" s="1">
        <f t="shared" si="4"/>
        <v>2</v>
      </c>
      <c r="B278" s="1">
        <v>278</v>
      </c>
      <c r="D278" s="2">
        <v>30.6881919</v>
      </c>
      <c r="E278" t="s">
        <v>574</v>
      </c>
      <c r="F278" t="s">
        <v>575</v>
      </c>
      <c r="G278">
        <v>2</v>
      </c>
    </row>
    <row r="279" spans="1:13" x14ac:dyDescent="0.25">
      <c r="A279" s="1">
        <f t="shared" si="4"/>
        <v>3</v>
      </c>
      <c r="B279" s="1">
        <v>279</v>
      </c>
      <c r="C279">
        <f>-45872.1324-136.041797-4.80406708</f>
        <v>-46012.978264079997</v>
      </c>
      <c r="D279" t="s">
        <v>576</v>
      </c>
      <c r="E279">
        <v>3</v>
      </c>
    </row>
    <row r="280" spans="1:13" x14ac:dyDescent="0.25">
      <c r="A280" s="1">
        <f t="shared" si="4"/>
        <v>0</v>
      </c>
      <c r="B280" s="1">
        <v>280</v>
      </c>
      <c r="D280" t="s">
        <v>577</v>
      </c>
      <c r="E280" s="2">
        <v>53.213381099999999</v>
      </c>
      <c r="F280">
        <v>4</v>
      </c>
    </row>
    <row r="281" spans="1:13" x14ac:dyDescent="0.25">
      <c r="A281" s="1">
        <f t="shared" si="4"/>
        <v>1</v>
      </c>
      <c r="B281" s="1">
        <v>281</v>
      </c>
      <c r="C281" t="s">
        <v>578</v>
      </c>
      <c r="D281">
        <v>415</v>
      </c>
      <c r="E281" t="s">
        <v>365</v>
      </c>
      <c r="F281" t="s">
        <v>3</v>
      </c>
      <c r="G281" t="s">
        <v>94</v>
      </c>
      <c r="H281">
        <v>1</v>
      </c>
      <c r="I281" t="s">
        <v>4</v>
      </c>
      <c r="J281">
        <v>300</v>
      </c>
      <c r="K281">
        <v>5000</v>
      </c>
      <c r="L281">
        <v>1397</v>
      </c>
      <c r="M281">
        <v>1</v>
      </c>
    </row>
    <row r="282" spans="1:13" x14ac:dyDescent="0.25">
      <c r="A282" s="1">
        <f t="shared" si="4"/>
        <v>2</v>
      </c>
      <c r="B282" s="1">
        <v>282</v>
      </c>
      <c r="D282" s="2">
        <v>29.8830521</v>
      </c>
      <c r="E282" t="s">
        <v>579</v>
      </c>
      <c r="F282" t="s">
        <v>580</v>
      </c>
      <c r="G282">
        <v>2</v>
      </c>
    </row>
    <row r="283" spans="1:13" x14ac:dyDescent="0.25">
      <c r="A283" s="1">
        <f t="shared" si="4"/>
        <v>3</v>
      </c>
      <c r="B283" s="1">
        <v>283</v>
      </c>
      <c r="C283">
        <f>-46669.6296-133.267268-5.95558847</f>
        <v>-46808.852456470006</v>
      </c>
      <c r="D283" t="s">
        <v>581</v>
      </c>
      <c r="E283">
        <v>3</v>
      </c>
    </row>
    <row r="284" spans="1:13" x14ac:dyDescent="0.25">
      <c r="A284" s="1">
        <f t="shared" si="4"/>
        <v>0</v>
      </c>
      <c r="B284" s="1">
        <v>284</v>
      </c>
      <c r="D284" t="s">
        <v>582</v>
      </c>
      <c r="E284" s="2">
        <v>58.340957400000001</v>
      </c>
      <c r="F284">
        <v>4</v>
      </c>
    </row>
    <row r="285" spans="1:13" x14ac:dyDescent="0.25">
      <c r="A285" s="1">
        <f t="shared" si="4"/>
        <v>1</v>
      </c>
      <c r="B285" s="1">
        <v>285</v>
      </c>
      <c r="C285" t="s">
        <v>583</v>
      </c>
      <c r="D285">
        <v>415</v>
      </c>
      <c r="E285" t="s">
        <v>365</v>
      </c>
      <c r="F285" t="s">
        <v>3</v>
      </c>
      <c r="G285" t="s">
        <v>94</v>
      </c>
      <c r="H285">
        <v>1</v>
      </c>
      <c r="I285" t="s">
        <v>4</v>
      </c>
      <c r="J285">
        <v>300</v>
      </c>
      <c r="K285">
        <v>5000</v>
      </c>
      <c r="L285">
        <v>1398</v>
      </c>
      <c r="M285">
        <v>1</v>
      </c>
    </row>
    <row r="286" spans="1:13" x14ac:dyDescent="0.25">
      <c r="A286" s="1">
        <f t="shared" si="4"/>
        <v>2</v>
      </c>
      <c r="B286" s="1">
        <v>286</v>
      </c>
      <c r="D286" s="2">
        <v>29.284203600000001</v>
      </c>
      <c r="E286" t="s">
        <v>584</v>
      </c>
      <c r="F286" t="s">
        <v>585</v>
      </c>
      <c r="G286">
        <v>2</v>
      </c>
    </row>
    <row r="287" spans="1:13" x14ac:dyDescent="0.25">
      <c r="A287" s="1">
        <f t="shared" si="4"/>
        <v>3</v>
      </c>
      <c r="B287" s="1">
        <v>287</v>
      </c>
      <c r="C287">
        <f>-56764.7018-131.470097-7.79176363</f>
        <v>-56903.963660629997</v>
      </c>
      <c r="D287" t="s">
        <v>586</v>
      </c>
      <c r="E287">
        <v>3</v>
      </c>
    </row>
    <row r="288" spans="1:13" x14ac:dyDescent="0.25">
      <c r="A288" s="1">
        <f t="shared" si="4"/>
        <v>0</v>
      </c>
      <c r="B288" s="1">
        <v>288</v>
      </c>
      <c r="D288" t="s">
        <v>587</v>
      </c>
      <c r="E288" s="2">
        <v>66.761605599999996</v>
      </c>
      <c r="F288">
        <v>4</v>
      </c>
    </row>
    <row r="289" spans="1:13" x14ac:dyDescent="0.25">
      <c r="A289" s="1">
        <f t="shared" si="4"/>
        <v>1</v>
      </c>
      <c r="B289" s="1">
        <v>289</v>
      </c>
      <c r="C289" t="s">
        <v>588</v>
      </c>
      <c r="D289">
        <v>415</v>
      </c>
      <c r="E289" t="s">
        <v>365</v>
      </c>
      <c r="F289" t="s">
        <v>3</v>
      </c>
      <c r="G289" t="s">
        <v>94</v>
      </c>
      <c r="H289">
        <v>1</v>
      </c>
      <c r="I289" t="s">
        <v>4</v>
      </c>
      <c r="J289">
        <v>300</v>
      </c>
      <c r="K289">
        <v>5000</v>
      </c>
      <c r="L289">
        <v>1395</v>
      </c>
      <c r="M289">
        <v>1</v>
      </c>
    </row>
    <row r="290" spans="1:13" x14ac:dyDescent="0.25">
      <c r="A290" s="1">
        <f t="shared" si="4"/>
        <v>2</v>
      </c>
      <c r="B290" s="1">
        <v>290</v>
      </c>
      <c r="D290" s="2">
        <v>30.002296099999999</v>
      </c>
      <c r="E290" t="s">
        <v>589</v>
      </c>
      <c r="F290" t="s">
        <v>590</v>
      </c>
      <c r="G290">
        <v>2</v>
      </c>
    </row>
    <row r="291" spans="1:13" x14ac:dyDescent="0.25">
      <c r="A291" s="1">
        <f t="shared" si="4"/>
        <v>3</v>
      </c>
      <c r="B291" s="1">
        <v>291</v>
      </c>
      <c r="C291">
        <f>-59399.6582-140.852738-8.38216048</f>
        <v>-59548.893098480003</v>
      </c>
      <c r="D291" t="s">
        <v>591</v>
      </c>
      <c r="E291">
        <v>3</v>
      </c>
    </row>
    <row r="292" spans="1:13" x14ac:dyDescent="0.25">
      <c r="A292" s="1">
        <f t="shared" si="4"/>
        <v>0</v>
      </c>
      <c r="B292" s="1">
        <v>292</v>
      </c>
      <c r="D292" t="s">
        <v>592</v>
      </c>
      <c r="E292" s="2">
        <v>64.866064499999993</v>
      </c>
      <c r="F292">
        <v>4</v>
      </c>
    </row>
    <row r="293" spans="1:13" x14ac:dyDescent="0.25">
      <c r="A293" s="1">
        <f t="shared" si="4"/>
        <v>1</v>
      </c>
      <c r="B293" s="1">
        <v>293</v>
      </c>
      <c r="C293" t="s">
        <v>593</v>
      </c>
      <c r="D293">
        <v>415</v>
      </c>
      <c r="E293" t="s">
        <v>365</v>
      </c>
      <c r="F293" t="s">
        <v>3</v>
      </c>
      <c r="G293" t="s">
        <v>94</v>
      </c>
      <c r="H293">
        <v>1</v>
      </c>
      <c r="I293" t="s">
        <v>4</v>
      </c>
      <c r="J293">
        <v>300</v>
      </c>
      <c r="K293">
        <v>5000</v>
      </c>
      <c r="L293">
        <v>1397</v>
      </c>
      <c r="M293">
        <v>1</v>
      </c>
    </row>
    <row r="294" spans="1:13" x14ac:dyDescent="0.25">
      <c r="A294" s="1">
        <f t="shared" si="4"/>
        <v>2</v>
      </c>
      <c r="B294" s="1">
        <v>294</v>
      </c>
      <c r="D294" s="2">
        <v>31.040952600000001</v>
      </c>
      <c r="E294" t="s">
        <v>594</v>
      </c>
      <c r="F294" t="s">
        <v>595</v>
      </c>
      <c r="G294">
        <v>2</v>
      </c>
    </row>
    <row r="295" spans="1:13" x14ac:dyDescent="0.25">
      <c r="A295" s="1">
        <f t="shared" si="4"/>
        <v>3</v>
      </c>
      <c r="B295" s="1">
        <v>295</v>
      </c>
      <c r="C295">
        <f>-44914.8728-137.125038-5.36896399</f>
        <v>-45057.366801989992</v>
      </c>
      <c r="D295" t="s">
        <v>596</v>
      </c>
      <c r="E295">
        <v>3</v>
      </c>
    </row>
    <row r="296" spans="1:13" x14ac:dyDescent="0.25">
      <c r="A296" s="1">
        <f t="shared" si="4"/>
        <v>0</v>
      </c>
      <c r="B296" s="1">
        <v>296</v>
      </c>
      <c r="D296" t="s">
        <v>597</v>
      </c>
      <c r="E296" s="2">
        <v>57.468701199999998</v>
      </c>
      <c r="F296">
        <v>4</v>
      </c>
    </row>
    <row r="297" spans="1:13" x14ac:dyDescent="0.25">
      <c r="A297" s="1">
        <f t="shared" si="4"/>
        <v>1</v>
      </c>
      <c r="B297" s="1">
        <v>297</v>
      </c>
      <c r="C297" t="s">
        <v>598</v>
      </c>
      <c r="D297">
        <v>415</v>
      </c>
      <c r="E297" t="s">
        <v>365</v>
      </c>
      <c r="F297" t="s">
        <v>3</v>
      </c>
      <c r="G297" t="s">
        <v>94</v>
      </c>
      <c r="H297">
        <v>1</v>
      </c>
      <c r="I297" t="s">
        <v>4</v>
      </c>
      <c r="J297">
        <v>300</v>
      </c>
      <c r="K297">
        <v>5000</v>
      </c>
      <c r="L297">
        <v>1396</v>
      </c>
      <c r="M297">
        <v>1</v>
      </c>
    </row>
    <row r="298" spans="1:13" x14ac:dyDescent="0.25">
      <c r="A298" s="1">
        <f t="shared" si="4"/>
        <v>2</v>
      </c>
      <c r="B298" s="1">
        <v>298</v>
      </c>
      <c r="D298" s="2">
        <v>30.050567900000001</v>
      </c>
      <c r="E298" t="s">
        <v>599</v>
      </c>
      <c r="F298" t="s">
        <v>600</v>
      </c>
      <c r="G298">
        <v>2</v>
      </c>
    </row>
    <row r="299" spans="1:13" x14ac:dyDescent="0.25">
      <c r="A299" s="1">
        <f t="shared" si="4"/>
        <v>3</v>
      </c>
      <c r="B299" s="1">
        <v>299</v>
      </c>
      <c r="C299">
        <f>-45646.7662-133.328523-7.79261307</f>
        <v>-45787.887336069994</v>
      </c>
      <c r="D299" t="s">
        <v>601</v>
      </c>
      <c r="E299">
        <v>3</v>
      </c>
    </row>
    <row r="300" spans="1:13" x14ac:dyDescent="0.25">
      <c r="A300" s="1">
        <f t="shared" si="4"/>
        <v>0</v>
      </c>
      <c r="B300" s="1">
        <v>300</v>
      </c>
      <c r="D300" t="s">
        <v>602</v>
      </c>
      <c r="E300" s="2">
        <v>68.286751199999998</v>
      </c>
      <c r="F300">
        <v>4</v>
      </c>
    </row>
    <row r="301" spans="1:13" x14ac:dyDescent="0.25">
      <c r="A301" s="1">
        <f t="shared" si="4"/>
        <v>1</v>
      </c>
      <c r="B301" s="1">
        <v>301</v>
      </c>
      <c r="C301" t="s">
        <v>603</v>
      </c>
      <c r="D301">
        <v>415</v>
      </c>
      <c r="E301" t="s">
        <v>365</v>
      </c>
      <c r="F301" t="s">
        <v>3</v>
      </c>
      <c r="G301" t="s">
        <v>94</v>
      </c>
      <c r="H301">
        <v>3</v>
      </c>
      <c r="I301" t="s">
        <v>4</v>
      </c>
      <c r="J301">
        <v>300</v>
      </c>
      <c r="K301">
        <v>5000</v>
      </c>
      <c r="L301">
        <v>1393</v>
      </c>
      <c r="M301">
        <v>1</v>
      </c>
    </row>
    <row r="302" spans="1:13" x14ac:dyDescent="0.25">
      <c r="A302" s="1">
        <f t="shared" si="4"/>
        <v>2</v>
      </c>
      <c r="B302" s="1">
        <v>302</v>
      </c>
      <c r="D302" s="2">
        <v>34.941102899999997</v>
      </c>
      <c r="E302" t="s">
        <v>604</v>
      </c>
      <c r="F302" t="s">
        <v>605</v>
      </c>
      <c r="G302">
        <v>2</v>
      </c>
    </row>
    <row r="303" spans="1:13" x14ac:dyDescent="0.25">
      <c r="A303" s="1">
        <f t="shared" si="4"/>
        <v>3</v>
      </c>
      <c r="B303" s="1">
        <v>303</v>
      </c>
      <c r="C303">
        <f>-65763.2526-147.022457</f>
        <v>-65910.275057000006</v>
      </c>
      <c r="D303" s="2">
        <v>1.2925008200000001</v>
      </c>
      <c r="E303" t="s">
        <v>606</v>
      </c>
      <c r="F303">
        <v>3</v>
      </c>
    </row>
    <row r="304" spans="1:13" x14ac:dyDescent="0.25">
      <c r="A304" s="1">
        <f t="shared" si="4"/>
        <v>0</v>
      </c>
      <c r="B304" s="1">
        <v>304</v>
      </c>
      <c r="D304" t="s">
        <v>607</v>
      </c>
      <c r="E304" s="2">
        <v>34.804994600000001</v>
      </c>
      <c r="F304">
        <v>4</v>
      </c>
    </row>
    <row r="305" spans="1:13" x14ac:dyDescent="0.25">
      <c r="A305" s="1">
        <f t="shared" si="4"/>
        <v>1</v>
      </c>
      <c r="B305" s="1">
        <v>305</v>
      </c>
      <c r="C305" t="s">
        <v>608</v>
      </c>
      <c r="D305">
        <v>415</v>
      </c>
      <c r="E305" t="s">
        <v>365</v>
      </c>
      <c r="F305" t="s">
        <v>3</v>
      </c>
      <c r="G305" t="s">
        <v>94</v>
      </c>
      <c r="H305">
        <v>3</v>
      </c>
      <c r="I305" t="s">
        <v>4</v>
      </c>
      <c r="J305">
        <v>300</v>
      </c>
      <c r="K305">
        <v>5000</v>
      </c>
      <c r="L305">
        <v>1397</v>
      </c>
      <c r="M305">
        <v>1</v>
      </c>
    </row>
    <row r="306" spans="1:13" x14ac:dyDescent="0.25">
      <c r="A306" s="1">
        <f t="shared" si="4"/>
        <v>2</v>
      </c>
      <c r="B306" s="1">
        <v>306</v>
      </c>
      <c r="D306" s="2">
        <v>35.976856400000003</v>
      </c>
      <c r="E306" t="s">
        <v>609</v>
      </c>
      <c r="F306" t="s">
        <v>610</v>
      </c>
      <c r="G306">
        <v>2</v>
      </c>
    </row>
    <row r="307" spans="1:13" x14ac:dyDescent="0.25">
      <c r="A307" s="1">
        <f t="shared" si="4"/>
        <v>3</v>
      </c>
      <c r="B307" s="1">
        <v>307</v>
      </c>
      <c r="C307">
        <f>-68046.2477-154.710942</f>
        <v>-68200.958642000012</v>
      </c>
      <c r="D307" s="2">
        <v>0.817985403</v>
      </c>
      <c r="E307" t="s">
        <v>611</v>
      </c>
      <c r="F307">
        <v>3</v>
      </c>
    </row>
    <row r="308" spans="1:13" x14ac:dyDescent="0.25">
      <c r="A308" s="1">
        <f t="shared" si="4"/>
        <v>0</v>
      </c>
      <c r="B308" s="1">
        <v>308</v>
      </c>
      <c r="D308" t="s">
        <v>612</v>
      </c>
      <c r="E308" s="2">
        <v>33.746621300000001</v>
      </c>
      <c r="F308">
        <v>4</v>
      </c>
    </row>
    <row r="309" spans="1:13" x14ac:dyDescent="0.25">
      <c r="A309" s="1">
        <f t="shared" si="4"/>
        <v>1</v>
      </c>
      <c r="B309" s="1">
        <v>309</v>
      </c>
      <c r="C309" t="s">
        <v>613</v>
      </c>
      <c r="D309">
        <v>415</v>
      </c>
      <c r="E309" t="s">
        <v>365</v>
      </c>
      <c r="F309" t="s">
        <v>3</v>
      </c>
      <c r="G309" t="s">
        <v>94</v>
      </c>
      <c r="H309">
        <v>3</v>
      </c>
      <c r="I309" t="s">
        <v>4</v>
      </c>
      <c r="J309">
        <v>300</v>
      </c>
      <c r="K309">
        <v>5000</v>
      </c>
      <c r="L309">
        <v>1396</v>
      </c>
      <c r="M309">
        <v>1</v>
      </c>
    </row>
    <row r="310" spans="1:13" x14ac:dyDescent="0.25">
      <c r="A310" s="1">
        <f t="shared" si="4"/>
        <v>2</v>
      </c>
      <c r="B310" s="1">
        <v>310</v>
      </c>
      <c r="D310" s="2">
        <v>34.7942131</v>
      </c>
      <c r="E310" t="s">
        <v>614</v>
      </c>
      <c r="F310" t="s">
        <v>615</v>
      </c>
      <c r="G310">
        <v>2</v>
      </c>
    </row>
    <row r="311" spans="1:13" x14ac:dyDescent="0.25">
      <c r="A311" s="1">
        <f t="shared" si="4"/>
        <v>3</v>
      </c>
      <c r="B311" s="1">
        <v>311</v>
      </c>
      <c r="C311">
        <f>-67315.9734-147.315785</f>
        <v>-67463.289185000001</v>
      </c>
      <c r="D311" s="2">
        <v>0.52249100900000001</v>
      </c>
      <c r="E311" t="s">
        <v>616</v>
      </c>
      <c r="F311">
        <v>3</v>
      </c>
    </row>
    <row r="312" spans="1:13" x14ac:dyDescent="0.25">
      <c r="A312" s="1">
        <f t="shared" si="4"/>
        <v>0</v>
      </c>
      <c r="B312" s="1">
        <v>312</v>
      </c>
      <c r="D312" t="s">
        <v>617</v>
      </c>
      <c r="E312" s="2">
        <v>36.648465600000002</v>
      </c>
      <c r="F312">
        <v>4</v>
      </c>
    </row>
    <row r="313" spans="1:13" x14ac:dyDescent="0.25">
      <c r="A313" s="1">
        <f t="shared" si="4"/>
        <v>1</v>
      </c>
      <c r="B313" s="1">
        <v>313</v>
      </c>
      <c r="C313" t="s">
        <v>618</v>
      </c>
      <c r="D313">
        <v>415</v>
      </c>
      <c r="E313" t="s">
        <v>365</v>
      </c>
      <c r="F313" t="s">
        <v>3</v>
      </c>
      <c r="G313" t="s">
        <v>94</v>
      </c>
      <c r="H313">
        <v>3</v>
      </c>
      <c r="I313" t="s">
        <v>4</v>
      </c>
      <c r="J313">
        <v>300</v>
      </c>
      <c r="K313">
        <v>5000</v>
      </c>
      <c r="L313">
        <v>1396</v>
      </c>
      <c r="M313">
        <v>1</v>
      </c>
    </row>
    <row r="314" spans="1:13" x14ac:dyDescent="0.25">
      <c r="A314" s="1">
        <f t="shared" si="4"/>
        <v>2</v>
      </c>
      <c r="B314" s="1">
        <v>314</v>
      </c>
      <c r="D314" s="2">
        <v>34.7942131</v>
      </c>
      <c r="E314" t="s">
        <v>614</v>
      </c>
      <c r="F314" t="s">
        <v>615</v>
      </c>
      <c r="G314">
        <v>2</v>
      </c>
    </row>
    <row r="315" spans="1:13" x14ac:dyDescent="0.25">
      <c r="A315" s="1">
        <f t="shared" si="4"/>
        <v>3</v>
      </c>
      <c r="B315" s="1">
        <v>315</v>
      </c>
      <c r="C315">
        <f>-67315.9734-147.315785</f>
        <v>-67463.289185000001</v>
      </c>
      <c r="D315" s="2">
        <v>0.52249100900000001</v>
      </c>
      <c r="E315" t="s">
        <v>616</v>
      </c>
      <c r="F315">
        <v>3</v>
      </c>
    </row>
    <row r="316" spans="1:13" x14ac:dyDescent="0.25">
      <c r="A316" s="1">
        <f t="shared" si="4"/>
        <v>0</v>
      </c>
      <c r="B316" s="1">
        <v>316</v>
      </c>
      <c r="D316" t="s">
        <v>617</v>
      </c>
      <c r="E316" s="2">
        <v>36.648465600000002</v>
      </c>
      <c r="F316">
        <v>4</v>
      </c>
    </row>
    <row r="317" spans="1:13" x14ac:dyDescent="0.25">
      <c r="A317" s="1">
        <f t="shared" si="4"/>
        <v>1</v>
      </c>
      <c r="B317" s="1">
        <v>317</v>
      </c>
      <c r="C317" t="s">
        <v>619</v>
      </c>
      <c r="D317">
        <v>415</v>
      </c>
      <c r="E317" t="s">
        <v>365</v>
      </c>
      <c r="F317" t="s">
        <v>3</v>
      </c>
      <c r="G317" t="s">
        <v>94</v>
      </c>
      <c r="H317">
        <v>3</v>
      </c>
      <c r="I317" t="s">
        <v>4</v>
      </c>
      <c r="J317">
        <v>300</v>
      </c>
      <c r="K317">
        <v>5000</v>
      </c>
      <c r="L317">
        <v>1396</v>
      </c>
      <c r="M317">
        <v>1</v>
      </c>
    </row>
    <row r="318" spans="1:13" x14ac:dyDescent="0.25">
      <c r="A318" s="1">
        <f t="shared" si="4"/>
        <v>2</v>
      </c>
      <c r="B318" s="1">
        <v>318</v>
      </c>
      <c r="D318" s="2">
        <v>34.7942131</v>
      </c>
      <c r="E318" t="s">
        <v>614</v>
      </c>
      <c r="F318" t="s">
        <v>615</v>
      </c>
      <c r="G318">
        <v>2</v>
      </c>
    </row>
    <row r="319" spans="1:13" x14ac:dyDescent="0.25">
      <c r="A319" s="1">
        <f t="shared" si="4"/>
        <v>3</v>
      </c>
      <c r="B319" s="1">
        <v>319</v>
      </c>
      <c r="C319">
        <f>-67315.9734-147.315785</f>
        <v>-67463.289185000001</v>
      </c>
      <c r="D319" s="2">
        <v>0.52249100900000001</v>
      </c>
      <c r="E319" t="s">
        <v>616</v>
      </c>
      <c r="F319">
        <v>3</v>
      </c>
    </row>
    <row r="320" spans="1:13" x14ac:dyDescent="0.25">
      <c r="A320" s="1">
        <f t="shared" si="4"/>
        <v>0</v>
      </c>
      <c r="B320" s="1">
        <v>320</v>
      </c>
      <c r="D320" t="s">
        <v>617</v>
      </c>
      <c r="E320" s="2">
        <v>36.648465600000002</v>
      </c>
      <c r="F320">
        <v>4</v>
      </c>
    </row>
    <row r="321" spans="1:13" x14ac:dyDescent="0.25">
      <c r="A321" s="1">
        <f t="shared" si="4"/>
        <v>1</v>
      </c>
      <c r="B321" s="1">
        <v>321</v>
      </c>
      <c r="C321" t="s">
        <v>620</v>
      </c>
      <c r="D321">
        <v>415</v>
      </c>
      <c r="E321" t="s">
        <v>365</v>
      </c>
      <c r="F321" t="s">
        <v>3</v>
      </c>
      <c r="G321" t="s">
        <v>94</v>
      </c>
      <c r="H321">
        <v>3</v>
      </c>
      <c r="I321" t="s">
        <v>4</v>
      </c>
      <c r="J321">
        <v>300</v>
      </c>
      <c r="K321">
        <v>5000</v>
      </c>
      <c r="L321">
        <v>1394</v>
      </c>
      <c r="M321">
        <v>1</v>
      </c>
    </row>
    <row r="322" spans="1:13" x14ac:dyDescent="0.25">
      <c r="A322" s="1">
        <f t="shared" ref="A322:A372" si="5">MOD(B322,4)</f>
        <v>2</v>
      </c>
      <c r="B322" s="1">
        <v>322</v>
      </c>
      <c r="D322" s="2">
        <v>35.976856400000003</v>
      </c>
      <c r="E322" t="s">
        <v>609</v>
      </c>
      <c r="F322" t="s">
        <v>610</v>
      </c>
      <c r="G322">
        <v>2</v>
      </c>
    </row>
    <row r="323" spans="1:13" x14ac:dyDescent="0.25">
      <c r="A323" s="1">
        <f t="shared" si="5"/>
        <v>3</v>
      </c>
      <c r="B323" s="1">
        <v>323</v>
      </c>
      <c r="C323">
        <f>-68046.2477-154.710942</f>
        <v>-68200.958642000012</v>
      </c>
      <c r="D323" s="2">
        <v>0.817985403</v>
      </c>
      <c r="E323" t="s">
        <v>611</v>
      </c>
      <c r="F323">
        <v>3</v>
      </c>
    </row>
    <row r="324" spans="1:13" x14ac:dyDescent="0.25">
      <c r="A324" s="1">
        <f t="shared" si="5"/>
        <v>0</v>
      </c>
      <c r="B324" s="1">
        <v>324</v>
      </c>
      <c r="D324" t="s">
        <v>612</v>
      </c>
      <c r="E324" s="2">
        <v>33.746621300000001</v>
      </c>
      <c r="F324">
        <v>4</v>
      </c>
    </row>
    <row r="325" spans="1:13" x14ac:dyDescent="0.25">
      <c r="A325" s="1">
        <f t="shared" si="5"/>
        <v>1</v>
      </c>
      <c r="B325" s="1">
        <v>325</v>
      </c>
      <c r="C325" t="s">
        <v>621</v>
      </c>
      <c r="D325">
        <v>415</v>
      </c>
      <c r="E325" t="s">
        <v>365</v>
      </c>
      <c r="F325" t="s">
        <v>3</v>
      </c>
      <c r="G325" t="s">
        <v>94</v>
      </c>
      <c r="H325">
        <v>3</v>
      </c>
      <c r="I325" t="s">
        <v>4</v>
      </c>
      <c r="J325">
        <v>300</v>
      </c>
      <c r="K325">
        <v>5000</v>
      </c>
      <c r="L325">
        <v>1392</v>
      </c>
      <c r="M325">
        <v>1</v>
      </c>
    </row>
    <row r="326" spans="1:13" x14ac:dyDescent="0.25">
      <c r="A326" s="1">
        <f t="shared" si="5"/>
        <v>2</v>
      </c>
      <c r="B326" s="1">
        <v>326</v>
      </c>
      <c r="D326" s="2">
        <v>34.000864200000002</v>
      </c>
      <c r="E326" t="s">
        <v>622</v>
      </c>
      <c r="F326" t="s">
        <v>623</v>
      </c>
      <c r="G326">
        <v>2</v>
      </c>
    </row>
    <row r="327" spans="1:13" x14ac:dyDescent="0.25">
      <c r="A327" s="1">
        <f t="shared" si="5"/>
        <v>3</v>
      </c>
      <c r="B327" s="1">
        <v>327</v>
      </c>
      <c r="C327">
        <f>-69267.6518-141.905572</f>
        <v>-69409.55737200001</v>
      </c>
      <c r="D327" s="2">
        <v>1.3995468099999999</v>
      </c>
      <c r="E327" t="s">
        <v>624</v>
      </c>
      <c r="F327">
        <v>3</v>
      </c>
    </row>
    <row r="328" spans="1:13" x14ac:dyDescent="0.25">
      <c r="A328" s="1">
        <f t="shared" si="5"/>
        <v>0</v>
      </c>
      <c r="B328" s="1">
        <v>328</v>
      </c>
      <c r="D328" t="s">
        <v>625</v>
      </c>
      <c r="E328" s="2">
        <v>33.753061500000001</v>
      </c>
      <c r="F328">
        <v>4</v>
      </c>
    </row>
    <row r="329" spans="1:13" x14ac:dyDescent="0.25">
      <c r="A329" s="1">
        <f t="shared" si="5"/>
        <v>1</v>
      </c>
      <c r="B329" s="1">
        <v>329</v>
      </c>
      <c r="C329" t="s">
        <v>626</v>
      </c>
      <c r="D329">
        <v>415</v>
      </c>
      <c r="E329" t="s">
        <v>365</v>
      </c>
      <c r="F329" t="s">
        <v>3</v>
      </c>
      <c r="G329" t="s">
        <v>94</v>
      </c>
      <c r="H329">
        <v>3</v>
      </c>
      <c r="I329" t="s">
        <v>4</v>
      </c>
      <c r="J329">
        <v>300</v>
      </c>
      <c r="K329">
        <v>5000</v>
      </c>
      <c r="L329">
        <v>1393</v>
      </c>
      <c r="M329">
        <v>1</v>
      </c>
    </row>
    <row r="330" spans="1:13" x14ac:dyDescent="0.25">
      <c r="A330" s="1">
        <f t="shared" si="5"/>
        <v>2</v>
      </c>
      <c r="B330" s="1">
        <v>330</v>
      </c>
      <c r="D330" s="2">
        <v>34.316467699999997</v>
      </c>
      <c r="E330" t="s">
        <v>627</v>
      </c>
      <c r="F330" t="s">
        <v>628</v>
      </c>
      <c r="G330">
        <v>2</v>
      </c>
    </row>
    <row r="331" spans="1:13" x14ac:dyDescent="0.25">
      <c r="A331" s="1">
        <f t="shared" si="5"/>
        <v>3</v>
      </c>
      <c r="B331" s="1">
        <v>331</v>
      </c>
      <c r="C331">
        <f>-72242.5078-146.2472</f>
        <v>-72388.755000000005</v>
      </c>
      <c r="D331" s="2">
        <v>1.8661669599999999</v>
      </c>
      <c r="E331" t="s">
        <v>629</v>
      </c>
      <c r="F331">
        <v>3</v>
      </c>
    </row>
    <row r="332" spans="1:13" x14ac:dyDescent="0.25">
      <c r="A332" s="1">
        <f t="shared" si="5"/>
        <v>0</v>
      </c>
      <c r="B332" s="1">
        <v>332</v>
      </c>
      <c r="D332" t="s">
        <v>630</v>
      </c>
      <c r="E332" s="2">
        <v>27.6755897</v>
      </c>
      <c r="F332">
        <v>4</v>
      </c>
    </row>
    <row r="333" spans="1:13" x14ac:dyDescent="0.25">
      <c r="A333" s="1">
        <f t="shared" si="5"/>
        <v>1</v>
      </c>
      <c r="B333" s="1">
        <v>333</v>
      </c>
      <c r="C333" t="s">
        <v>631</v>
      </c>
      <c r="D333">
        <v>415</v>
      </c>
      <c r="E333" t="s">
        <v>365</v>
      </c>
      <c r="F333" t="s">
        <v>3</v>
      </c>
      <c r="G333" t="s">
        <v>94</v>
      </c>
      <c r="H333">
        <v>3</v>
      </c>
      <c r="I333" t="s">
        <v>4</v>
      </c>
      <c r="J333">
        <v>300</v>
      </c>
      <c r="K333">
        <v>5000</v>
      </c>
      <c r="L333">
        <v>1397</v>
      </c>
      <c r="M333">
        <v>1</v>
      </c>
    </row>
    <row r="334" spans="1:13" x14ac:dyDescent="0.25">
      <c r="A334" s="1">
        <f t="shared" si="5"/>
        <v>2</v>
      </c>
      <c r="B334" s="1">
        <v>334</v>
      </c>
      <c r="D334" s="2">
        <v>35.6091129</v>
      </c>
      <c r="E334" t="s">
        <v>632</v>
      </c>
      <c r="F334" t="s">
        <v>633</v>
      </c>
      <c r="G334">
        <v>2</v>
      </c>
    </row>
    <row r="335" spans="1:13" x14ac:dyDescent="0.25">
      <c r="A335" s="1">
        <f t="shared" si="5"/>
        <v>3</v>
      </c>
      <c r="B335" s="1">
        <v>335</v>
      </c>
      <c r="C335">
        <f>-70505.0463-153.819552-2.13708169</f>
        <v>-70661.002933690004</v>
      </c>
      <c r="D335" t="s">
        <v>634</v>
      </c>
      <c r="E335">
        <v>3</v>
      </c>
    </row>
    <row r="336" spans="1:13" x14ac:dyDescent="0.25">
      <c r="A336" s="1">
        <f t="shared" si="5"/>
        <v>0</v>
      </c>
      <c r="B336" s="1">
        <v>336</v>
      </c>
      <c r="D336" t="s">
        <v>635</v>
      </c>
      <c r="E336" s="2">
        <v>47.1802341</v>
      </c>
      <c r="F336">
        <v>4</v>
      </c>
    </row>
    <row r="337" spans="1:13" x14ac:dyDescent="0.25">
      <c r="A337" s="1">
        <f t="shared" si="5"/>
        <v>1</v>
      </c>
      <c r="B337" s="1">
        <v>337</v>
      </c>
      <c r="C337" t="s">
        <v>636</v>
      </c>
      <c r="D337">
        <v>415</v>
      </c>
      <c r="E337" t="s">
        <v>365</v>
      </c>
      <c r="F337" t="s">
        <v>3</v>
      </c>
      <c r="G337" t="s">
        <v>94</v>
      </c>
      <c r="H337">
        <v>3</v>
      </c>
      <c r="I337" t="s">
        <v>4</v>
      </c>
      <c r="J337">
        <v>300</v>
      </c>
      <c r="K337">
        <v>5000</v>
      </c>
      <c r="L337">
        <v>1397</v>
      </c>
      <c r="M337">
        <v>1</v>
      </c>
    </row>
    <row r="338" spans="1:13" x14ac:dyDescent="0.25">
      <c r="A338" s="1">
        <f t="shared" si="5"/>
        <v>2</v>
      </c>
      <c r="B338" s="1">
        <v>338</v>
      </c>
      <c r="D338" s="2">
        <v>35.6091129</v>
      </c>
      <c r="E338" t="s">
        <v>632</v>
      </c>
      <c r="F338" t="s">
        <v>633</v>
      </c>
      <c r="G338">
        <v>2</v>
      </c>
    </row>
    <row r="339" spans="1:13" x14ac:dyDescent="0.25">
      <c r="A339" s="1">
        <f t="shared" si="5"/>
        <v>3</v>
      </c>
      <c r="B339" s="1">
        <v>339</v>
      </c>
      <c r="C339">
        <f>-70505.0463-153.819552-2.13708169</f>
        <v>-70661.002933690004</v>
      </c>
      <c r="D339" t="s">
        <v>634</v>
      </c>
      <c r="E339">
        <v>3</v>
      </c>
    </row>
    <row r="340" spans="1:13" x14ac:dyDescent="0.25">
      <c r="A340" s="1">
        <f t="shared" si="5"/>
        <v>0</v>
      </c>
      <c r="B340" s="1">
        <v>340</v>
      </c>
      <c r="D340" t="s">
        <v>635</v>
      </c>
      <c r="E340" s="2">
        <v>47.1802341</v>
      </c>
      <c r="F340">
        <v>4</v>
      </c>
    </row>
    <row r="341" spans="1:13" x14ac:dyDescent="0.25">
      <c r="A341" s="1">
        <f t="shared" si="5"/>
        <v>1</v>
      </c>
      <c r="B341" s="1">
        <v>341</v>
      </c>
      <c r="C341" t="s">
        <v>637</v>
      </c>
      <c r="D341">
        <v>415</v>
      </c>
      <c r="E341" t="s">
        <v>365</v>
      </c>
      <c r="F341" t="s">
        <v>3</v>
      </c>
      <c r="G341" t="s">
        <v>94</v>
      </c>
      <c r="H341">
        <v>3</v>
      </c>
      <c r="I341" t="s">
        <v>4</v>
      </c>
      <c r="J341">
        <v>300</v>
      </c>
      <c r="K341">
        <v>5000</v>
      </c>
      <c r="L341">
        <v>1397</v>
      </c>
      <c r="M341">
        <v>1</v>
      </c>
    </row>
    <row r="342" spans="1:13" x14ac:dyDescent="0.25">
      <c r="A342" s="1">
        <f t="shared" si="5"/>
        <v>2</v>
      </c>
      <c r="B342" s="1">
        <v>342</v>
      </c>
      <c r="D342" s="2">
        <v>34.316467699999997</v>
      </c>
      <c r="E342" t="s">
        <v>627</v>
      </c>
      <c r="F342" t="s">
        <v>628</v>
      </c>
      <c r="G342">
        <v>2</v>
      </c>
    </row>
    <row r="343" spans="1:13" x14ac:dyDescent="0.25">
      <c r="A343" s="1">
        <f t="shared" si="5"/>
        <v>3</v>
      </c>
      <c r="B343" s="1">
        <v>343</v>
      </c>
      <c r="C343">
        <f>-72242.5078-146.2472</f>
        <v>-72388.755000000005</v>
      </c>
      <c r="D343" s="2">
        <v>1.8661669599999999</v>
      </c>
      <c r="E343" t="s">
        <v>629</v>
      </c>
      <c r="F343">
        <v>3</v>
      </c>
    </row>
    <row r="344" spans="1:13" x14ac:dyDescent="0.25">
      <c r="A344" s="1">
        <f t="shared" si="5"/>
        <v>0</v>
      </c>
      <c r="B344" s="1">
        <v>344</v>
      </c>
      <c r="D344" t="s">
        <v>630</v>
      </c>
      <c r="E344" s="2">
        <v>27.6755897</v>
      </c>
      <c r="F344">
        <v>4</v>
      </c>
    </row>
    <row r="345" spans="1:13" x14ac:dyDescent="0.25">
      <c r="A345" s="1">
        <f t="shared" si="5"/>
        <v>1</v>
      </c>
      <c r="B345" s="1">
        <v>345</v>
      </c>
      <c r="C345" t="s">
        <v>638</v>
      </c>
      <c r="D345">
        <v>415</v>
      </c>
      <c r="E345" t="s">
        <v>365</v>
      </c>
      <c r="F345" t="s">
        <v>3</v>
      </c>
      <c r="G345" t="s">
        <v>94</v>
      </c>
      <c r="H345">
        <v>3</v>
      </c>
      <c r="I345" t="s">
        <v>4</v>
      </c>
      <c r="J345">
        <v>300</v>
      </c>
      <c r="K345">
        <v>5000</v>
      </c>
      <c r="L345">
        <v>1392</v>
      </c>
      <c r="M345">
        <v>1</v>
      </c>
    </row>
    <row r="346" spans="1:13" x14ac:dyDescent="0.25">
      <c r="A346" s="1">
        <f t="shared" si="5"/>
        <v>2</v>
      </c>
      <c r="B346" s="1">
        <v>346</v>
      </c>
      <c r="D346" s="2">
        <v>34.000864200000002</v>
      </c>
      <c r="E346" t="s">
        <v>622</v>
      </c>
      <c r="F346" t="s">
        <v>623</v>
      </c>
      <c r="G346">
        <v>2</v>
      </c>
    </row>
    <row r="347" spans="1:13" x14ac:dyDescent="0.25">
      <c r="A347" s="1">
        <f t="shared" si="5"/>
        <v>3</v>
      </c>
      <c r="B347" s="1">
        <v>347</v>
      </c>
      <c r="C347">
        <f>-69267.6518-141.905572</f>
        <v>-69409.55737200001</v>
      </c>
      <c r="D347" s="2">
        <v>1.3995468099999999</v>
      </c>
      <c r="E347" t="s">
        <v>624</v>
      </c>
      <c r="F347">
        <v>3</v>
      </c>
    </row>
    <row r="348" spans="1:13" x14ac:dyDescent="0.25">
      <c r="A348" s="1">
        <f t="shared" si="5"/>
        <v>0</v>
      </c>
      <c r="B348" s="1">
        <v>348</v>
      </c>
      <c r="D348" t="s">
        <v>625</v>
      </c>
      <c r="E348" s="2">
        <v>33.753061500000001</v>
      </c>
      <c r="F348">
        <v>4</v>
      </c>
    </row>
    <row r="349" spans="1:13" x14ac:dyDescent="0.25">
      <c r="A349" s="1">
        <f t="shared" si="5"/>
        <v>1</v>
      </c>
      <c r="B349" s="1">
        <v>349</v>
      </c>
      <c r="C349" t="s">
        <v>639</v>
      </c>
      <c r="D349">
        <v>415</v>
      </c>
      <c r="E349" t="s">
        <v>365</v>
      </c>
      <c r="F349" t="s">
        <v>3</v>
      </c>
      <c r="G349" t="s">
        <v>94</v>
      </c>
      <c r="H349">
        <v>3</v>
      </c>
      <c r="I349" t="s">
        <v>4</v>
      </c>
      <c r="J349">
        <v>300</v>
      </c>
      <c r="K349">
        <v>5000</v>
      </c>
      <c r="L349">
        <v>1392</v>
      </c>
      <c r="M349">
        <v>1</v>
      </c>
    </row>
    <row r="350" spans="1:13" x14ac:dyDescent="0.25">
      <c r="A350" s="1">
        <f t="shared" si="5"/>
        <v>2</v>
      </c>
      <c r="B350" s="1">
        <v>350</v>
      </c>
      <c r="D350" s="2">
        <v>34.000864200000002</v>
      </c>
      <c r="E350" t="s">
        <v>622</v>
      </c>
      <c r="F350" t="s">
        <v>623</v>
      </c>
      <c r="G350">
        <v>2</v>
      </c>
    </row>
    <row r="351" spans="1:13" x14ac:dyDescent="0.25">
      <c r="A351" s="1">
        <f t="shared" si="5"/>
        <v>3</v>
      </c>
      <c r="B351" s="1">
        <v>351</v>
      </c>
      <c r="C351">
        <f>-69267.6518-141.905572</f>
        <v>-69409.55737200001</v>
      </c>
      <c r="D351" s="2">
        <v>1.3995468099999999</v>
      </c>
      <c r="E351" t="s">
        <v>624</v>
      </c>
      <c r="F351">
        <v>3</v>
      </c>
    </row>
    <row r="352" spans="1:13" x14ac:dyDescent="0.25">
      <c r="A352" s="1">
        <f t="shared" si="5"/>
        <v>0</v>
      </c>
      <c r="B352" s="1">
        <v>352</v>
      </c>
      <c r="D352" t="s">
        <v>625</v>
      </c>
      <c r="E352" s="2">
        <v>33.753061500000001</v>
      </c>
      <c r="F352">
        <v>4</v>
      </c>
    </row>
    <row r="353" spans="1:13" x14ac:dyDescent="0.25">
      <c r="A353" s="1">
        <f t="shared" si="5"/>
        <v>1</v>
      </c>
      <c r="B353" s="1">
        <v>353</v>
      </c>
      <c r="C353" t="s">
        <v>640</v>
      </c>
      <c r="D353">
        <v>415</v>
      </c>
      <c r="E353" t="s">
        <v>365</v>
      </c>
      <c r="F353" t="s">
        <v>3</v>
      </c>
      <c r="G353" t="s">
        <v>94</v>
      </c>
      <c r="H353">
        <v>3</v>
      </c>
      <c r="I353" t="s">
        <v>4</v>
      </c>
      <c r="J353">
        <v>300</v>
      </c>
      <c r="K353">
        <v>5000</v>
      </c>
      <c r="L353">
        <v>1393</v>
      </c>
      <c r="M353">
        <v>1</v>
      </c>
    </row>
    <row r="354" spans="1:13" x14ac:dyDescent="0.25">
      <c r="A354" s="1">
        <f t="shared" si="5"/>
        <v>2</v>
      </c>
      <c r="B354" s="1">
        <v>354</v>
      </c>
      <c r="D354" s="2">
        <v>34.316467699999997</v>
      </c>
      <c r="E354" t="s">
        <v>627</v>
      </c>
      <c r="F354" t="s">
        <v>628</v>
      </c>
      <c r="G354">
        <v>2</v>
      </c>
    </row>
    <row r="355" spans="1:13" x14ac:dyDescent="0.25">
      <c r="A355" s="1">
        <f t="shared" si="5"/>
        <v>3</v>
      </c>
      <c r="B355" s="1">
        <v>355</v>
      </c>
      <c r="C355">
        <f>-72242.5078-146.2472</f>
        <v>-72388.755000000005</v>
      </c>
      <c r="D355" s="2">
        <v>1.8661669599999999</v>
      </c>
      <c r="E355" t="s">
        <v>629</v>
      </c>
      <c r="F355">
        <v>3</v>
      </c>
    </row>
    <row r="356" spans="1:13" x14ac:dyDescent="0.25">
      <c r="A356" s="1">
        <f t="shared" si="5"/>
        <v>0</v>
      </c>
      <c r="B356" s="1">
        <v>356</v>
      </c>
      <c r="D356" t="s">
        <v>630</v>
      </c>
      <c r="E356" s="2">
        <v>27.6755897</v>
      </c>
      <c r="F356">
        <v>4</v>
      </c>
    </row>
    <row r="357" spans="1:13" x14ac:dyDescent="0.25">
      <c r="A357" s="1">
        <f t="shared" si="5"/>
        <v>1</v>
      </c>
      <c r="B357" s="1">
        <v>357</v>
      </c>
      <c r="C357" t="s">
        <v>641</v>
      </c>
      <c r="D357">
        <v>415</v>
      </c>
      <c r="E357" t="s">
        <v>365</v>
      </c>
      <c r="F357" t="s">
        <v>3</v>
      </c>
      <c r="G357" t="s">
        <v>94</v>
      </c>
      <c r="H357">
        <v>3</v>
      </c>
      <c r="I357" t="s">
        <v>4</v>
      </c>
      <c r="J357">
        <v>300</v>
      </c>
      <c r="K357">
        <v>5000</v>
      </c>
      <c r="L357">
        <v>1397</v>
      </c>
      <c r="M357">
        <v>1</v>
      </c>
    </row>
    <row r="358" spans="1:13" x14ac:dyDescent="0.25">
      <c r="A358" s="1">
        <f t="shared" si="5"/>
        <v>2</v>
      </c>
      <c r="B358" s="1">
        <v>358</v>
      </c>
      <c r="D358" s="2">
        <v>35.6091129</v>
      </c>
      <c r="E358" t="s">
        <v>632</v>
      </c>
      <c r="F358" t="s">
        <v>633</v>
      </c>
      <c r="G358">
        <v>2</v>
      </c>
    </row>
    <row r="359" spans="1:13" x14ac:dyDescent="0.25">
      <c r="A359" s="1">
        <f t="shared" si="5"/>
        <v>3</v>
      </c>
      <c r="B359" s="1">
        <v>359</v>
      </c>
      <c r="C359">
        <f>-70505.0463-153.819552-2.13708169</f>
        <v>-70661.002933690004</v>
      </c>
      <c r="D359" t="s">
        <v>634</v>
      </c>
      <c r="E359">
        <v>3</v>
      </c>
    </row>
    <row r="360" spans="1:13" x14ac:dyDescent="0.25">
      <c r="A360" s="1">
        <f t="shared" si="5"/>
        <v>0</v>
      </c>
      <c r="B360" s="1">
        <v>360</v>
      </c>
      <c r="D360" t="s">
        <v>635</v>
      </c>
      <c r="E360" s="2">
        <v>47.1802341</v>
      </c>
      <c r="F360">
        <v>4</v>
      </c>
    </row>
    <row r="361" spans="1:13" x14ac:dyDescent="0.25">
      <c r="A361" s="1">
        <f t="shared" si="5"/>
        <v>1</v>
      </c>
      <c r="B361" s="1">
        <v>361</v>
      </c>
      <c r="C361" t="s">
        <v>642</v>
      </c>
      <c r="D361">
        <v>415</v>
      </c>
      <c r="E361" t="s">
        <v>365</v>
      </c>
      <c r="F361" t="s">
        <v>93</v>
      </c>
      <c r="G361" t="s">
        <v>643</v>
      </c>
      <c r="H361">
        <v>1</v>
      </c>
      <c r="I361" t="s">
        <v>4</v>
      </c>
      <c r="J361">
        <v>300</v>
      </c>
      <c r="K361">
        <v>5000</v>
      </c>
      <c r="L361">
        <v>1383</v>
      </c>
      <c r="M361">
        <v>1</v>
      </c>
    </row>
    <row r="362" spans="1:13" x14ac:dyDescent="0.25">
      <c r="A362" s="1">
        <f t="shared" si="5"/>
        <v>2</v>
      </c>
      <c r="B362" s="1">
        <v>362</v>
      </c>
      <c r="D362" s="2">
        <v>25.905537299999999</v>
      </c>
      <c r="E362" t="s">
        <v>644</v>
      </c>
      <c r="F362" t="s">
        <v>645</v>
      </c>
      <c r="G362">
        <v>2</v>
      </c>
    </row>
    <row r="363" spans="1:13" x14ac:dyDescent="0.25">
      <c r="A363" s="1">
        <f t="shared" si="5"/>
        <v>3</v>
      </c>
      <c r="B363" s="1">
        <v>363</v>
      </c>
      <c r="C363">
        <f>-27997.1871-104.489046</f>
        <v>-28101.676145999998</v>
      </c>
      <c r="D363" s="2">
        <v>0.79238905100000001</v>
      </c>
      <c r="E363" t="s">
        <v>646</v>
      </c>
      <c r="F363">
        <v>3</v>
      </c>
    </row>
    <row r="364" spans="1:13" x14ac:dyDescent="0.25">
      <c r="A364" s="1">
        <f t="shared" si="5"/>
        <v>0</v>
      </c>
      <c r="B364" s="1">
        <v>364</v>
      </c>
      <c r="D364" t="s">
        <v>647</v>
      </c>
      <c r="E364" s="2">
        <v>31.288738800000001</v>
      </c>
      <c r="F364">
        <v>4</v>
      </c>
    </row>
    <row r="365" spans="1:13" x14ac:dyDescent="0.25">
      <c r="A365" s="1">
        <f t="shared" si="5"/>
        <v>1</v>
      </c>
      <c r="B365" s="1">
        <v>365</v>
      </c>
      <c r="C365" t="s">
        <v>648</v>
      </c>
      <c r="D365">
        <v>415</v>
      </c>
      <c r="E365" t="s">
        <v>365</v>
      </c>
      <c r="F365" t="s">
        <v>93</v>
      </c>
      <c r="G365" t="s">
        <v>643</v>
      </c>
      <c r="H365">
        <v>1</v>
      </c>
      <c r="I365" t="s">
        <v>4</v>
      </c>
      <c r="J365">
        <v>300</v>
      </c>
      <c r="K365">
        <v>5000</v>
      </c>
      <c r="L365">
        <v>1383</v>
      </c>
      <c r="M365">
        <v>1</v>
      </c>
    </row>
    <row r="366" spans="1:13" x14ac:dyDescent="0.25">
      <c r="A366" s="1">
        <f t="shared" si="5"/>
        <v>2</v>
      </c>
      <c r="B366" s="1">
        <v>366</v>
      </c>
      <c r="D366" s="2">
        <v>25.905537299999999</v>
      </c>
      <c r="E366" t="s">
        <v>644</v>
      </c>
      <c r="F366" t="s">
        <v>645</v>
      </c>
      <c r="G366">
        <v>2</v>
      </c>
    </row>
    <row r="367" spans="1:13" x14ac:dyDescent="0.25">
      <c r="A367" s="1">
        <f t="shared" si="5"/>
        <v>3</v>
      </c>
      <c r="B367" s="1">
        <v>367</v>
      </c>
      <c r="C367">
        <f>-27997.1871-104.489046</f>
        <v>-28101.676145999998</v>
      </c>
      <c r="D367" s="2">
        <v>0.79238905100000001</v>
      </c>
      <c r="E367" t="s">
        <v>646</v>
      </c>
      <c r="F367">
        <v>3</v>
      </c>
    </row>
    <row r="368" spans="1:13" x14ac:dyDescent="0.25">
      <c r="A368" s="1">
        <f t="shared" si="5"/>
        <v>0</v>
      </c>
      <c r="B368" s="1">
        <v>368</v>
      </c>
      <c r="D368" t="s">
        <v>647</v>
      </c>
      <c r="E368" s="2">
        <v>31.288738800000001</v>
      </c>
      <c r="F368">
        <v>4</v>
      </c>
    </row>
    <row r="369" spans="1:13" x14ac:dyDescent="0.25">
      <c r="A369" s="1">
        <f t="shared" si="5"/>
        <v>1</v>
      </c>
      <c r="B369" s="1">
        <v>369</v>
      </c>
      <c r="C369" t="s">
        <v>649</v>
      </c>
      <c r="D369">
        <v>415</v>
      </c>
      <c r="E369" t="s">
        <v>365</v>
      </c>
      <c r="F369" t="s">
        <v>93</v>
      </c>
      <c r="G369" t="s">
        <v>643</v>
      </c>
      <c r="H369">
        <v>1</v>
      </c>
      <c r="I369" t="s">
        <v>4</v>
      </c>
      <c r="J369">
        <v>300</v>
      </c>
      <c r="K369">
        <v>5000</v>
      </c>
      <c r="L369">
        <v>1383</v>
      </c>
      <c r="M369">
        <v>1</v>
      </c>
    </row>
    <row r="370" spans="1:13" x14ac:dyDescent="0.25">
      <c r="A370" s="1">
        <f t="shared" si="5"/>
        <v>2</v>
      </c>
      <c r="B370" s="1">
        <v>370</v>
      </c>
      <c r="D370" s="2">
        <v>25.905537299999999</v>
      </c>
      <c r="E370" t="s">
        <v>644</v>
      </c>
      <c r="F370" t="s">
        <v>645</v>
      </c>
      <c r="G370">
        <v>2</v>
      </c>
    </row>
    <row r="371" spans="1:13" x14ac:dyDescent="0.25">
      <c r="A371" s="1">
        <f t="shared" si="5"/>
        <v>3</v>
      </c>
      <c r="B371" s="1">
        <v>371</v>
      </c>
      <c r="C371">
        <f>-27997.1871-104.489046</f>
        <v>-28101.676145999998</v>
      </c>
      <c r="D371" s="2">
        <v>0.79238905100000001</v>
      </c>
      <c r="E371" t="s">
        <v>646</v>
      </c>
      <c r="F371">
        <v>3</v>
      </c>
    </row>
    <row r="372" spans="1:13" x14ac:dyDescent="0.25">
      <c r="A372" s="1">
        <f t="shared" si="5"/>
        <v>0</v>
      </c>
      <c r="B372" s="1">
        <v>372</v>
      </c>
      <c r="D372" t="s">
        <v>647</v>
      </c>
      <c r="E372" s="2">
        <v>31.288738800000001</v>
      </c>
      <c r="F372">
        <v>4</v>
      </c>
    </row>
  </sheetData>
  <autoFilter ref="A1:A372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2"/>
  <sheetViews>
    <sheetView workbookViewId="0">
      <selection activeCell="C4" sqref="C4"/>
    </sheetView>
  </sheetViews>
  <sheetFormatPr defaultRowHeight="15" x14ac:dyDescent="0.25"/>
  <sheetData>
    <row r="1" spans="1:13" x14ac:dyDescent="0.25">
      <c r="A1" s="1">
        <f>MOD(B1,4)</f>
        <v>1</v>
      </c>
      <c r="B1" s="1">
        <v>1</v>
      </c>
      <c r="C1" t="s">
        <v>736</v>
      </c>
      <c r="D1" t="s">
        <v>737</v>
      </c>
      <c r="E1" t="s">
        <v>738</v>
      </c>
      <c r="F1" t="s">
        <v>739</v>
      </c>
      <c r="G1">
        <v>20</v>
      </c>
      <c r="H1">
        <v>0</v>
      </c>
      <c r="I1" t="s">
        <v>740</v>
      </c>
      <c r="J1">
        <v>300</v>
      </c>
      <c r="K1">
        <v>5000</v>
      </c>
      <c r="L1">
        <v>1393</v>
      </c>
      <c r="M1">
        <v>81</v>
      </c>
    </row>
    <row r="2" spans="1:13" x14ac:dyDescent="0.25">
      <c r="A2" s="1">
        <f t="shared" ref="A2:A65" si="0">MOD(B2,4)</f>
        <v>2</v>
      </c>
      <c r="B2" s="1">
        <v>2</v>
      </c>
      <c r="D2" s="2">
        <v>28.614668600000002</v>
      </c>
      <c r="E2" t="s">
        <v>741</v>
      </c>
      <c r="F2" t="s">
        <v>742</v>
      </c>
      <c r="G2">
        <v>2</v>
      </c>
    </row>
    <row r="3" spans="1:13" x14ac:dyDescent="0.25">
      <c r="A3" s="1">
        <f t="shared" si="0"/>
        <v>3</v>
      </c>
      <c r="B3" s="1">
        <v>3</v>
      </c>
      <c r="C3">
        <f>-44053.2849-126.839372-2.69759199</f>
        <v>-44182.821863990001</v>
      </c>
      <c r="D3" t="s">
        <v>743</v>
      </c>
      <c r="E3">
        <v>3</v>
      </c>
    </row>
    <row r="4" spans="1:13" x14ac:dyDescent="0.25">
      <c r="A4" s="1">
        <f t="shared" si="0"/>
        <v>0</v>
      </c>
      <c r="B4" s="1">
        <v>4</v>
      </c>
      <c r="D4" t="s">
        <v>744</v>
      </c>
      <c r="E4" s="2">
        <v>42.7436699</v>
      </c>
      <c r="F4">
        <v>4</v>
      </c>
    </row>
    <row r="5" spans="1:13" x14ac:dyDescent="0.25">
      <c r="A5" s="1">
        <f t="shared" si="0"/>
        <v>1</v>
      </c>
      <c r="B5" s="1">
        <v>5</v>
      </c>
      <c r="C5" t="s">
        <v>745</v>
      </c>
      <c r="D5" t="s">
        <v>737</v>
      </c>
      <c r="E5" t="s">
        <v>738</v>
      </c>
      <c r="F5" t="s">
        <v>739</v>
      </c>
      <c r="G5">
        <v>19</v>
      </c>
      <c r="H5">
        <v>0</v>
      </c>
      <c r="I5" t="s">
        <v>740</v>
      </c>
      <c r="J5">
        <v>300</v>
      </c>
      <c r="K5">
        <v>5000</v>
      </c>
      <c r="L5">
        <v>1393</v>
      </c>
      <c r="M5">
        <v>81</v>
      </c>
    </row>
    <row r="6" spans="1:13" x14ac:dyDescent="0.25">
      <c r="A6" s="1">
        <f t="shared" si="0"/>
        <v>2</v>
      </c>
      <c r="B6" s="1">
        <v>6</v>
      </c>
      <c r="D6" s="2">
        <v>28.198076199999999</v>
      </c>
      <c r="E6" t="s">
        <v>746</v>
      </c>
      <c r="F6" t="s">
        <v>747</v>
      </c>
      <c r="G6">
        <v>2</v>
      </c>
    </row>
    <row r="7" spans="1:13" x14ac:dyDescent="0.25">
      <c r="A7" s="1">
        <f t="shared" si="0"/>
        <v>3</v>
      </c>
      <c r="B7" s="1">
        <v>7</v>
      </c>
      <c r="C7">
        <f>-18988.9173-120.361489-1.94631617</f>
        <v>-19111.22510517</v>
      </c>
      <c r="D7" t="s">
        <v>748</v>
      </c>
      <c r="E7">
        <v>3</v>
      </c>
    </row>
    <row r="8" spans="1:13" x14ac:dyDescent="0.25">
      <c r="A8" s="1">
        <f t="shared" si="0"/>
        <v>0</v>
      </c>
      <c r="B8" s="1">
        <v>8</v>
      </c>
      <c r="D8" t="s">
        <v>749</v>
      </c>
      <c r="E8" s="2">
        <v>42.805171199999997</v>
      </c>
      <c r="F8">
        <v>4</v>
      </c>
    </row>
    <row r="9" spans="1:13" x14ac:dyDescent="0.25">
      <c r="A9" s="1">
        <f t="shared" si="0"/>
        <v>1</v>
      </c>
      <c r="B9" s="1">
        <v>9</v>
      </c>
      <c r="C9" t="s">
        <v>750</v>
      </c>
      <c r="D9" t="s">
        <v>737</v>
      </c>
      <c r="E9" t="s">
        <v>738</v>
      </c>
      <c r="F9" t="s">
        <v>739</v>
      </c>
      <c r="G9">
        <v>19</v>
      </c>
      <c r="H9">
        <v>0</v>
      </c>
      <c r="I9" t="s">
        <v>740</v>
      </c>
      <c r="J9">
        <v>300</v>
      </c>
      <c r="K9">
        <v>5000</v>
      </c>
      <c r="L9">
        <v>1386</v>
      </c>
      <c r="M9">
        <v>81</v>
      </c>
    </row>
    <row r="10" spans="1:13" x14ac:dyDescent="0.25">
      <c r="A10" s="1">
        <f t="shared" si="0"/>
        <v>2</v>
      </c>
      <c r="B10" s="1">
        <v>10</v>
      </c>
      <c r="D10" s="2">
        <v>26.670353800000001</v>
      </c>
      <c r="E10" t="s">
        <v>751</v>
      </c>
      <c r="F10" t="s">
        <v>752</v>
      </c>
      <c r="G10">
        <v>2</v>
      </c>
    </row>
    <row r="11" spans="1:13" x14ac:dyDescent="0.25">
      <c r="A11" s="1">
        <f t="shared" si="0"/>
        <v>3</v>
      </c>
      <c r="B11" s="1">
        <v>11</v>
      </c>
      <c r="C11">
        <f>-20801.6311-111.497023</f>
        <v>-20913.128122999999</v>
      </c>
      <c r="D11" s="2">
        <v>1.2307168500000001</v>
      </c>
      <c r="E11" t="s">
        <v>753</v>
      </c>
      <c r="F11">
        <v>3</v>
      </c>
    </row>
    <row r="12" spans="1:13" x14ac:dyDescent="0.25">
      <c r="A12" s="1">
        <f t="shared" si="0"/>
        <v>0</v>
      </c>
      <c r="B12" s="1">
        <v>12</v>
      </c>
      <c r="D12" t="s">
        <v>754</v>
      </c>
      <c r="E12" s="2">
        <v>29.004686199999998</v>
      </c>
      <c r="F12">
        <v>4</v>
      </c>
    </row>
    <row r="13" spans="1:13" x14ac:dyDescent="0.25">
      <c r="A13" s="1">
        <f t="shared" si="0"/>
        <v>1</v>
      </c>
      <c r="B13" s="1">
        <v>13</v>
      </c>
      <c r="C13" t="s">
        <v>755</v>
      </c>
      <c r="D13" t="s">
        <v>737</v>
      </c>
      <c r="E13" t="s">
        <v>738</v>
      </c>
      <c r="F13" t="s">
        <v>739</v>
      </c>
      <c r="G13">
        <v>19</v>
      </c>
      <c r="H13">
        <v>0</v>
      </c>
      <c r="I13" t="s">
        <v>740</v>
      </c>
      <c r="J13">
        <v>300</v>
      </c>
      <c r="K13">
        <v>5000</v>
      </c>
      <c r="L13">
        <v>1389</v>
      </c>
      <c r="M13">
        <v>81</v>
      </c>
    </row>
    <row r="14" spans="1:13" x14ac:dyDescent="0.25">
      <c r="A14" s="1">
        <f t="shared" si="0"/>
        <v>2</v>
      </c>
      <c r="B14" s="1">
        <v>14</v>
      </c>
      <c r="D14" s="2">
        <v>27.902266000000001</v>
      </c>
      <c r="E14" t="s">
        <v>756</v>
      </c>
      <c r="F14" t="s">
        <v>757</v>
      </c>
      <c r="G14">
        <v>2</v>
      </c>
    </row>
    <row r="15" spans="1:13" x14ac:dyDescent="0.25">
      <c r="A15" s="1">
        <f t="shared" si="0"/>
        <v>3</v>
      </c>
      <c r="B15" s="1">
        <v>15</v>
      </c>
      <c r="C15">
        <f>-20291.6928-118.958621-1.74460917</f>
        <v>-20412.396030170003</v>
      </c>
      <c r="D15" t="s">
        <v>758</v>
      </c>
      <c r="E15">
        <v>3</v>
      </c>
    </row>
    <row r="16" spans="1:13" x14ac:dyDescent="0.25">
      <c r="A16" s="1">
        <f t="shared" si="0"/>
        <v>0</v>
      </c>
      <c r="B16" s="1">
        <v>16</v>
      </c>
      <c r="D16" t="s">
        <v>759</v>
      </c>
      <c r="E16" s="2">
        <v>42.371861899999999</v>
      </c>
      <c r="F16">
        <v>4</v>
      </c>
    </row>
    <row r="17" spans="1:13" x14ac:dyDescent="0.25">
      <c r="A17" s="1">
        <f t="shared" si="0"/>
        <v>1</v>
      </c>
      <c r="B17" s="1">
        <v>17</v>
      </c>
      <c r="C17" t="s">
        <v>755</v>
      </c>
      <c r="D17" t="s">
        <v>737</v>
      </c>
      <c r="E17" t="s">
        <v>738</v>
      </c>
      <c r="F17" t="s">
        <v>739</v>
      </c>
      <c r="G17">
        <v>19</v>
      </c>
      <c r="H17">
        <v>0</v>
      </c>
      <c r="I17" t="s">
        <v>740</v>
      </c>
      <c r="J17">
        <v>300</v>
      </c>
      <c r="K17">
        <v>5000</v>
      </c>
      <c r="L17">
        <v>1389</v>
      </c>
      <c r="M17">
        <v>81</v>
      </c>
    </row>
    <row r="18" spans="1:13" x14ac:dyDescent="0.25">
      <c r="A18" s="1">
        <f t="shared" si="0"/>
        <v>2</v>
      </c>
      <c r="B18" s="1">
        <v>18</v>
      </c>
      <c r="D18" s="2">
        <v>27.902266000000001</v>
      </c>
      <c r="E18" t="s">
        <v>756</v>
      </c>
      <c r="F18" t="s">
        <v>757</v>
      </c>
      <c r="G18">
        <v>2</v>
      </c>
    </row>
    <row r="19" spans="1:13" x14ac:dyDescent="0.25">
      <c r="A19" s="1">
        <f t="shared" si="0"/>
        <v>3</v>
      </c>
      <c r="B19" s="1">
        <v>19</v>
      </c>
      <c r="C19">
        <f>-20291.6928-118.958621-1.74460917</f>
        <v>-20412.396030170003</v>
      </c>
      <c r="D19" t="s">
        <v>758</v>
      </c>
      <c r="E19">
        <v>3</v>
      </c>
    </row>
    <row r="20" spans="1:13" x14ac:dyDescent="0.25">
      <c r="A20" s="1">
        <f t="shared" si="0"/>
        <v>0</v>
      </c>
      <c r="B20" s="1">
        <v>20</v>
      </c>
      <c r="D20" t="s">
        <v>759</v>
      </c>
      <c r="E20" s="2">
        <v>42.371861899999999</v>
      </c>
      <c r="F20">
        <v>4</v>
      </c>
    </row>
    <row r="21" spans="1:13" x14ac:dyDescent="0.25">
      <c r="A21" s="1">
        <f t="shared" si="0"/>
        <v>1</v>
      </c>
      <c r="B21" s="1">
        <v>21</v>
      </c>
      <c r="C21" t="s">
        <v>760</v>
      </c>
      <c r="D21" t="s">
        <v>737</v>
      </c>
      <c r="E21" t="s">
        <v>738</v>
      </c>
      <c r="F21" t="s">
        <v>739</v>
      </c>
      <c r="G21">
        <v>18</v>
      </c>
      <c r="H21">
        <v>0</v>
      </c>
      <c r="I21" t="s">
        <v>740</v>
      </c>
      <c r="J21">
        <v>300</v>
      </c>
      <c r="K21">
        <v>5000</v>
      </c>
      <c r="L21">
        <v>1392</v>
      </c>
      <c r="M21">
        <v>71</v>
      </c>
    </row>
    <row r="22" spans="1:13" x14ac:dyDescent="0.25">
      <c r="A22" s="1">
        <f t="shared" si="0"/>
        <v>2</v>
      </c>
      <c r="B22" s="1">
        <v>22</v>
      </c>
      <c r="D22" s="2">
        <v>27.487316499999999</v>
      </c>
      <c r="E22" t="s">
        <v>761</v>
      </c>
      <c r="F22" t="s">
        <v>762</v>
      </c>
      <c r="G22">
        <v>2</v>
      </c>
    </row>
    <row r="23" spans="1:13" x14ac:dyDescent="0.25">
      <c r="A23" s="1">
        <f t="shared" si="0"/>
        <v>3</v>
      </c>
      <c r="B23" s="1">
        <v>23</v>
      </c>
      <c r="C23">
        <f>-28629.0057-118.260439-1.80275114</f>
        <v>-28749.068890140003</v>
      </c>
      <c r="D23" t="s">
        <v>763</v>
      </c>
      <c r="E23">
        <v>3</v>
      </c>
    </row>
    <row r="24" spans="1:13" x14ac:dyDescent="0.25">
      <c r="A24" s="1">
        <f t="shared" si="0"/>
        <v>0</v>
      </c>
      <c r="B24" s="1">
        <v>24</v>
      </c>
      <c r="D24" t="s">
        <v>764</v>
      </c>
      <c r="E24" s="2">
        <v>39.908308699999999</v>
      </c>
      <c r="F24">
        <v>4</v>
      </c>
    </row>
    <row r="25" spans="1:13" x14ac:dyDescent="0.25">
      <c r="A25" s="1">
        <f t="shared" si="0"/>
        <v>1</v>
      </c>
      <c r="B25" s="1">
        <v>25</v>
      </c>
      <c r="C25" t="s">
        <v>765</v>
      </c>
      <c r="D25" t="s">
        <v>737</v>
      </c>
      <c r="E25" t="s">
        <v>738</v>
      </c>
      <c r="F25" t="s">
        <v>739</v>
      </c>
      <c r="G25">
        <v>18</v>
      </c>
      <c r="H25">
        <v>0</v>
      </c>
      <c r="I25" t="s">
        <v>740</v>
      </c>
      <c r="J25">
        <v>300</v>
      </c>
      <c r="K25">
        <v>5000</v>
      </c>
      <c r="L25">
        <v>1391</v>
      </c>
      <c r="M25">
        <v>71</v>
      </c>
    </row>
    <row r="26" spans="1:13" x14ac:dyDescent="0.25">
      <c r="A26" s="1">
        <f t="shared" si="0"/>
        <v>2</v>
      </c>
      <c r="B26" s="1">
        <v>26</v>
      </c>
      <c r="D26" s="2">
        <v>27.0126703</v>
      </c>
      <c r="E26" t="s">
        <v>766</v>
      </c>
      <c r="F26" t="s">
        <v>767</v>
      </c>
      <c r="G26">
        <v>2</v>
      </c>
    </row>
    <row r="27" spans="1:13" x14ac:dyDescent="0.25">
      <c r="A27" s="1">
        <f t="shared" si="0"/>
        <v>3</v>
      </c>
      <c r="B27" s="1">
        <v>27</v>
      </c>
      <c r="C27">
        <f>-29972.588-116.04445-1.27987872</f>
        <v>-30089.912328720002</v>
      </c>
      <c r="D27" t="s">
        <v>768</v>
      </c>
      <c r="E27">
        <v>3</v>
      </c>
    </row>
    <row r="28" spans="1:13" x14ac:dyDescent="0.25">
      <c r="A28" s="1">
        <f t="shared" si="0"/>
        <v>0</v>
      </c>
      <c r="B28" s="1">
        <v>28</v>
      </c>
      <c r="D28" t="s">
        <v>769</v>
      </c>
      <c r="E28" s="2">
        <v>37.343648199999997</v>
      </c>
      <c r="F28">
        <v>4</v>
      </c>
    </row>
    <row r="29" spans="1:13" x14ac:dyDescent="0.25">
      <c r="A29" s="1">
        <f t="shared" si="0"/>
        <v>1</v>
      </c>
      <c r="B29" s="1">
        <v>29</v>
      </c>
      <c r="C29" t="s">
        <v>770</v>
      </c>
      <c r="D29" t="s">
        <v>737</v>
      </c>
      <c r="E29" t="s">
        <v>738</v>
      </c>
      <c r="F29" t="s">
        <v>739</v>
      </c>
      <c r="G29">
        <v>18</v>
      </c>
      <c r="H29">
        <v>0</v>
      </c>
      <c r="I29" t="s">
        <v>740</v>
      </c>
      <c r="J29">
        <v>300</v>
      </c>
      <c r="K29">
        <v>5000</v>
      </c>
      <c r="L29">
        <v>1393</v>
      </c>
      <c r="M29">
        <v>71</v>
      </c>
    </row>
    <row r="30" spans="1:13" x14ac:dyDescent="0.25">
      <c r="A30" s="1">
        <f t="shared" si="0"/>
        <v>2</v>
      </c>
      <c r="B30" s="1">
        <v>30</v>
      </c>
      <c r="D30" s="2">
        <v>27.161771300000002</v>
      </c>
      <c r="E30" t="s">
        <v>771</v>
      </c>
      <c r="F30" t="s">
        <v>772</v>
      </c>
      <c r="G30">
        <v>2</v>
      </c>
    </row>
    <row r="31" spans="1:13" x14ac:dyDescent="0.25">
      <c r="A31" s="1">
        <f t="shared" si="0"/>
        <v>3</v>
      </c>
      <c r="B31" s="1">
        <v>31</v>
      </c>
      <c r="C31">
        <f>-29305.5745-117.456204-3.63387116</f>
        <v>-29426.664575159997</v>
      </c>
      <c r="D31" t="s">
        <v>773</v>
      </c>
      <c r="E31">
        <v>3</v>
      </c>
    </row>
    <row r="32" spans="1:13" x14ac:dyDescent="0.25">
      <c r="A32" s="1">
        <f t="shared" si="0"/>
        <v>0</v>
      </c>
      <c r="B32" s="1">
        <v>32</v>
      </c>
      <c r="D32" t="s">
        <v>774</v>
      </c>
      <c r="E32" s="2">
        <v>48.374835900000001</v>
      </c>
      <c r="F32">
        <v>4</v>
      </c>
    </row>
    <row r="33" spans="1:13" x14ac:dyDescent="0.25">
      <c r="A33" s="1">
        <f t="shared" si="0"/>
        <v>1</v>
      </c>
      <c r="B33" s="1">
        <v>33</v>
      </c>
      <c r="C33" t="s">
        <v>775</v>
      </c>
      <c r="D33" t="s">
        <v>737</v>
      </c>
      <c r="E33" t="s">
        <v>738</v>
      </c>
      <c r="F33" t="s">
        <v>739</v>
      </c>
      <c r="G33">
        <v>17</v>
      </c>
      <c r="H33">
        <v>0</v>
      </c>
      <c r="I33" t="s">
        <v>740</v>
      </c>
      <c r="J33">
        <v>300</v>
      </c>
      <c r="K33">
        <v>5000</v>
      </c>
      <c r="L33">
        <v>1390</v>
      </c>
      <c r="M33">
        <v>71</v>
      </c>
    </row>
    <row r="34" spans="1:13" x14ac:dyDescent="0.25">
      <c r="A34" s="1">
        <f t="shared" si="0"/>
        <v>2</v>
      </c>
      <c r="B34" s="1">
        <v>34</v>
      </c>
      <c r="D34" s="2">
        <v>27.424130999999999</v>
      </c>
      <c r="E34" t="s">
        <v>776</v>
      </c>
      <c r="F34" t="s">
        <v>777</v>
      </c>
      <c r="G34">
        <v>2</v>
      </c>
    </row>
    <row r="35" spans="1:13" x14ac:dyDescent="0.25">
      <c r="A35" s="1">
        <f t="shared" si="0"/>
        <v>3</v>
      </c>
      <c r="B35" s="1">
        <v>35</v>
      </c>
      <c r="C35">
        <f>-11755.6081-119.423664-1.83205365</f>
        <v>-11876.863817649999</v>
      </c>
      <c r="D35" t="s">
        <v>778</v>
      </c>
      <c r="E35">
        <v>3</v>
      </c>
    </row>
    <row r="36" spans="1:13" x14ac:dyDescent="0.25">
      <c r="A36" s="1">
        <f t="shared" si="0"/>
        <v>0</v>
      </c>
      <c r="B36" s="1">
        <v>36</v>
      </c>
      <c r="D36" t="s">
        <v>779</v>
      </c>
      <c r="E36" s="2">
        <v>38.968518000000003</v>
      </c>
      <c r="F36">
        <v>4</v>
      </c>
    </row>
    <row r="37" spans="1:13" x14ac:dyDescent="0.25">
      <c r="A37" s="1">
        <f t="shared" si="0"/>
        <v>1</v>
      </c>
      <c r="B37" s="1">
        <v>37</v>
      </c>
      <c r="C37" t="s">
        <v>780</v>
      </c>
      <c r="D37" t="s">
        <v>737</v>
      </c>
      <c r="E37" t="s">
        <v>738</v>
      </c>
      <c r="F37" t="s">
        <v>739</v>
      </c>
      <c r="G37" t="s">
        <v>781</v>
      </c>
      <c r="H37">
        <v>1</v>
      </c>
      <c r="I37" t="s">
        <v>740</v>
      </c>
      <c r="J37">
        <v>300</v>
      </c>
      <c r="K37">
        <v>5000</v>
      </c>
      <c r="L37">
        <v>1393</v>
      </c>
      <c r="M37">
        <v>81</v>
      </c>
    </row>
    <row r="38" spans="1:13" x14ac:dyDescent="0.25">
      <c r="A38" s="1">
        <f t="shared" si="0"/>
        <v>2</v>
      </c>
      <c r="B38" s="1">
        <v>38</v>
      </c>
      <c r="D38" s="2">
        <v>30.475393400000002</v>
      </c>
      <c r="E38" t="s">
        <v>782</v>
      </c>
      <c r="F38" t="s">
        <v>783</v>
      </c>
      <c r="G38">
        <v>2</v>
      </c>
    </row>
    <row r="39" spans="1:13" x14ac:dyDescent="0.25">
      <c r="A39" s="1">
        <f t="shared" si="0"/>
        <v>3</v>
      </c>
      <c r="B39" s="1">
        <v>39</v>
      </c>
      <c r="C39">
        <f>-36389.9843-131.650633-2.47853939</f>
        <v>-36524.113472389996</v>
      </c>
      <c r="D39" t="s">
        <v>784</v>
      </c>
      <c r="E39">
        <v>3</v>
      </c>
    </row>
    <row r="40" spans="1:13" x14ac:dyDescent="0.25">
      <c r="A40" s="1">
        <f t="shared" si="0"/>
        <v>0</v>
      </c>
      <c r="B40" s="1">
        <v>40</v>
      </c>
      <c r="D40" t="s">
        <v>785</v>
      </c>
      <c r="E40" s="2">
        <v>45.766489499999999</v>
      </c>
      <c r="F40">
        <v>4</v>
      </c>
    </row>
    <row r="41" spans="1:13" x14ac:dyDescent="0.25">
      <c r="A41" s="1">
        <f t="shared" si="0"/>
        <v>1</v>
      </c>
      <c r="B41" s="1">
        <v>41</v>
      </c>
      <c r="C41" t="s">
        <v>786</v>
      </c>
      <c r="D41" t="s">
        <v>737</v>
      </c>
      <c r="E41" t="s">
        <v>738</v>
      </c>
      <c r="F41" t="s">
        <v>739</v>
      </c>
      <c r="G41" t="s">
        <v>781</v>
      </c>
      <c r="H41">
        <v>1</v>
      </c>
      <c r="I41" t="s">
        <v>740</v>
      </c>
      <c r="J41">
        <v>300</v>
      </c>
      <c r="K41">
        <v>5000</v>
      </c>
      <c r="L41">
        <v>1394</v>
      </c>
      <c r="M41">
        <v>81</v>
      </c>
    </row>
    <row r="42" spans="1:13" x14ac:dyDescent="0.25">
      <c r="A42" s="1">
        <f t="shared" si="0"/>
        <v>2</v>
      </c>
      <c r="B42" s="1">
        <v>42</v>
      </c>
      <c r="D42" s="2">
        <v>31.111875399999999</v>
      </c>
      <c r="E42" t="s">
        <v>787</v>
      </c>
      <c r="F42" t="s">
        <v>788</v>
      </c>
      <c r="G42">
        <v>2</v>
      </c>
    </row>
    <row r="43" spans="1:13" x14ac:dyDescent="0.25">
      <c r="A43" s="1">
        <f t="shared" si="0"/>
        <v>3</v>
      </c>
      <c r="B43" s="1">
        <v>43</v>
      </c>
      <c r="C43">
        <f>-39938.2257-136.606122-2.51213251</f>
        <v>-40077.343954509997</v>
      </c>
      <c r="D43" t="s">
        <v>789</v>
      </c>
      <c r="E43">
        <v>3</v>
      </c>
    </row>
    <row r="44" spans="1:13" x14ac:dyDescent="0.25">
      <c r="A44" s="1">
        <f t="shared" si="0"/>
        <v>0</v>
      </c>
      <c r="B44" s="1">
        <v>44</v>
      </c>
      <c r="D44" t="s">
        <v>790</v>
      </c>
      <c r="E44" s="2">
        <v>43.647195500000002</v>
      </c>
      <c r="F44">
        <v>4</v>
      </c>
    </row>
    <row r="45" spans="1:13" x14ac:dyDescent="0.25">
      <c r="A45" s="1">
        <f t="shared" si="0"/>
        <v>1</v>
      </c>
      <c r="B45" s="1">
        <v>45</v>
      </c>
      <c r="C45" t="s">
        <v>791</v>
      </c>
      <c r="D45" t="s">
        <v>737</v>
      </c>
      <c r="E45" t="s">
        <v>738</v>
      </c>
      <c r="F45" t="s">
        <v>739</v>
      </c>
      <c r="G45" t="s">
        <v>781</v>
      </c>
      <c r="H45">
        <v>1</v>
      </c>
      <c r="I45" t="s">
        <v>740</v>
      </c>
      <c r="J45">
        <v>300</v>
      </c>
      <c r="K45">
        <v>5000</v>
      </c>
      <c r="L45">
        <v>1395</v>
      </c>
      <c r="M45">
        <v>81</v>
      </c>
    </row>
    <row r="46" spans="1:13" x14ac:dyDescent="0.25">
      <c r="A46" s="1">
        <f t="shared" si="0"/>
        <v>2</v>
      </c>
      <c r="B46" s="1">
        <v>46</v>
      </c>
      <c r="D46" s="2">
        <v>30.896554900000002</v>
      </c>
      <c r="E46" t="s">
        <v>792</v>
      </c>
      <c r="F46" t="s">
        <v>793</v>
      </c>
      <c r="G46">
        <v>2</v>
      </c>
    </row>
    <row r="47" spans="1:13" x14ac:dyDescent="0.25">
      <c r="A47" s="1">
        <f t="shared" si="0"/>
        <v>3</v>
      </c>
      <c r="B47" s="1">
        <v>47</v>
      </c>
      <c r="C47">
        <f>-38741.6435-135.105513-3.38331987</f>
        <v>-38880.132332870002</v>
      </c>
      <c r="D47" t="s">
        <v>794</v>
      </c>
      <c r="E47">
        <v>3</v>
      </c>
    </row>
    <row r="48" spans="1:13" x14ac:dyDescent="0.25">
      <c r="A48" s="1">
        <f t="shared" si="0"/>
        <v>0</v>
      </c>
      <c r="B48" s="1">
        <v>48</v>
      </c>
      <c r="D48" t="s">
        <v>795</v>
      </c>
      <c r="E48" s="2">
        <v>48.483924700000003</v>
      </c>
      <c r="F48">
        <v>4</v>
      </c>
    </row>
    <row r="49" spans="1:13" x14ac:dyDescent="0.25">
      <c r="A49" s="1">
        <f t="shared" si="0"/>
        <v>1</v>
      </c>
      <c r="B49" s="1">
        <v>49</v>
      </c>
      <c r="C49" t="s">
        <v>796</v>
      </c>
      <c r="D49" t="s">
        <v>737</v>
      </c>
      <c r="E49" t="s">
        <v>738</v>
      </c>
      <c r="F49" t="s">
        <v>739</v>
      </c>
      <c r="G49" t="s">
        <v>781</v>
      </c>
      <c r="H49">
        <v>1</v>
      </c>
      <c r="I49" t="s">
        <v>740</v>
      </c>
      <c r="J49">
        <v>300</v>
      </c>
      <c r="K49">
        <v>5000</v>
      </c>
      <c r="L49">
        <v>1395</v>
      </c>
      <c r="M49">
        <v>81</v>
      </c>
    </row>
    <row r="50" spans="1:13" x14ac:dyDescent="0.25">
      <c r="A50" s="1">
        <f t="shared" si="0"/>
        <v>2</v>
      </c>
      <c r="B50" s="1">
        <v>50</v>
      </c>
      <c r="D50" s="2">
        <v>30.896554900000002</v>
      </c>
      <c r="E50" t="s">
        <v>792</v>
      </c>
      <c r="F50" t="s">
        <v>793</v>
      </c>
      <c r="G50">
        <v>2</v>
      </c>
    </row>
    <row r="51" spans="1:13" x14ac:dyDescent="0.25">
      <c r="A51" s="1">
        <f t="shared" si="0"/>
        <v>3</v>
      </c>
      <c r="B51" s="1">
        <v>51</v>
      </c>
      <c r="C51">
        <f>-38741.6435-135.105513-3.38331987</f>
        <v>-38880.132332870002</v>
      </c>
      <c r="D51" t="s">
        <v>794</v>
      </c>
      <c r="E51">
        <v>3</v>
      </c>
    </row>
    <row r="52" spans="1:13" x14ac:dyDescent="0.25">
      <c r="A52" s="1">
        <f t="shared" si="0"/>
        <v>0</v>
      </c>
      <c r="B52" s="1">
        <v>52</v>
      </c>
      <c r="D52" t="s">
        <v>795</v>
      </c>
      <c r="E52" s="2">
        <v>48.483924700000003</v>
      </c>
      <c r="F52">
        <v>4</v>
      </c>
    </row>
    <row r="53" spans="1:13" x14ac:dyDescent="0.25">
      <c r="A53" s="1">
        <f t="shared" si="0"/>
        <v>1</v>
      </c>
      <c r="B53" s="1">
        <v>53</v>
      </c>
      <c r="C53" t="s">
        <v>797</v>
      </c>
      <c r="D53" t="s">
        <v>737</v>
      </c>
      <c r="E53" t="s">
        <v>738</v>
      </c>
      <c r="F53" t="s">
        <v>739</v>
      </c>
      <c r="G53" t="s">
        <v>781</v>
      </c>
      <c r="H53">
        <v>2</v>
      </c>
      <c r="I53" t="s">
        <v>740</v>
      </c>
      <c r="J53">
        <v>300</v>
      </c>
      <c r="K53">
        <v>5000</v>
      </c>
      <c r="L53">
        <v>1390</v>
      </c>
      <c r="M53">
        <v>91</v>
      </c>
    </row>
    <row r="54" spans="1:13" x14ac:dyDescent="0.25">
      <c r="A54" s="1">
        <f t="shared" si="0"/>
        <v>2</v>
      </c>
      <c r="B54" s="1">
        <v>54</v>
      </c>
      <c r="D54" s="2">
        <v>31.9708629</v>
      </c>
      <c r="E54" t="s">
        <v>798</v>
      </c>
      <c r="F54" t="s">
        <v>799</v>
      </c>
      <c r="G54">
        <v>2</v>
      </c>
    </row>
    <row r="55" spans="1:13" x14ac:dyDescent="0.25">
      <c r="A55" s="1">
        <f t="shared" si="0"/>
        <v>3</v>
      </c>
      <c r="B55" s="1">
        <v>55</v>
      </c>
      <c r="C55">
        <f>-37828.7963-135.492355-0.358084581</f>
        <v>-37964.646739581003</v>
      </c>
      <c r="D55" t="s">
        <v>800</v>
      </c>
      <c r="E55">
        <v>3</v>
      </c>
    </row>
    <row r="56" spans="1:13" x14ac:dyDescent="0.25">
      <c r="A56" s="1">
        <f t="shared" si="0"/>
        <v>0</v>
      </c>
      <c r="B56" s="1">
        <v>56</v>
      </c>
      <c r="D56" t="s">
        <v>801</v>
      </c>
      <c r="E56" s="2">
        <v>39.112456199999997</v>
      </c>
      <c r="F56">
        <v>4</v>
      </c>
    </row>
    <row r="57" spans="1:13" x14ac:dyDescent="0.25">
      <c r="A57" s="1">
        <f t="shared" si="0"/>
        <v>1</v>
      </c>
      <c r="B57" s="1">
        <v>57</v>
      </c>
      <c r="C57" t="s">
        <v>802</v>
      </c>
      <c r="D57" t="s">
        <v>737</v>
      </c>
      <c r="E57" t="s">
        <v>738</v>
      </c>
      <c r="F57" t="s">
        <v>739</v>
      </c>
      <c r="G57" t="s">
        <v>781</v>
      </c>
      <c r="H57">
        <v>2</v>
      </c>
      <c r="I57" t="s">
        <v>740</v>
      </c>
      <c r="J57">
        <v>300</v>
      </c>
      <c r="K57">
        <v>5000</v>
      </c>
      <c r="L57">
        <v>1391</v>
      </c>
      <c r="M57">
        <v>91</v>
      </c>
    </row>
    <row r="58" spans="1:13" x14ac:dyDescent="0.25">
      <c r="A58" s="1">
        <f t="shared" si="0"/>
        <v>2</v>
      </c>
      <c r="B58" s="1">
        <v>58</v>
      </c>
      <c r="D58" s="2">
        <v>32.697018499999999</v>
      </c>
      <c r="E58" t="s">
        <v>803</v>
      </c>
      <c r="F58" t="s">
        <v>804</v>
      </c>
      <c r="G58">
        <v>2</v>
      </c>
    </row>
    <row r="59" spans="1:13" x14ac:dyDescent="0.25">
      <c r="A59" s="1">
        <f t="shared" si="0"/>
        <v>3</v>
      </c>
      <c r="B59" s="1">
        <v>59</v>
      </c>
      <c r="C59">
        <f>-41403.5374-138.741584-0.547980177</f>
        <v>-41542.826964177002</v>
      </c>
      <c r="D59" t="s">
        <v>805</v>
      </c>
      <c r="E59">
        <v>3</v>
      </c>
    </row>
    <row r="60" spans="1:13" x14ac:dyDescent="0.25">
      <c r="A60" s="1">
        <f t="shared" si="0"/>
        <v>0</v>
      </c>
      <c r="B60" s="1">
        <v>60</v>
      </c>
      <c r="D60" t="s">
        <v>806</v>
      </c>
      <c r="E60" s="2">
        <v>39.9227177</v>
      </c>
      <c r="F60">
        <v>4</v>
      </c>
    </row>
    <row r="61" spans="1:13" x14ac:dyDescent="0.25">
      <c r="A61" s="1">
        <f t="shared" si="0"/>
        <v>1</v>
      </c>
      <c r="B61" s="1">
        <v>61</v>
      </c>
      <c r="C61" t="s">
        <v>807</v>
      </c>
      <c r="D61" t="s">
        <v>737</v>
      </c>
      <c r="E61" t="s">
        <v>738</v>
      </c>
      <c r="F61" t="s">
        <v>739</v>
      </c>
      <c r="G61" t="s">
        <v>781</v>
      </c>
      <c r="H61">
        <v>2</v>
      </c>
      <c r="I61" t="s">
        <v>740</v>
      </c>
      <c r="J61">
        <v>300</v>
      </c>
      <c r="K61">
        <v>5000</v>
      </c>
      <c r="L61">
        <v>1392</v>
      </c>
      <c r="M61">
        <v>91</v>
      </c>
    </row>
    <row r="62" spans="1:13" x14ac:dyDescent="0.25">
      <c r="A62" s="1">
        <f t="shared" si="0"/>
        <v>2</v>
      </c>
      <c r="B62" s="1">
        <v>62</v>
      </c>
      <c r="D62" s="2">
        <v>32.670045799999997</v>
      </c>
      <c r="E62" t="s">
        <v>808</v>
      </c>
      <c r="F62" t="s">
        <v>809</v>
      </c>
      <c r="G62">
        <v>2</v>
      </c>
    </row>
    <row r="63" spans="1:13" x14ac:dyDescent="0.25">
      <c r="A63" s="1">
        <f t="shared" si="0"/>
        <v>3</v>
      </c>
      <c r="B63" s="1">
        <v>63</v>
      </c>
      <c r="C63">
        <f>-40229.0092-140.388798-1.96167259</f>
        <v>-40371.359670589998</v>
      </c>
      <c r="D63" t="s">
        <v>810</v>
      </c>
      <c r="E63">
        <v>3</v>
      </c>
    </row>
    <row r="64" spans="1:13" x14ac:dyDescent="0.25">
      <c r="A64" s="1">
        <f t="shared" si="0"/>
        <v>0</v>
      </c>
      <c r="B64" s="1">
        <v>64</v>
      </c>
      <c r="D64" t="s">
        <v>811</v>
      </c>
      <c r="E64" s="2">
        <v>45.034285599999997</v>
      </c>
      <c r="F64">
        <v>4</v>
      </c>
    </row>
    <row r="65" spans="1:13" x14ac:dyDescent="0.25">
      <c r="A65" s="1">
        <f t="shared" si="0"/>
        <v>1</v>
      </c>
      <c r="B65" s="1">
        <v>65</v>
      </c>
      <c r="C65" t="s">
        <v>812</v>
      </c>
      <c r="D65" t="s">
        <v>737</v>
      </c>
      <c r="E65" t="s">
        <v>738</v>
      </c>
      <c r="F65" t="s">
        <v>739</v>
      </c>
      <c r="G65" t="s">
        <v>781</v>
      </c>
      <c r="H65">
        <v>2</v>
      </c>
      <c r="I65" t="s">
        <v>740</v>
      </c>
      <c r="J65">
        <v>300</v>
      </c>
      <c r="K65">
        <v>5000</v>
      </c>
      <c r="L65">
        <v>1392</v>
      </c>
      <c r="M65">
        <v>91</v>
      </c>
    </row>
    <row r="66" spans="1:13" x14ac:dyDescent="0.25">
      <c r="A66" s="1">
        <f t="shared" ref="A66:A129" si="1">MOD(B66,4)</f>
        <v>2</v>
      </c>
      <c r="B66" s="1">
        <v>66</v>
      </c>
      <c r="D66" s="2">
        <v>32.670045799999997</v>
      </c>
      <c r="E66" t="s">
        <v>808</v>
      </c>
      <c r="F66" t="s">
        <v>809</v>
      </c>
      <c r="G66">
        <v>2</v>
      </c>
    </row>
    <row r="67" spans="1:13" x14ac:dyDescent="0.25">
      <c r="A67" s="1">
        <f t="shared" si="1"/>
        <v>3</v>
      </c>
      <c r="B67" s="1">
        <v>67</v>
      </c>
      <c r="C67">
        <f>-40229.0092-140.388798-1.96167259</f>
        <v>-40371.359670589998</v>
      </c>
      <c r="D67" t="s">
        <v>810</v>
      </c>
      <c r="E67">
        <v>3</v>
      </c>
    </row>
    <row r="68" spans="1:13" x14ac:dyDescent="0.25">
      <c r="A68" s="1">
        <f t="shared" si="1"/>
        <v>0</v>
      </c>
      <c r="B68" s="1">
        <v>68</v>
      </c>
      <c r="D68" t="s">
        <v>811</v>
      </c>
      <c r="E68" s="2">
        <v>45.034285599999997</v>
      </c>
      <c r="F68">
        <v>4</v>
      </c>
    </row>
    <row r="69" spans="1:13" x14ac:dyDescent="0.25">
      <c r="A69" s="1">
        <f t="shared" si="1"/>
        <v>1</v>
      </c>
      <c r="B69" s="1">
        <v>69</v>
      </c>
      <c r="C69" t="s">
        <v>813</v>
      </c>
      <c r="D69" t="s">
        <v>737</v>
      </c>
      <c r="E69" t="s">
        <v>738</v>
      </c>
      <c r="F69" t="s">
        <v>739</v>
      </c>
      <c r="G69" t="s">
        <v>814</v>
      </c>
      <c r="H69">
        <v>2</v>
      </c>
      <c r="I69" t="s">
        <v>740</v>
      </c>
      <c r="J69">
        <v>300</v>
      </c>
      <c r="K69">
        <v>5000</v>
      </c>
      <c r="L69">
        <v>1391</v>
      </c>
      <c r="M69">
        <v>101</v>
      </c>
    </row>
    <row r="70" spans="1:13" x14ac:dyDescent="0.25">
      <c r="A70" s="1">
        <f t="shared" si="1"/>
        <v>2</v>
      </c>
      <c r="B70" s="1">
        <v>70</v>
      </c>
      <c r="D70" s="2">
        <v>34.453725499999997</v>
      </c>
      <c r="E70" t="s">
        <v>815</v>
      </c>
      <c r="F70" t="s">
        <v>816</v>
      </c>
      <c r="G70">
        <v>2</v>
      </c>
    </row>
    <row r="71" spans="1:13" x14ac:dyDescent="0.25">
      <c r="A71" s="1">
        <f t="shared" si="1"/>
        <v>3</v>
      </c>
      <c r="B71" s="1">
        <v>71</v>
      </c>
      <c r="C71">
        <f>-56151.7033999999-150.590703-1.38861026</f>
        <v>-56303.682713259899</v>
      </c>
      <c r="D71" t="s">
        <v>817</v>
      </c>
      <c r="E71">
        <v>3</v>
      </c>
    </row>
    <row r="72" spans="1:13" x14ac:dyDescent="0.25">
      <c r="A72" s="1">
        <f t="shared" si="1"/>
        <v>0</v>
      </c>
      <c r="B72" s="1">
        <v>72</v>
      </c>
      <c r="D72" t="s">
        <v>818</v>
      </c>
      <c r="E72" s="2">
        <v>42.501886399999997</v>
      </c>
      <c r="F72">
        <v>4</v>
      </c>
    </row>
    <row r="73" spans="1:13" x14ac:dyDescent="0.25">
      <c r="A73" s="1">
        <f t="shared" si="1"/>
        <v>1</v>
      </c>
      <c r="B73" s="1">
        <v>73</v>
      </c>
      <c r="C73" t="s">
        <v>819</v>
      </c>
      <c r="D73" t="s">
        <v>737</v>
      </c>
      <c r="E73" t="s">
        <v>738</v>
      </c>
      <c r="F73" t="s">
        <v>739</v>
      </c>
      <c r="G73" t="s">
        <v>814</v>
      </c>
      <c r="H73">
        <v>2</v>
      </c>
      <c r="I73" t="s">
        <v>740</v>
      </c>
      <c r="J73">
        <v>300</v>
      </c>
      <c r="K73">
        <v>5000</v>
      </c>
      <c r="L73">
        <v>1391</v>
      </c>
      <c r="M73">
        <v>101</v>
      </c>
    </row>
    <row r="74" spans="1:13" x14ac:dyDescent="0.25">
      <c r="A74" s="1">
        <f t="shared" si="1"/>
        <v>2</v>
      </c>
      <c r="B74" s="1">
        <v>74</v>
      </c>
      <c r="D74" s="2">
        <v>35.1747497</v>
      </c>
      <c r="E74" t="s">
        <v>820</v>
      </c>
      <c r="F74" t="s">
        <v>821</v>
      </c>
      <c r="G74">
        <v>2</v>
      </c>
    </row>
    <row r="75" spans="1:13" x14ac:dyDescent="0.25">
      <c r="A75" s="1">
        <f t="shared" si="1"/>
        <v>3</v>
      </c>
      <c r="B75" s="1">
        <v>75</v>
      </c>
      <c r="C75">
        <f>-59725.7792-156.007831-1.56305576</f>
        <v>-59883.350086760001</v>
      </c>
      <c r="D75" t="s">
        <v>822</v>
      </c>
      <c r="E75">
        <v>3</v>
      </c>
    </row>
    <row r="76" spans="1:13" x14ac:dyDescent="0.25">
      <c r="A76" s="1">
        <f t="shared" si="1"/>
        <v>0</v>
      </c>
      <c r="B76" s="1">
        <v>76</v>
      </c>
      <c r="D76" t="s">
        <v>823</v>
      </c>
      <c r="E76" s="2">
        <v>41.047578199999997</v>
      </c>
      <c r="F76">
        <v>4</v>
      </c>
    </row>
    <row r="77" spans="1:13" x14ac:dyDescent="0.25">
      <c r="A77" s="1">
        <f t="shared" si="1"/>
        <v>1</v>
      </c>
      <c r="B77" s="1">
        <v>77</v>
      </c>
      <c r="C77" t="s">
        <v>824</v>
      </c>
      <c r="D77" t="s">
        <v>737</v>
      </c>
      <c r="E77" t="s">
        <v>738</v>
      </c>
      <c r="F77" t="s">
        <v>739</v>
      </c>
      <c r="G77" t="s">
        <v>814</v>
      </c>
      <c r="H77">
        <v>2</v>
      </c>
      <c r="I77" t="s">
        <v>740</v>
      </c>
      <c r="J77">
        <v>300</v>
      </c>
      <c r="K77">
        <v>5000</v>
      </c>
      <c r="L77">
        <v>1392</v>
      </c>
      <c r="M77">
        <v>101</v>
      </c>
    </row>
    <row r="78" spans="1:13" x14ac:dyDescent="0.25">
      <c r="A78" s="1">
        <f t="shared" si="1"/>
        <v>2</v>
      </c>
      <c r="B78" s="1">
        <v>78</v>
      </c>
      <c r="D78" s="2">
        <v>35.115516100000001</v>
      </c>
      <c r="E78" t="s">
        <v>825</v>
      </c>
      <c r="F78" t="s">
        <v>826</v>
      </c>
      <c r="G78">
        <v>2</v>
      </c>
    </row>
    <row r="79" spans="1:13" x14ac:dyDescent="0.25">
      <c r="A79" s="1">
        <f t="shared" si="1"/>
        <v>3</v>
      </c>
      <c r="B79" s="1">
        <v>79</v>
      </c>
      <c r="C79">
        <f>-58547.8722-155.296317-2.83738771</f>
        <v>-58706.00590471</v>
      </c>
      <c r="D79" t="s">
        <v>827</v>
      </c>
      <c r="E79">
        <v>3</v>
      </c>
    </row>
    <row r="80" spans="1:13" x14ac:dyDescent="0.25">
      <c r="A80" s="1">
        <f t="shared" si="1"/>
        <v>0</v>
      </c>
      <c r="B80" s="1">
        <v>80</v>
      </c>
      <c r="D80" t="s">
        <v>828</v>
      </c>
      <c r="E80" s="2">
        <v>47.724991099999997</v>
      </c>
      <c r="F80">
        <v>4</v>
      </c>
    </row>
    <row r="81" spans="1:13" x14ac:dyDescent="0.25">
      <c r="A81" s="1">
        <f t="shared" si="1"/>
        <v>1</v>
      </c>
      <c r="B81" s="1">
        <v>81</v>
      </c>
      <c r="C81" t="s">
        <v>829</v>
      </c>
      <c r="D81" t="s">
        <v>737</v>
      </c>
      <c r="E81" t="s">
        <v>738</v>
      </c>
      <c r="F81" t="s">
        <v>739</v>
      </c>
      <c r="G81" t="s">
        <v>814</v>
      </c>
      <c r="H81">
        <v>2</v>
      </c>
      <c r="I81" t="s">
        <v>740</v>
      </c>
      <c r="J81">
        <v>300</v>
      </c>
      <c r="K81">
        <v>5000</v>
      </c>
      <c r="L81">
        <v>1392</v>
      </c>
      <c r="M81">
        <v>101</v>
      </c>
    </row>
    <row r="82" spans="1:13" x14ac:dyDescent="0.25">
      <c r="A82" s="1">
        <f t="shared" si="1"/>
        <v>2</v>
      </c>
      <c r="B82" s="1">
        <v>82</v>
      </c>
      <c r="D82" s="2">
        <v>35.115516100000001</v>
      </c>
      <c r="E82" t="s">
        <v>825</v>
      </c>
      <c r="F82" t="s">
        <v>826</v>
      </c>
      <c r="G82">
        <v>2</v>
      </c>
    </row>
    <row r="83" spans="1:13" x14ac:dyDescent="0.25">
      <c r="A83" s="1">
        <f t="shared" si="1"/>
        <v>3</v>
      </c>
      <c r="B83" s="1">
        <v>83</v>
      </c>
      <c r="C83">
        <f>-58547.8722-155.296317-2.83738771</f>
        <v>-58706.00590471</v>
      </c>
      <c r="D83" t="s">
        <v>827</v>
      </c>
      <c r="E83">
        <v>3</v>
      </c>
    </row>
    <row r="84" spans="1:13" x14ac:dyDescent="0.25">
      <c r="A84" s="1">
        <f t="shared" si="1"/>
        <v>0</v>
      </c>
      <c r="B84" s="1">
        <v>84</v>
      </c>
      <c r="D84" t="s">
        <v>828</v>
      </c>
      <c r="E84" s="2">
        <v>47.724991099999997</v>
      </c>
      <c r="F84">
        <v>4</v>
      </c>
    </row>
    <row r="85" spans="1:13" x14ac:dyDescent="0.25">
      <c r="A85" s="1">
        <f t="shared" si="1"/>
        <v>1</v>
      </c>
      <c r="B85" s="1">
        <v>85</v>
      </c>
      <c r="C85" t="s">
        <v>830</v>
      </c>
      <c r="D85" t="s">
        <v>737</v>
      </c>
      <c r="E85" t="s">
        <v>738</v>
      </c>
      <c r="F85" t="s">
        <v>739</v>
      </c>
      <c r="G85" t="s">
        <v>781</v>
      </c>
      <c r="H85">
        <v>2</v>
      </c>
      <c r="I85" t="s">
        <v>740</v>
      </c>
      <c r="J85">
        <v>300</v>
      </c>
      <c r="K85">
        <v>5000</v>
      </c>
      <c r="L85">
        <v>1391</v>
      </c>
      <c r="M85">
        <v>101</v>
      </c>
    </row>
    <row r="86" spans="1:13" x14ac:dyDescent="0.25">
      <c r="A86" s="1">
        <f t="shared" si="1"/>
        <v>2</v>
      </c>
      <c r="B86" s="1">
        <v>86</v>
      </c>
      <c r="D86" s="2">
        <v>34.016247499999999</v>
      </c>
      <c r="E86" t="s">
        <v>831</v>
      </c>
      <c r="F86" t="s">
        <v>832</v>
      </c>
      <c r="G86">
        <v>2</v>
      </c>
    </row>
    <row r="87" spans="1:13" x14ac:dyDescent="0.25">
      <c r="A87" s="1">
        <f t="shared" si="1"/>
        <v>3</v>
      </c>
      <c r="B87" s="1">
        <v>87</v>
      </c>
      <c r="C87">
        <f>-31082.8826-144.697294-0.573994062</f>
        <v>-31228.153888062003</v>
      </c>
      <c r="D87" t="s">
        <v>833</v>
      </c>
      <c r="E87">
        <v>3</v>
      </c>
    </row>
    <row r="88" spans="1:13" x14ac:dyDescent="0.25">
      <c r="A88" s="1">
        <f t="shared" si="1"/>
        <v>0</v>
      </c>
      <c r="B88" s="1">
        <v>88</v>
      </c>
      <c r="D88" t="s">
        <v>834</v>
      </c>
      <c r="E88" s="2">
        <v>41.574387199999997</v>
      </c>
      <c r="F88">
        <v>4</v>
      </c>
    </row>
    <row r="89" spans="1:13" x14ac:dyDescent="0.25">
      <c r="A89" s="1">
        <f t="shared" si="1"/>
        <v>1</v>
      </c>
      <c r="B89" s="1">
        <v>89</v>
      </c>
      <c r="C89" t="s">
        <v>835</v>
      </c>
      <c r="D89" t="s">
        <v>737</v>
      </c>
      <c r="E89" t="s">
        <v>738</v>
      </c>
      <c r="F89" t="s">
        <v>739</v>
      </c>
      <c r="G89" t="s">
        <v>781</v>
      </c>
      <c r="H89">
        <v>2</v>
      </c>
      <c r="I89" t="s">
        <v>740</v>
      </c>
      <c r="J89">
        <v>300</v>
      </c>
      <c r="K89">
        <v>5000</v>
      </c>
      <c r="L89">
        <v>1385</v>
      </c>
      <c r="M89">
        <v>101</v>
      </c>
    </row>
    <row r="90" spans="1:13" x14ac:dyDescent="0.25">
      <c r="A90" s="1">
        <f t="shared" si="1"/>
        <v>2</v>
      </c>
      <c r="B90" s="1">
        <v>90</v>
      </c>
      <c r="D90" s="2">
        <v>32.468726400000001</v>
      </c>
      <c r="E90" t="s">
        <v>836</v>
      </c>
      <c r="F90" t="s">
        <v>837</v>
      </c>
      <c r="G90">
        <v>2</v>
      </c>
    </row>
    <row r="91" spans="1:13" x14ac:dyDescent="0.25">
      <c r="A91" s="1">
        <f t="shared" si="1"/>
        <v>3</v>
      </c>
      <c r="B91" s="1">
        <v>91</v>
      </c>
      <c r="C91">
        <f>-32885.3104-135.712703</f>
        <v>-33021.023103</v>
      </c>
      <c r="D91" s="2">
        <v>2.6379790700000001</v>
      </c>
      <c r="E91" t="s">
        <v>838</v>
      </c>
      <c r="F91">
        <v>3</v>
      </c>
    </row>
    <row r="92" spans="1:13" x14ac:dyDescent="0.25">
      <c r="A92" s="1">
        <f t="shared" si="1"/>
        <v>0</v>
      </c>
      <c r="B92" s="1">
        <v>92</v>
      </c>
      <c r="D92" t="s">
        <v>839</v>
      </c>
      <c r="E92" s="2">
        <v>27.6149752</v>
      </c>
      <c r="F92">
        <v>4</v>
      </c>
    </row>
    <row r="93" spans="1:13" x14ac:dyDescent="0.25">
      <c r="A93" s="1">
        <f t="shared" si="1"/>
        <v>1</v>
      </c>
      <c r="B93" s="1">
        <v>93</v>
      </c>
      <c r="C93" t="s">
        <v>840</v>
      </c>
      <c r="D93" t="s">
        <v>737</v>
      </c>
      <c r="E93" t="s">
        <v>738</v>
      </c>
      <c r="F93" t="s">
        <v>739</v>
      </c>
      <c r="G93" t="s">
        <v>781</v>
      </c>
      <c r="H93">
        <v>2</v>
      </c>
      <c r="I93" t="s">
        <v>740</v>
      </c>
      <c r="J93">
        <v>300</v>
      </c>
      <c r="K93">
        <v>5000</v>
      </c>
      <c r="L93">
        <v>1387</v>
      </c>
      <c r="M93">
        <v>101</v>
      </c>
    </row>
    <row r="94" spans="1:13" x14ac:dyDescent="0.25">
      <c r="A94" s="1">
        <f t="shared" si="1"/>
        <v>2</v>
      </c>
      <c r="B94" s="1">
        <v>94</v>
      </c>
      <c r="D94" s="2">
        <v>34.100215300000002</v>
      </c>
      <c r="E94" t="s">
        <v>841</v>
      </c>
      <c r="F94" t="s">
        <v>842</v>
      </c>
      <c r="G94">
        <v>2</v>
      </c>
    </row>
    <row r="95" spans="1:13" x14ac:dyDescent="0.25">
      <c r="A95" s="1">
        <f t="shared" si="1"/>
        <v>3</v>
      </c>
      <c r="B95" s="1">
        <v>95</v>
      </c>
      <c r="C95">
        <f>-32476.5108-145.306757-0.811350296</f>
        <v>-32622.628907295999</v>
      </c>
      <c r="D95" t="s">
        <v>843</v>
      </c>
      <c r="E95">
        <v>3</v>
      </c>
    </row>
    <row r="96" spans="1:13" x14ac:dyDescent="0.25">
      <c r="A96" s="1">
        <f t="shared" si="1"/>
        <v>0</v>
      </c>
      <c r="B96" s="1">
        <v>96</v>
      </c>
      <c r="D96" t="s">
        <v>844</v>
      </c>
      <c r="E96" s="2">
        <v>43.205886300000003</v>
      </c>
      <c r="F96">
        <v>4</v>
      </c>
    </row>
    <row r="97" spans="1:13" x14ac:dyDescent="0.25">
      <c r="A97" s="1">
        <f t="shared" si="1"/>
        <v>1</v>
      </c>
      <c r="B97" s="1">
        <v>97</v>
      </c>
      <c r="C97" t="s">
        <v>845</v>
      </c>
      <c r="D97" t="s">
        <v>737</v>
      </c>
      <c r="E97" t="s">
        <v>738</v>
      </c>
      <c r="F97" t="s">
        <v>739</v>
      </c>
      <c r="G97" t="s">
        <v>781</v>
      </c>
      <c r="H97">
        <v>2</v>
      </c>
      <c r="I97" t="s">
        <v>740</v>
      </c>
      <c r="J97">
        <v>300</v>
      </c>
      <c r="K97">
        <v>5000</v>
      </c>
      <c r="L97">
        <v>1387</v>
      </c>
      <c r="M97">
        <v>101</v>
      </c>
    </row>
    <row r="98" spans="1:13" x14ac:dyDescent="0.25">
      <c r="A98" s="1">
        <f t="shared" si="1"/>
        <v>2</v>
      </c>
      <c r="B98" s="1">
        <v>98</v>
      </c>
      <c r="D98" s="2">
        <v>34.100215300000002</v>
      </c>
      <c r="E98" t="s">
        <v>841</v>
      </c>
      <c r="F98" t="s">
        <v>842</v>
      </c>
      <c r="G98">
        <v>2</v>
      </c>
    </row>
    <row r="99" spans="1:13" x14ac:dyDescent="0.25">
      <c r="A99" s="1">
        <f t="shared" si="1"/>
        <v>3</v>
      </c>
      <c r="B99" s="1">
        <v>99</v>
      </c>
      <c r="C99">
        <f>-32476.5108-145.306757-0.811350296</f>
        <v>-32622.628907295999</v>
      </c>
      <c r="D99" t="s">
        <v>843</v>
      </c>
      <c r="E99">
        <v>3</v>
      </c>
    </row>
    <row r="100" spans="1:13" x14ac:dyDescent="0.25">
      <c r="A100" s="1">
        <f t="shared" si="1"/>
        <v>0</v>
      </c>
      <c r="B100" s="1">
        <v>100</v>
      </c>
      <c r="D100" t="s">
        <v>844</v>
      </c>
      <c r="E100" s="2">
        <v>43.205886300000003</v>
      </c>
      <c r="F100">
        <v>4</v>
      </c>
    </row>
    <row r="101" spans="1:13" x14ac:dyDescent="0.25">
      <c r="A101" s="1">
        <f t="shared" si="1"/>
        <v>1</v>
      </c>
      <c r="B101" s="1">
        <v>101</v>
      </c>
      <c r="C101" t="s">
        <v>846</v>
      </c>
      <c r="D101" t="s">
        <v>737</v>
      </c>
      <c r="E101" t="s">
        <v>738</v>
      </c>
      <c r="F101" t="s">
        <v>739</v>
      </c>
      <c r="G101" t="s">
        <v>781</v>
      </c>
      <c r="H101">
        <v>2</v>
      </c>
      <c r="I101" t="s">
        <v>740</v>
      </c>
      <c r="J101">
        <v>300</v>
      </c>
      <c r="K101">
        <v>5000</v>
      </c>
      <c r="L101">
        <v>1387</v>
      </c>
      <c r="M101">
        <v>101</v>
      </c>
    </row>
    <row r="102" spans="1:13" x14ac:dyDescent="0.25">
      <c r="A102" s="1">
        <f t="shared" si="1"/>
        <v>2</v>
      </c>
      <c r="B102" s="1">
        <v>102</v>
      </c>
      <c r="D102" s="2">
        <v>34.100215300000002</v>
      </c>
      <c r="E102" t="s">
        <v>841</v>
      </c>
      <c r="F102" t="s">
        <v>842</v>
      </c>
      <c r="G102">
        <v>2</v>
      </c>
    </row>
    <row r="103" spans="1:13" x14ac:dyDescent="0.25">
      <c r="A103" s="1">
        <f t="shared" si="1"/>
        <v>3</v>
      </c>
      <c r="B103" s="1">
        <v>103</v>
      </c>
      <c r="C103">
        <f>-32476.5108-145.306757-0.811350296</f>
        <v>-32622.628907295999</v>
      </c>
      <c r="D103" t="s">
        <v>843</v>
      </c>
      <c r="E103">
        <v>3</v>
      </c>
    </row>
    <row r="104" spans="1:13" x14ac:dyDescent="0.25">
      <c r="A104" s="1">
        <f t="shared" si="1"/>
        <v>0</v>
      </c>
      <c r="B104" s="1">
        <v>104</v>
      </c>
      <c r="D104" t="s">
        <v>844</v>
      </c>
      <c r="E104" s="2">
        <v>43.205886300000003</v>
      </c>
      <c r="F104">
        <v>4</v>
      </c>
    </row>
    <row r="105" spans="1:13" x14ac:dyDescent="0.25">
      <c r="A105" s="1">
        <f t="shared" si="1"/>
        <v>1</v>
      </c>
      <c r="B105" s="1">
        <v>105</v>
      </c>
      <c r="C105" t="s">
        <v>847</v>
      </c>
      <c r="D105" t="s">
        <v>737</v>
      </c>
      <c r="E105" t="s">
        <v>738</v>
      </c>
      <c r="F105" t="s">
        <v>739</v>
      </c>
      <c r="G105" t="s">
        <v>781</v>
      </c>
      <c r="H105">
        <v>2</v>
      </c>
      <c r="I105" t="s">
        <v>740</v>
      </c>
      <c r="J105">
        <v>300</v>
      </c>
      <c r="K105">
        <v>5000</v>
      </c>
      <c r="L105">
        <v>1385</v>
      </c>
      <c r="M105">
        <v>101</v>
      </c>
    </row>
    <row r="106" spans="1:13" x14ac:dyDescent="0.25">
      <c r="A106" s="1">
        <f t="shared" si="1"/>
        <v>2</v>
      </c>
      <c r="B106" s="1">
        <v>106</v>
      </c>
      <c r="D106" s="2">
        <v>32.468726400000001</v>
      </c>
      <c r="E106" t="s">
        <v>836</v>
      </c>
      <c r="F106" t="s">
        <v>837</v>
      </c>
      <c r="G106">
        <v>2</v>
      </c>
    </row>
    <row r="107" spans="1:13" x14ac:dyDescent="0.25">
      <c r="A107" s="1">
        <f t="shared" si="1"/>
        <v>3</v>
      </c>
      <c r="B107" s="1">
        <v>107</v>
      </c>
      <c r="C107">
        <f>-32885.3104-135.712703</f>
        <v>-33021.023103</v>
      </c>
      <c r="D107" s="2">
        <v>2.6379790700000001</v>
      </c>
      <c r="E107" t="s">
        <v>838</v>
      </c>
      <c r="F107">
        <v>3</v>
      </c>
    </row>
    <row r="108" spans="1:13" x14ac:dyDescent="0.25">
      <c r="A108" s="1">
        <f t="shared" si="1"/>
        <v>0</v>
      </c>
      <c r="B108" s="1">
        <v>108</v>
      </c>
      <c r="D108" t="s">
        <v>839</v>
      </c>
      <c r="E108" s="2">
        <v>27.6149752</v>
      </c>
      <c r="F108">
        <v>4</v>
      </c>
    </row>
    <row r="109" spans="1:13" x14ac:dyDescent="0.25">
      <c r="A109" s="1">
        <f t="shared" si="1"/>
        <v>1</v>
      </c>
      <c r="B109" s="1">
        <v>109</v>
      </c>
      <c r="C109" t="s">
        <v>848</v>
      </c>
      <c r="D109" t="s">
        <v>737</v>
      </c>
      <c r="E109" t="s">
        <v>738</v>
      </c>
      <c r="F109" t="s">
        <v>739</v>
      </c>
      <c r="G109" t="s">
        <v>781</v>
      </c>
      <c r="H109">
        <v>2</v>
      </c>
      <c r="I109" t="s">
        <v>740</v>
      </c>
      <c r="J109">
        <v>300</v>
      </c>
      <c r="K109">
        <v>5000</v>
      </c>
      <c r="L109">
        <v>1391</v>
      </c>
      <c r="M109">
        <v>101</v>
      </c>
    </row>
    <row r="110" spans="1:13" x14ac:dyDescent="0.25">
      <c r="A110" s="1">
        <f t="shared" si="1"/>
        <v>2</v>
      </c>
      <c r="B110" s="1">
        <v>110</v>
      </c>
      <c r="D110" s="2">
        <v>34.753363700000001</v>
      </c>
      <c r="E110" t="s">
        <v>849</v>
      </c>
      <c r="F110" t="s">
        <v>850</v>
      </c>
      <c r="G110">
        <v>2</v>
      </c>
    </row>
    <row r="111" spans="1:13" x14ac:dyDescent="0.25">
      <c r="A111" s="1">
        <f t="shared" si="1"/>
        <v>3</v>
      </c>
      <c r="B111" s="1">
        <v>111</v>
      </c>
      <c r="C111">
        <f>-34659.5649-150.197244-0.775974286</f>
        <v>-34810.538118286</v>
      </c>
      <c r="D111" t="s">
        <v>851</v>
      </c>
      <c r="E111">
        <v>3</v>
      </c>
    </row>
    <row r="112" spans="1:13" x14ac:dyDescent="0.25">
      <c r="A112" s="1">
        <f t="shared" si="1"/>
        <v>0</v>
      </c>
      <c r="B112" s="1">
        <v>112</v>
      </c>
      <c r="D112" t="s">
        <v>852</v>
      </c>
      <c r="E112" s="2">
        <v>40.245861099999999</v>
      </c>
      <c r="F112">
        <v>4</v>
      </c>
    </row>
    <row r="113" spans="1:13" x14ac:dyDescent="0.25">
      <c r="A113" s="1">
        <f t="shared" si="1"/>
        <v>1</v>
      </c>
      <c r="B113" s="1">
        <v>113</v>
      </c>
      <c r="C113" t="s">
        <v>853</v>
      </c>
      <c r="D113" t="s">
        <v>737</v>
      </c>
      <c r="E113" t="s">
        <v>738</v>
      </c>
      <c r="F113" t="s">
        <v>739</v>
      </c>
      <c r="G113" t="s">
        <v>781</v>
      </c>
      <c r="H113">
        <v>2</v>
      </c>
      <c r="I113" t="s">
        <v>740</v>
      </c>
      <c r="J113">
        <v>300</v>
      </c>
      <c r="K113">
        <v>5000</v>
      </c>
      <c r="L113">
        <v>1388</v>
      </c>
      <c r="M113">
        <v>101</v>
      </c>
    </row>
    <row r="114" spans="1:13" x14ac:dyDescent="0.25">
      <c r="A114" s="1">
        <f t="shared" si="1"/>
        <v>2</v>
      </c>
      <c r="B114" s="1">
        <v>114</v>
      </c>
      <c r="D114" s="2">
        <v>34.752562400000002</v>
      </c>
      <c r="E114" t="s">
        <v>854</v>
      </c>
      <c r="F114" t="s">
        <v>855</v>
      </c>
      <c r="G114">
        <v>2</v>
      </c>
    </row>
    <row r="115" spans="1:13" x14ac:dyDescent="0.25">
      <c r="A115" s="1">
        <f t="shared" si="1"/>
        <v>3</v>
      </c>
      <c r="B115" s="1">
        <v>115</v>
      </c>
      <c r="C115">
        <f>-36042.7353-150.385831-0.881735066</f>
        <v>-36194.002866066003</v>
      </c>
      <c r="D115" t="s">
        <v>856</v>
      </c>
      <c r="E115">
        <v>3</v>
      </c>
    </row>
    <row r="116" spans="1:13" x14ac:dyDescent="0.25">
      <c r="A116" s="1">
        <f t="shared" si="1"/>
        <v>0</v>
      </c>
      <c r="B116" s="1">
        <v>116</v>
      </c>
      <c r="D116" t="s">
        <v>857</v>
      </c>
      <c r="E116" s="2">
        <v>41.263463000000002</v>
      </c>
      <c r="F116">
        <v>4</v>
      </c>
    </row>
    <row r="117" spans="1:13" x14ac:dyDescent="0.25">
      <c r="A117" s="1">
        <f t="shared" si="1"/>
        <v>1</v>
      </c>
      <c r="B117" s="1">
        <v>117</v>
      </c>
      <c r="C117" t="s">
        <v>858</v>
      </c>
      <c r="D117" t="s">
        <v>737</v>
      </c>
      <c r="E117" t="s">
        <v>738</v>
      </c>
      <c r="F117" t="s">
        <v>739</v>
      </c>
      <c r="G117" t="s">
        <v>781</v>
      </c>
      <c r="H117">
        <v>2</v>
      </c>
      <c r="I117" t="s">
        <v>740</v>
      </c>
      <c r="J117">
        <v>300</v>
      </c>
      <c r="K117">
        <v>5000</v>
      </c>
      <c r="L117">
        <v>1388</v>
      </c>
      <c r="M117">
        <v>101</v>
      </c>
    </row>
    <row r="118" spans="1:13" x14ac:dyDescent="0.25">
      <c r="A118" s="1">
        <f t="shared" si="1"/>
        <v>2</v>
      </c>
      <c r="B118" s="1">
        <v>118</v>
      </c>
      <c r="D118" s="2">
        <v>34.752562400000002</v>
      </c>
      <c r="E118" t="s">
        <v>854</v>
      </c>
      <c r="F118" t="s">
        <v>855</v>
      </c>
      <c r="G118">
        <v>2</v>
      </c>
    </row>
    <row r="119" spans="1:13" x14ac:dyDescent="0.25">
      <c r="A119" s="1">
        <f t="shared" si="1"/>
        <v>3</v>
      </c>
      <c r="B119" s="1">
        <v>119</v>
      </c>
      <c r="C119">
        <f>-36042.7353-150.385831-0.881735066</f>
        <v>-36194.002866066003</v>
      </c>
      <c r="D119" t="s">
        <v>856</v>
      </c>
      <c r="E119">
        <v>3</v>
      </c>
    </row>
    <row r="120" spans="1:13" x14ac:dyDescent="0.25">
      <c r="A120" s="1">
        <f t="shared" si="1"/>
        <v>0</v>
      </c>
      <c r="B120" s="1">
        <v>120</v>
      </c>
      <c r="D120" t="s">
        <v>857</v>
      </c>
      <c r="E120" s="2">
        <v>41.263463000000002</v>
      </c>
      <c r="F120">
        <v>4</v>
      </c>
    </row>
    <row r="121" spans="1:13" x14ac:dyDescent="0.25">
      <c r="A121" s="1">
        <f t="shared" si="1"/>
        <v>1</v>
      </c>
      <c r="B121" s="1">
        <v>121</v>
      </c>
      <c r="C121" t="s">
        <v>859</v>
      </c>
      <c r="D121" t="s">
        <v>737</v>
      </c>
      <c r="E121" t="s">
        <v>738</v>
      </c>
      <c r="F121" t="s">
        <v>739</v>
      </c>
      <c r="G121" t="s">
        <v>781</v>
      </c>
      <c r="H121">
        <v>2</v>
      </c>
      <c r="I121" t="s">
        <v>740</v>
      </c>
      <c r="J121">
        <v>300</v>
      </c>
      <c r="K121">
        <v>5000</v>
      </c>
      <c r="L121">
        <v>1388</v>
      </c>
      <c r="M121">
        <v>101</v>
      </c>
    </row>
    <row r="122" spans="1:13" x14ac:dyDescent="0.25">
      <c r="A122" s="1">
        <f t="shared" si="1"/>
        <v>2</v>
      </c>
      <c r="B122" s="1">
        <v>122</v>
      </c>
      <c r="D122" s="2">
        <v>34.752562400000002</v>
      </c>
      <c r="E122" t="s">
        <v>854</v>
      </c>
      <c r="F122" t="s">
        <v>855</v>
      </c>
      <c r="G122">
        <v>2</v>
      </c>
    </row>
    <row r="123" spans="1:13" x14ac:dyDescent="0.25">
      <c r="A123" s="1">
        <f t="shared" si="1"/>
        <v>3</v>
      </c>
      <c r="B123" s="1">
        <v>123</v>
      </c>
      <c r="C123">
        <f>-36042.7353-150.385831-0.881735066</f>
        <v>-36194.002866066003</v>
      </c>
      <c r="D123" t="s">
        <v>856</v>
      </c>
      <c r="E123">
        <v>3</v>
      </c>
    </row>
    <row r="124" spans="1:13" x14ac:dyDescent="0.25">
      <c r="A124" s="1">
        <f t="shared" si="1"/>
        <v>0</v>
      </c>
      <c r="B124" s="1">
        <v>124</v>
      </c>
      <c r="D124" t="s">
        <v>857</v>
      </c>
      <c r="E124" s="2">
        <v>41.263463000000002</v>
      </c>
      <c r="F124">
        <v>4</v>
      </c>
    </row>
    <row r="125" spans="1:13" x14ac:dyDescent="0.25">
      <c r="A125" s="1">
        <f t="shared" si="1"/>
        <v>1</v>
      </c>
      <c r="B125" s="1">
        <v>125</v>
      </c>
      <c r="C125" t="s">
        <v>860</v>
      </c>
      <c r="D125" t="s">
        <v>737</v>
      </c>
      <c r="E125" t="s">
        <v>738</v>
      </c>
      <c r="F125" t="s">
        <v>739</v>
      </c>
      <c r="G125" t="s">
        <v>781</v>
      </c>
      <c r="H125">
        <v>2</v>
      </c>
      <c r="I125" t="s">
        <v>740</v>
      </c>
      <c r="J125">
        <v>300</v>
      </c>
      <c r="K125">
        <v>5000</v>
      </c>
      <c r="L125">
        <v>1387</v>
      </c>
      <c r="M125">
        <v>101</v>
      </c>
    </row>
    <row r="126" spans="1:13" x14ac:dyDescent="0.25">
      <c r="A126" s="1">
        <f t="shared" si="1"/>
        <v>2</v>
      </c>
      <c r="B126" s="1">
        <v>126</v>
      </c>
      <c r="D126" s="2">
        <v>33.186764199999999</v>
      </c>
      <c r="E126" t="s">
        <v>861</v>
      </c>
      <c r="F126" t="s">
        <v>862</v>
      </c>
      <c r="G126">
        <v>2</v>
      </c>
    </row>
    <row r="127" spans="1:13" x14ac:dyDescent="0.25">
      <c r="A127" s="1">
        <f t="shared" si="1"/>
        <v>3</v>
      </c>
      <c r="B127" s="1">
        <v>127</v>
      </c>
      <c r="C127">
        <f>-36464.3459-141.12863</f>
        <v>-36605.47453</v>
      </c>
      <c r="D127" s="2">
        <v>2.3698151699999999</v>
      </c>
      <c r="E127" t="s">
        <v>863</v>
      </c>
      <c r="F127">
        <v>3</v>
      </c>
    </row>
    <row r="128" spans="1:13" x14ac:dyDescent="0.25">
      <c r="A128" s="1">
        <f t="shared" si="1"/>
        <v>0</v>
      </c>
      <c r="B128" s="1">
        <v>128</v>
      </c>
      <c r="D128" t="s">
        <v>864</v>
      </c>
      <c r="E128" s="2">
        <v>26.596935800000001</v>
      </c>
      <c r="F128">
        <v>4</v>
      </c>
    </row>
    <row r="129" spans="1:13" x14ac:dyDescent="0.25">
      <c r="A129" s="1">
        <f t="shared" si="1"/>
        <v>1</v>
      </c>
      <c r="B129" s="1">
        <v>129</v>
      </c>
      <c r="C129" t="s">
        <v>865</v>
      </c>
      <c r="D129" t="s">
        <v>737</v>
      </c>
      <c r="E129" t="s">
        <v>738</v>
      </c>
      <c r="F129" t="s">
        <v>739</v>
      </c>
      <c r="G129" t="s">
        <v>781</v>
      </c>
      <c r="H129">
        <v>2</v>
      </c>
      <c r="I129" t="s">
        <v>740</v>
      </c>
      <c r="J129">
        <v>300</v>
      </c>
      <c r="K129">
        <v>5000</v>
      </c>
      <c r="L129">
        <v>1391</v>
      </c>
      <c r="M129">
        <v>101</v>
      </c>
    </row>
    <row r="130" spans="1:13" x14ac:dyDescent="0.25">
      <c r="A130" s="1">
        <f t="shared" ref="A130:A193" si="2">MOD(B130,4)</f>
        <v>2</v>
      </c>
      <c r="B130" s="1">
        <v>130</v>
      </c>
      <c r="D130" s="2">
        <v>34.753363700000001</v>
      </c>
      <c r="E130" t="s">
        <v>849</v>
      </c>
      <c r="F130" t="s">
        <v>850</v>
      </c>
      <c r="G130">
        <v>2</v>
      </c>
    </row>
    <row r="131" spans="1:13" x14ac:dyDescent="0.25">
      <c r="A131" s="1">
        <f t="shared" si="2"/>
        <v>3</v>
      </c>
      <c r="B131" s="1">
        <v>131</v>
      </c>
      <c r="C131">
        <f>-34659.5649-150.197244-0.775974286</f>
        <v>-34810.538118286</v>
      </c>
      <c r="D131" t="s">
        <v>851</v>
      </c>
      <c r="E131">
        <v>3</v>
      </c>
    </row>
    <row r="132" spans="1:13" x14ac:dyDescent="0.25">
      <c r="A132" s="1">
        <f t="shared" si="2"/>
        <v>0</v>
      </c>
      <c r="B132" s="1">
        <v>132</v>
      </c>
      <c r="D132" t="s">
        <v>852</v>
      </c>
      <c r="E132" s="2">
        <v>40.245861099999999</v>
      </c>
      <c r="F132">
        <v>4</v>
      </c>
    </row>
    <row r="133" spans="1:13" x14ac:dyDescent="0.25">
      <c r="A133" s="1">
        <f t="shared" si="2"/>
        <v>1</v>
      </c>
      <c r="B133" s="1">
        <v>133</v>
      </c>
      <c r="C133" t="s">
        <v>866</v>
      </c>
      <c r="D133" t="s">
        <v>737</v>
      </c>
      <c r="E133" t="s">
        <v>738</v>
      </c>
      <c r="F133" t="s">
        <v>739</v>
      </c>
      <c r="G133" t="s">
        <v>781</v>
      </c>
      <c r="H133">
        <v>2</v>
      </c>
      <c r="I133" t="s">
        <v>740</v>
      </c>
      <c r="J133">
        <v>300</v>
      </c>
      <c r="K133">
        <v>5000</v>
      </c>
      <c r="L133">
        <v>1392</v>
      </c>
      <c r="M133">
        <v>101</v>
      </c>
    </row>
    <row r="134" spans="1:13" x14ac:dyDescent="0.25">
      <c r="A134" s="1">
        <f t="shared" si="2"/>
        <v>2</v>
      </c>
      <c r="B134" s="1">
        <v>134</v>
      </c>
      <c r="D134" s="2">
        <v>34.921469500000001</v>
      </c>
      <c r="E134" t="s">
        <v>867</v>
      </c>
      <c r="F134" t="s">
        <v>868</v>
      </c>
      <c r="G134">
        <v>2</v>
      </c>
    </row>
    <row r="135" spans="1:13" x14ac:dyDescent="0.25">
      <c r="A135" s="1">
        <f t="shared" si="2"/>
        <v>3</v>
      </c>
      <c r="B135" s="1">
        <v>135</v>
      </c>
      <c r="C135">
        <f>-33594.482-150.83909-1.67830778</f>
        <v>-33746.999397780004</v>
      </c>
      <c r="D135" t="s">
        <v>869</v>
      </c>
      <c r="E135">
        <v>3</v>
      </c>
    </row>
    <row r="136" spans="1:13" x14ac:dyDescent="0.25">
      <c r="A136" s="1">
        <f t="shared" si="2"/>
        <v>0</v>
      </c>
      <c r="B136" s="1">
        <v>136</v>
      </c>
      <c r="D136" t="s">
        <v>870</v>
      </c>
      <c r="E136" s="2">
        <v>45.275899799999998</v>
      </c>
      <c r="F136">
        <v>4</v>
      </c>
    </row>
    <row r="137" spans="1:13" x14ac:dyDescent="0.25">
      <c r="A137" s="1">
        <f t="shared" si="2"/>
        <v>1</v>
      </c>
      <c r="B137" s="1">
        <v>137</v>
      </c>
      <c r="C137" t="s">
        <v>871</v>
      </c>
      <c r="D137" t="s">
        <v>737</v>
      </c>
      <c r="E137" t="s">
        <v>738</v>
      </c>
      <c r="F137" t="s">
        <v>739</v>
      </c>
      <c r="G137" t="s">
        <v>781</v>
      </c>
      <c r="H137">
        <v>2</v>
      </c>
      <c r="I137" t="s">
        <v>740</v>
      </c>
      <c r="J137">
        <v>300</v>
      </c>
      <c r="K137">
        <v>5000</v>
      </c>
      <c r="L137">
        <v>1387</v>
      </c>
      <c r="M137">
        <v>101</v>
      </c>
    </row>
    <row r="138" spans="1:13" x14ac:dyDescent="0.25">
      <c r="A138" s="1">
        <f t="shared" si="2"/>
        <v>2</v>
      </c>
      <c r="B138" s="1">
        <v>138</v>
      </c>
      <c r="D138" s="2">
        <v>33.463975900000001</v>
      </c>
      <c r="E138" t="s">
        <v>872</v>
      </c>
      <c r="F138" t="s">
        <v>873</v>
      </c>
      <c r="G138">
        <v>2</v>
      </c>
    </row>
    <row r="139" spans="1:13" x14ac:dyDescent="0.25">
      <c r="A139" s="1">
        <f t="shared" si="2"/>
        <v>3</v>
      </c>
      <c r="B139" s="1">
        <v>139</v>
      </c>
      <c r="C139">
        <f>-35422.868-142.351862</f>
        <v>-35565.219862000005</v>
      </c>
      <c r="D139" s="2">
        <v>1.6297116700000001</v>
      </c>
      <c r="E139" t="s">
        <v>874</v>
      </c>
      <c r="F139">
        <v>3</v>
      </c>
    </row>
    <row r="140" spans="1:13" x14ac:dyDescent="0.25">
      <c r="A140" s="1">
        <f t="shared" si="2"/>
        <v>0</v>
      </c>
      <c r="B140" s="1">
        <v>140</v>
      </c>
      <c r="D140" t="s">
        <v>875</v>
      </c>
      <c r="E140" s="2">
        <v>30.8208266</v>
      </c>
      <c r="F140">
        <v>4</v>
      </c>
    </row>
    <row r="141" spans="1:13" x14ac:dyDescent="0.25">
      <c r="A141" s="1">
        <f t="shared" si="2"/>
        <v>1</v>
      </c>
      <c r="B141" s="1">
        <v>141</v>
      </c>
      <c r="C141" t="s">
        <v>876</v>
      </c>
      <c r="D141" t="s">
        <v>737</v>
      </c>
      <c r="E141" t="s">
        <v>738</v>
      </c>
      <c r="F141" t="s">
        <v>739</v>
      </c>
      <c r="G141" t="s">
        <v>781</v>
      </c>
      <c r="H141">
        <v>2</v>
      </c>
      <c r="I141" t="s">
        <v>740</v>
      </c>
      <c r="J141">
        <v>300</v>
      </c>
      <c r="K141">
        <v>5000</v>
      </c>
      <c r="L141">
        <v>1391</v>
      </c>
      <c r="M141">
        <v>101</v>
      </c>
    </row>
    <row r="142" spans="1:13" x14ac:dyDescent="0.25">
      <c r="A142" s="1">
        <f t="shared" si="2"/>
        <v>2</v>
      </c>
      <c r="B142" s="1">
        <v>142</v>
      </c>
      <c r="D142" s="2">
        <v>34.307136700000001</v>
      </c>
      <c r="E142" t="s">
        <v>877</v>
      </c>
      <c r="F142" t="s">
        <v>878</v>
      </c>
      <c r="G142">
        <v>2</v>
      </c>
    </row>
    <row r="143" spans="1:13" x14ac:dyDescent="0.25">
      <c r="A143" s="1">
        <f t="shared" si="2"/>
        <v>3</v>
      </c>
      <c r="B143" s="1">
        <v>143</v>
      </c>
      <c r="C143">
        <f>-34691.4703-147.423363-1.13152107</f>
        <v>-34840.02518407</v>
      </c>
      <c r="D143" t="s">
        <v>879</v>
      </c>
      <c r="E143">
        <v>3</v>
      </c>
    </row>
    <row r="144" spans="1:13" x14ac:dyDescent="0.25">
      <c r="A144" s="1">
        <f t="shared" si="2"/>
        <v>0</v>
      </c>
      <c r="B144" s="1">
        <v>144</v>
      </c>
      <c r="D144" t="s">
        <v>880</v>
      </c>
      <c r="E144" s="2">
        <v>43.184590499999999</v>
      </c>
      <c r="F144">
        <v>4</v>
      </c>
    </row>
    <row r="145" spans="1:13" x14ac:dyDescent="0.25">
      <c r="A145" s="1">
        <f t="shared" si="2"/>
        <v>1</v>
      </c>
      <c r="B145" s="1">
        <v>145</v>
      </c>
      <c r="C145" t="s">
        <v>881</v>
      </c>
      <c r="D145" t="s">
        <v>737</v>
      </c>
      <c r="E145" t="s">
        <v>738</v>
      </c>
      <c r="F145" t="s">
        <v>739</v>
      </c>
      <c r="G145" t="s">
        <v>781</v>
      </c>
      <c r="H145">
        <v>2</v>
      </c>
      <c r="I145" t="s">
        <v>740</v>
      </c>
      <c r="J145">
        <v>300</v>
      </c>
      <c r="K145">
        <v>5000</v>
      </c>
      <c r="L145">
        <v>1391</v>
      </c>
      <c r="M145">
        <v>101</v>
      </c>
    </row>
    <row r="146" spans="1:13" x14ac:dyDescent="0.25">
      <c r="A146" s="1">
        <f t="shared" si="2"/>
        <v>2</v>
      </c>
      <c r="B146" s="1">
        <v>146</v>
      </c>
      <c r="D146" s="2">
        <v>34.307136700000001</v>
      </c>
      <c r="E146" t="s">
        <v>877</v>
      </c>
      <c r="F146" t="s">
        <v>878</v>
      </c>
      <c r="G146">
        <v>2</v>
      </c>
    </row>
    <row r="147" spans="1:13" x14ac:dyDescent="0.25">
      <c r="A147" s="1">
        <f t="shared" si="2"/>
        <v>3</v>
      </c>
      <c r="B147" s="1">
        <v>147</v>
      </c>
      <c r="C147">
        <f>-34691.4703-147.423363-1.13152107</f>
        <v>-34840.02518407</v>
      </c>
      <c r="D147" t="s">
        <v>879</v>
      </c>
      <c r="E147">
        <v>3</v>
      </c>
    </row>
    <row r="148" spans="1:13" x14ac:dyDescent="0.25">
      <c r="A148" s="1">
        <f t="shared" si="2"/>
        <v>0</v>
      </c>
      <c r="B148" s="1">
        <v>148</v>
      </c>
      <c r="D148" t="s">
        <v>880</v>
      </c>
      <c r="E148" s="2">
        <v>43.184590499999999</v>
      </c>
      <c r="F148">
        <v>4</v>
      </c>
    </row>
    <row r="149" spans="1:13" x14ac:dyDescent="0.25">
      <c r="A149" s="1">
        <f t="shared" si="2"/>
        <v>1</v>
      </c>
      <c r="B149" s="1">
        <v>149</v>
      </c>
      <c r="C149" t="s">
        <v>882</v>
      </c>
      <c r="D149" t="s">
        <v>737</v>
      </c>
      <c r="E149" t="s">
        <v>738</v>
      </c>
      <c r="F149" t="s">
        <v>739</v>
      </c>
      <c r="G149" t="s">
        <v>781</v>
      </c>
      <c r="H149">
        <v>2</v>
      </c>
      <c r="I149" t="s">
        <v>740</v>
      </c>
      <c r="J149">
        <v>300</v>
      </c>
      <c r="K149">
        <v>5000</v>
      </c>
      <c r="L149">
        <v>1387</v>
      </c>
      <c r="M149">
        <v>101</v>
      </c>
    </row>
    <row r="150" spans="1:13" x14ac:dyDescent="0.25">
      <c r="A150" s="1">
        <f t="shared" si="2"/>
        <v>2</v>
      </c>
      <c r="B150" s="1">
        <v>150</v>
      </c>
      <c r="D150" s="2">
        <v>33.463975900000001</v>
      </c>
      <c r="E150" t="s">
        <v>872</v>
      </c>
      <c r="F150" t="s">
        <v>873</v>
      </c>
      <c r="G150">
        <v>2</v>
      </c>
    </row>
    <row r="151" spans="1:13" x14ac:dyDescent="0.25">
      <c r="A151" s="1">
        <f t="shared" si="2"/>
        <v>3</v>
      </c>
      <c r="B151" s="1">
        <v>151</v>
      </c>
      <c r="C151">
        <f>-35422.868-142.351862</f>
        <v>-35565.219862000005</v>
      </c>
      <c r="D151" s="2">
        <v>1.6297116700000001</v>
      </c>
      <c r="E151" t="s">
        <v>874</v>
      </c>
      <c r="F151">
        <v>3</v>
      </c>
    </row>
    <row r="152" spans="1:13" x14ac:dyDescent="0.25">
      <c r="A152" s="1">
        <f t="shared" si="2"/>
        <v>0</v>
      </c>
      <c r="B152" s="1">
        <v>152</v>
      </c>
      <c r="D152" t="s">
        <v>875</v>
      </c>
      <c r="E152" s="2">
        <v>30.8208266</v>
      </c>
      <c r="F152">
        <v>4</v>
      </c>
    </row>
    <row r="153" spans="1:13" x14ac:dyDescent="0.25">
      <c r="A153" s="1">
        <f t="shared" si="2"/>
        <v>1</v>
      </c>
      <c r="B153" s="1">
        <v>153</v>
      </c>
      <c r="C153" t="s">
        <v>883</v>
      </c>
      <c r="D153" t="s">
        <v>737</v>
      </c>
      <c r="E153" t="s">
        <v>738</v>
      </c>
      <c r="F153" t="s">
        <v>739</v>
      </c>
      <c r="G153" t="s">
        <v>781</v>
      </c>
      <c r="H153">
        <v>2</v>
      </c>
      <c r="I153" t="s">
        <v>740</v>
      </c>
      <c r="J153">
        <v>300</v>
      </c>
      <c r="K153">
        <v>5000</v>
      </c>
      <c r="L153">
        <v>1392</v>
      </c>
      <c r="M153">
        <v>101</v>
      </c>
    </row>
    <row r="154" spans="1:13" x14ac:dyDescent="0.25">
      <c r="A154" s="1">
        <f t="shared" si="2"/>
        <v>2</v>
      </c>
      <c r="B154" s="1">
        <v>154</v>
      </c>
      <c r="D154" s="2">
        <v>34.921469500000001</v>
      </c>
      <c r="E154" t="s">
        <v>867</v>
      </c>
      <c r="F154" t="s">
        <v>868</v>
      </c>
      <c r="G154">
        <v>2</v>
      </c>
    </row>
    <row r="155" spans="1:13" x14ac:dyDescent="0.25">
      <c r="A155" s="1">
        <f t="shared" si="2"/>
        <v>3</v>
      </c>
      <c r="B155" s="1">
        <v>155</v>
      </c>
      <c r="C155">
        <f>-33594.482-150.83909-1.67830778</f>
        <v>-33746.999397780004</v>
      </c>
      <c r="D155" t="s">
        <v>869</v>
      </c>
      <c r="E155">
        <v>3</v>
      </c>
    </row>
    <row r="156" spans="1:13" x14ac:dyDescent="0.25">
      <c r="A156" s="1">
        <f t="shared" si="2"/>
        <v>0</v>
      </c>
      <c r="B156" s="1">
        <v>156</v>
      </c>
      <c r="D156" t="s">
        <v>870</v>
      </c>
      <c r="E156" s="2">
        <v>45.275899799999998</v>
      </c>
      <c r="F156">
        <v>4</v>
      </c>
    </row>
    <row r="157" spans="1:13" x14ac:dyDescent="0.25">
      <c r="A157" s="1">
        <f t="shared" si="2"/>
        <v>1</v>
      </c>
      <c r="B157" s="1">
        <v>157</v>
      </c>
      <c r="C157" t="s">
        <v>884</v>
      </c>
      <c r="D157" t="s">
        <v>737</v>
      </c>
      <c r="E157" t="s">
        <v>738</v>
      </c>
      <c r="F157" t="s">
        <v>739</v>
      </c>
      <c r="G157" t="s">
        <v>781</v>
      </c>
      <c r="H157">
        <v>2</v>
      </c>
      <c r="I157" t="s">
        <v>740</v>
      </c>
      <c r="J157">
        <v>300</v>
      </c>
      <c r="K157">
        <v>5000</v>
      </c>
      <c r="L157">
        <v>1392</v>
      </c>
      <c r="M157">
        <v>101</v>
      </c>
    </row>
    <row r="158" spans="1:13" x14ac:dyDescent="0.25">
      <c r="A158" s="1">
        <f t="shared" si="2"/>
        <v>2</v>
      </c>
      <c r="B158" s="1">
        <v>158</v>
      </c>
      <c r="D158" s="2">
        <v>34.921469500000001</v>
      </c>
      <c r="E158" t="s">
        <v>867</v>
      </c>
      <c r="F158" t="s">
        <v>868</v>
      </c>
      <c r="G158">
        <v>2</v>
      </c>
    </row>
    <row r="159" spans="1:13" x14ac:dyDescent="0.25">
      <c r="A159" s="1">
        <f t="shared" si="2"/>
        <v>3</v>
      </c>
      <c r="B159" s="1">
        <v>159</v>
      </c>
      <c r="C159">
        <f>-33594.482-150.83909-1.67830778</f>
        <v>-33746.999397780004</v>
      </c>
      <c r="D159" t="s">
        <v>869</v>
      </c>
      <c r="E159">
        <v>3</v>
      </c>
    </row>
    <row r="160" spans="1:13" x14ac:dyDescent="0.25">
      <c r="A160" s="1">
        <f t="shared" si="2"/>
        <v>0</v>
      </c>
      <c r="B160" s="1">
        <v>160</v>
      </c>
      <c r="D160" t="s">
        <v>870</v>
      </c>
      <c r="E160" s="2">
        <v>45.275899799999998</v>
      </c>
      <c r="F160">
        <v>4</v>
      </c>
    </row>
    <row r="161" spans="1:13" x14ac:dyDescent="0.25">
      <c r="A161" s="1">
        <f t="shared" si="2"/>
        <v>1</v>
      </c>
      <c r="B161" s="1">
        <v>161</v>
      </c>
      <c r="C161" t="s">
        <v>885</v>
      </c>
      <c r="D161" t="s">
        <v>737</v>
      </c>
      <c r="E161" t="s">
        <v>738</v>
      </c>
      <c r="F161" t="s">
        <v>739</v>
      </c>
      <c r="G161" t="s">
        <v>781</v>
      </c>
      <c r="H161">
        <v>2</v>
      </c>
      <c r="I161" t="s">
        <v>740</v>
      </c>
      <c r="J161">
        <v>300</v>
      </c>
      <c r="K161">
        <v>5000</v>
      </c>
      <c r="L161">
        <v>1387</v>
      </c>
      <c r="M161">
        <v>101</v>
      </c>
    </row>
    <row r="162" spans="1:13" x14ac:dyDescent="0.25">
      <c r="A162" s="1">
        <f t="shared" si="2"/>
        <v>2</v>
      </c>
      <c r="B162" s="1">
        <v>162</v>
      </c>
      <c r="D162" s="2">
        <v>33.463975900000001</v>
      </c>
      <c r="E162" t="s">
        <v>872</v>
      </c>
      <c r="F162" t="s">
        <v>873</v>
      </c>
      <c r="G162">
        <v>2</v>
      </c>
    </row>
    <row r="163" spans="1:13" x14ac:dyDescent="0.25">
      <c r="A163" s="1">
        <f t="shared" si="2"/>
        <v>3</v>
      </c>
      <c r="B163" s="1">
        <v>163</v>
      </c>
      <c r="C163">
        <f>-35422.868-142.351862</f>
        <v>-35565.219862000005</v>
      </c>
      <c r="D163" s="2">
        <v>1.6297116700000001</v>
      </c>
      <c r="E163" t="s">
        <v>874</v>
      </c>
      <c r="F163">
        <v>3</v>
      </c>
    </row>
    <row r="164" spans="1:13" x14ac:dyDescent="0.25">
      <c r="A164" s="1">
        <f t="shared" si="2"/>
        <v>0</v>
      </c>
      <c r="B164" s="1">
        <v>164</v>
      </c>
      <c r="D164" t="s">
        <v>875</v>
      </c>
      <c r="E164" s="2">
        <v>30.8208266</v>
      </c>
      <c r="F164">
        <v>4</v>
      </c>
    </row>
    <row r="165" spans="1:13" x14ac:dyDescent="0.25">
      <c r="A165" s="1">
        <f t="shared" si="2"/>
        <v>1</v>
      </c>
      <c r="B165" s="1">
        <v>165</v>
      </c>
      <c r="C165" t="s">
        <v>886</v>
      </c>
      <c r="D165" t="s">
        <v>737</v>
      </c>
      <c r="E165" t="s">
        <v>738</v>
      </c>
      <c r="F165" t="s">
        <v>739</v>
      </c>
      <c r="G165" t="s">
        <v>781</v>
      </c>
      <c r="H165">
        <v>2</v>
      </c>
      <c r="I165" t="s">
        <v>740</v>
      </c>
      <c r="J165">
        <v>300</v>
      </c>
      <c r="K165">
        <v>5000</v>
      </c>
      <c r="L165">
        <v>1391</v>
      </c>
      <c r="M165">
        <v>101</v>
      </c>
    </row>
    <row r="166" spans="1:13" x14ac:dyDescent="0.25">
      <c r="A166" s="1">
        <f t="shared" si="2"/>
        <v>2</v>
      </c>
      <c r="B166" s="1">
        <v>166</v>
      </c>
      <c r="D166" s="2">
        <v>34.307136700000001</v>
      </c>
      <c r="E166" t="s">
        <v>877</v>
      </c>
      <c r="F166" t="s">
        <v>878</v>
      </c>
      <c r="G166">
        <v>2</v>
      </c>
    </row>
    <row r="167" spans="1:13" x14ac:dyDescent="0.25">
      <c r="A167" s="1">
        <f t="shared" si="2"/>
        <v>3</v>
      </c>
      <c r="B167" s="1">
        <v>167</v>
      </c>
      <c r="C167">
        <f>-34691.4703-147.423363-1.13152107</f>
        <v>-34840.02518407</v>
      </c>
      <c r="D167" t="s">
        <v>879</v>
      </c>
      <c r="E167">
        <v>3</v>
      </c>
    </row>
    <row r="168" spans="1:13" x14ac:dyDescent="0.25">
      <c r="A168" s="1">
        <f t="shared" si="2"/>
        <v>0</v>
      </c>
      <c r="B168" s="1">
        <v>168</v>
      </c>
      <c r="D168" t="s">
        <v>880</v>
      </c>
      <c r="E168" s="2">
        <v>43.184590499999999</v>
      </c>
      <c r="F168">
        <v>4</v>
      </c>
    </row>
    <row r="169" spans="1:13" x14ac:dyDescent="0.25">
      <c r="A169" s="1">
        <f t="shared" si="2"/>
        <v>1</v>
      </c>
      <c r="B169" s="1">
        <v>169</v>
      </c>
      <c r="C169" t="s">
        <v>887</v>
      </c>
      <c r="D169" t="s">
        <v>737</v>
      </c>
      <c r="E169" t="s">
        <v>738</v>
      </c>
      <c r="F169" t="s">
        <v>739</v>
      </c>
      <c r="G169" t="s">
        <v>781</v>
      </c>
      <c r="H169">
        <v>4</v>
      </c>
      <c r="I169" t="s">
        <v>740</v>
      </c>
      <c r="J169">
        <v>300</v>
      </c>
      <c r="K169">
        <v>5000</v>
      </c>
      <c r="L169">
        <v>1389</v>
      </c>
      <c r="M169">
        <v>111</v>
      </c>
    </row>
    <row r="170" spans="1:13" x14ac:dyDescent="0.25">
      <c r="A170" s="1">
        <f t="shared" si="2"/>
        <v>2</v>
      </c>
      <c r="B170" s="1">
        <v>170</v>
      </c>
      <c r="D170" s="2">
        <v>37.848394599999999</v>
      </c>
      <c r="E170" t="s">
        <v>888</v>
      </c>
      <c r="F170" t="s">
        <v>889</v>
      </c>
      <c r="G170">
        <v>2</v>
      </c>
    </row>
    <row r="171" spans="1:13" x14ac:dyDescent="0.25">
      <c r="A171" s="1">
        <f t="shared" si="2"/>
        <v>3</v>
      </c>
      <c r="B171" s="1">
        <v>171</v>
      </c>
      <c r="C171">
        <f>-49964.8425-160.210573</f>
        <v>-50125.053072999995</v>
      </c>
      <c r="D171" s="2">
        <v>0.59280396099999999</v>
      </c>
      <c r="E171" t="s">
        <v>890</v>
      </c>
      <c r="F171">
        <v>3</v>
      </c>
    </row>
    <row r="172" spans="1:13" x14ac:dyDescent="0.25">
      <c r="A172" s="1">
        <f t="shared" si="2"/>
        <v>0</v>
      </c>
      <c r="B172" s="1">
        <v>172</v>
      </c>
      <c r="D172" t="s">
        <v>891</v>
      </c>
      <c r="E172" s="2">
        <v>39.858649100000001</v>
      </c>
      <c r="F172">
        <v>4</v>
      </c>
    </row>
    <row r="173" spans="1:13" x14ac:dyDescent="0.25">
      <c r="A173" s="1">
        <f t="shared" si="2"/>
        <v>1</v>
      </c>
      <c r="B173" s="1">
        <v>173</v>
      </c>
      <c r="C173" t="s">
        <v>892</v>
      </c>
      <c r="D173" t="s">
        <v>737</v>
      </c>
      <c r="E173" t="s">
        <v>738</v>
      </c>
      <c r="F173" t="s">
        <v>739</v>
      </c>
      <c r="G173" t="s">
        <v>781</v>
      </c>
      <c r="H173">
        <v>4</v>
      </c>
      <c r="I173" t="s">
        <v>740</v>
      </c>
      <c r="J173">
        <v>300</v>
      </c>
      <c r="K173">
        <v>5000</v>
      </c>
      <c r="L173">
        <v>1389</v>
      </c>
      <c r="M173">
        <v>111</v>
      </c>
    </row>
    <row r="174" spans="1:13" x14ac:dyDescent="0.25">
      <c r="A174" s="1">
        <f t="shared" si="2"/>
        <v>2</v>
      </c>
      <c r="B174" s="1">
        <v>174</v>
      </c>
      <c r="D174" s="2">
        <v>38.579809099999999</v>
      </c>
      <c r="E174" t="s">
        <v>893</v>
      </c>
      <c r="F174" t="s">
        <v>894</v>
      </c>
      <c r="G174">
        <v>2</v>
      </c>
    </row>
    <row r="175" spans="1:13" x14ac:dyDescent="0.25">
      <c r="A175" s="1">
        <f t="shared" si="2"/>
        <v>3</v>
      </c>
      <c r="B175" s="1">
        <v>175</v>
      </c>
      <c r="C175">
        <f>-53539.805-165.680291</f>
        <v>-53705.485290999997</v>
      </c>
      <c r="D175" s="2">
        <v>0.40811697000000002</v>
      </c>
      <c r="E175" t="s">
        <v>895</v>
      </c>
      <c r="F175">
        <v>3</v>
      </c>
    </row>
    <row r="176" spans="1:13" x14ac:dyDescent="0.25">
      <c r="A176" s="1">
        <f t="shared" si="2"/>
        <v>0</v>
      </c>
      <c r="B176" s="1">
        <v>176</v>
      </c>
      <c r="D176" t="s">
        <v>896</v>
      </c>
      <c r="E176" s="2">
        <v>38.444673399999999</v>
      </c>
      <c r="F176">
        <v>4</v>
      </c>
    </row>
    <row r="177" spans="1:13" x14ac:dyDescent="0.25">
      <c r="A177" s="1">
        <f t="shared" si="2"/>
        <v>1</v>
      </c>
      <c r="B177" s="1">
        <v>177</v>
      </c>
      <c r="C177" t="s">
        <v>897</v>
      </c>
      <c r="D177" t="s">
        <v>737</v>
      </c>
      <c r="E177" t="s">
        <v>738</v>
      </c>
      <c r="F177" t="s">
        <v>739</v>
      </c>
      <c r="G177" t="s">
        <v>781</v>
      </c>
      <c r="H177">
        <v>4</v>
      </c>
      <c r="I177" t="s">
        <v>740</v>
      </c>
      <c r="J177">
        <v>300</v>
      </c>
      <c r="K177">
        <v>5000</v>
      </c>
      <c r="L177">
        <v>1390</v>
      </c>
      <c r="M177">
        <v>111</v>
      </c>
    </row>
    <row r="178" spans="1:13" x14ac:dyDescent="0.25">
      <c r="A178" s="1">
        <f t="shared" si="2"/>
        <v>2</v>
      </c>
      <c r="B178" s="1">
        <v>178</v>
      </c>
      <c r="D178" s="2">
        <v>38.625652799999997</v>
      </c>
      <c r="E178" t="s">
        <v>898</v>
      </c>
      <c r="F178" t="s">
        <v>899</v>
      </c>
      <c r="G178">
        <v>2</v>
      </c>
    </row>
    <row r="179" spans="1:13" x14ac:dyDescent="0.25">
      <c r="A179" s="1">
        <f t="shared" si="2"/>
        <v>3</v>
      </c>
      <c r="B179" s="1">
        <v>179</v>
      </c>
      <c r="C179">
        <f>-52386.4776-165.523089-0.121156065</f>
        <v>-52552.121845064998</v>
      </c>
      <c r="D179" t="s">
        <v>900</v>
      </c>
      <c r="E179">
        <v>3</v>
      </c>
    </row>
    <row r="180" spans="1:13" x14ac:dyDescent="0.25">
      <c r="A180" s="1">
        <f t="shared" si="2"/>
        <v>0</v>
      </c>
      <c r="B180" s="1">
        <v>180</v>
      </c>
      <c r="D180" t="s">
        <v>901</v>
      </c>
      <c r="E180" s="2">
        <v>41.708406600000004</v>
      </c>
      <c r="F180">
        <v>4</v>
      </c>
    </row>
    <row r="181" spans="1:13" x14ac:dyDescent="0.25">
      <c r="A181" s="1">
        <f t="shared" si="2"/>
        <v>1</v>
      </c>
      <c r="B181" s="1">
        <v>181</v>
      </c>
      <c r="C181" t="s">
        <v>902</v>
      </c>
      <c r="D181" t="s">
        <v>737</v>
      </c>
      <c r="E181" t="s">
        <v>738</v>
      </c>
      <c r="F181" t="s">
        <v>739</v>
      </c>
      <c r="G181" t="s">
        <v>781</v>
      </c>
      <c r="H181">
        <v>4</v>
      </c>
      <c r="I181" t="s">
        <v>740</v>
      </c>
      <c r="J181">
        <v>300</v>
      </c>
      <c r="K181">
        <v>5000</v>
      </c>
      <c r="L181">
        <v>1390</v>
      </c>
      <c r="M181">
        <v>111</v>
      </c>
    </row>
    <row r="182" spans="1:13" x14ac:dyDescent="0.25">
      <c r="A182" s="1">
        <f t="shared" si="2"/>
        <v>2</v>
      </c>
      <c r="B182" s="1">
        <v>182</v>
      </c>
      <c r="D182" s="2">
        <v>38.625652799999997</v>
      </c>
      <c r="E182" t="s">
        <v>898</v>
      </c>
      <c r="F182" t="s">
        <v>899</v>
      </c>
      <c r="G182">
        <v>2</v>
      </c>
    </row>
    <row r="183" spans="1:13" x14ac:dyDescent="0.25">
      <c r="A183" s="1">
        <f t="shared" si="2"/>
        <v>3</v>
      </c>
      <c r="B183" s="1">
        <v>183</v>
      </c>
      <c r="C183">
        <f>-52386.4776-165.523089-0.121156065</f>
        <v>-52552.121845064998</v>
      </c>
      <c r="D183" t="s">
        <v>900</v>
      </c>
      <c r="E183">
        <v>3</v>
      </c>
    </row>
    <row r="184" spans="1:13" x14ac:dyDescent="0.25">
      <c r="A184" s="1">
        <f t="shared" si="2"/>
        <v>0</v>
      </c>
      <c r="B184" s="1">
        <v>184</v>
      </c>
      <c r="D184" t="s">
        <v>901</v>
      </c>
      <c r="E184" s="2">
        <v>41.708406600000004</v>
      </c>
      <c r="F184">
        <v>4</v>
      </c>
    </row>
    <row r="185" spans="1:13" x14ac:dyDescent="0.25">
      <c r="A185" s="1">
        <f t="shared" si="2"/>
        <v>1</v>
      </c>
      <c r="B185" s="1">
        <v>185</v>
      </c>
      <c r="C185" t="s">
        <v>903</v>
      </c>
      <c r="D185" t="s">
        <v>737</v>
      </c>
      <c r="E185" t="s">
        <v>738</v>
      </c>
      <c r="F185" t="s">
        <v>739</v>
      </c>
      <c r="G185" t="s">
        <v>781</v>
      </c>
      <c r="H185">
        <v>4</v>
      </c>
      <c r="I185" t="s">
        <v>740</v>
      </c>
      <c r="J185">
        <v>300</v>
      </c>
      <c r="K185">
        <v>5000</v>
      </c>
      <c r="L185">
        <v>1390</v>
      </c>
      <c r="M185">
        <v>111</v>
      </c>
    </row>
    <row r="186" spans="1:13" x14ac:dyDescent="0.25">
      <c r="A186" s="1">
        <f t="shared" si="2"/>
        <v>2</v>
      </c>
      <c r="B186" s="1">
        <v>186</v>
      </c>
      <c r="D186" s="2">
        <v>38.625652799999997</v>
      </c>
      <c r="E186" t="s">
        <v>898</v>
      </c>
      <c r="F186" t="s">
        <v>899</v>
      </c>
      <c r="G186">
        <v>2</v>
      </c>
    </row>
    <row r="187" spans="1:13" x14ac:dyDescent="0.25">
      <c r="A187" s="1">
        <f t="shared" si="2"/>
        <v>3</v>
      </c>
      <c r="B187" s="1">
        <v>187</v>
      </c>
      <c r="C187">
        <f>-52386.4776-165.523089-0.121156065</f>
        <v>-52552.121845064998</v>
      </c>
      <c r="D187" t="s">
        <v>900</v>
      </c>
      <c r="E187">
        <v>3</v>
      </c>
    </row>
    <row r="188" spans="1:13" x14ac:dyDescent="0.25">
      <c r="A188" s="1">
        <f t="shared" si="2"/>
        <v>0</v>
      </c>
      <c r="B188" s="1">
        <v>188</v>
      </c>
      <c r="D188" t="s">
        <v>901</v>
      </c>
      <c r="E188" s="2">
        <v>41.708406600000004</v>
      </c>
      <c r="F188">
        <v>4</v>
      </c>
    </row>
    <row r="189" spans="1:13" x14ac:dyDescent="0.25">
      <c r="A189" s="1">
        <f t="shared" si="2"/>
        <v>1</v>
      </c>
      <c r="B189" s="1">
        <v>189</v>
      </c>
      <c r="C189" t="s">
        <v>904</v>
      </c>
      <c r="D189" t="s">
        <v>737</v>
      </c>
      <c r="E189" t="s">
        <v>738</v>
      </c>
      <c r="F189" t="s">
        <v>739</v>
      </c>
      <c r="G189" t="s">
        <v>781</v>
      </c>
      <c r="H189">
        <v>4</v>
      </c>
      <c r="I189" t="s">
        <v>740</v>
      </c>
      <c r="J189">
        <v>300</v>
      </c>
      <c r="K189">
        <v>5000</v>
      </c>
      <c r="L189">
        <v>1389</v>
      </c>
      <c r="M189">
        <v>111</v>
      </c>
    </row>
    <row r="190" spans="1:13" x14ac:dyDescent="0.25">
      <c r="A190" s="1">
        <f t="shared" si="2"/>
        <v>2</v>
      </c>
      <c r="B190" s="1">
        <v>190</v>
      </c>
      <c r="D190" s="2">
        <v>38.579809099999999</v>
      </c>
      <c r="E190" t="s">
        <v>893</v>
      </c>
      <c r="F190" t="s">
        <v>894</v>
      </c>
      <c r="G190">
        <v>2</v>
      </c>
    </row>
    <row r="191" spans="1:13" x14ac:dyDescent="0.25">
      <c r="A191" s="1">
        <f t="shared" si="2"/>
        <v>3</v>
      </c>
      <c r="B191" s="1">
        <v>191</v>
      </c>
      <c r="C191">
        <f>-53539.805-165.680291</f>
        <v>-53705.485290999997</v>
      </c>
      <c r="D191" s="2">
        <v>0.40811697000000002</v>
      </c>
      <c r="E191" t="s">
        <v>895</v>
      </c>
      <c r="F191">
        <v>3</v>
      </c>
    </row>
    <row r="192" spans="1:13" x14ac:dyDescent="0.25">
      <c r="A192" s="1">
        <f t="shared" si="2"/>
        <v>0</v>
      </c>
      <c r="B192" s="1">
        <v>192</v>
      </c>
      <c r="D192" t="s">
        <v>896</v>
      </c>
      <c r="E192" s="2">
        <v>38.444673399999999</v>
      </c>
      <c r="F192">
        <v>4</v>
      </c>
    </row>
    <row r="193" spans="1:13" x14ac:dyDescent="0.25">
      <c r="A193" s="1">
        <f t="shared" si="2"/>
        <v>1</v>
      </c>
      <c r="B193" s="1">
        <v>193</v>
      </c>
      <c r="C193" t="s">
        <v>905</v>
      </c>
      <c r="D193" t="s">
        <v>737</v>
      </c>
      <c r="E193" t="s">
        <v>738</v>
      </c>
      <c r="F193" t="s">
        <v>739</v>
      </c>
      <c r="G193" t="s">
        <v>781</v>
      </c>
      <c r="H193">
        <v>4</v>
      </c>
      <c r="I193" t="s">
        <v>740</v>
      </c>
      <c r="J193">
        <v>300</v>
      </c>
      <c r="K193">
        <v>5000</v>
      </c>
      <c r="L193">
        <v>1389</v>
      </c>
      <c r="M193">
        <v>111</v>
      </c>
    </row>
    <row r="194" spans="1:13" x14ac:dyDescent="0.25">
      <c r="A194" s="1">
        <f t="shared" ref="A194:A257" si="3">MOD(B194,4)</f>
        <v>2</v>
      </c>
      <c r="B194" s="1">
        <v>194</v>
      </c>
      <c r="D194" s="2">
        <v>38.579809099999999</v>
      </c>
      <c r="E194" t="s">
        <v>893</v>
      </c>
      <c r="F194" t="s">
        <v>894</v>
      </c>
      <c r="G194">
        <v>2</v>
      </c>
    </row>
    <row r="195" spans="1:13" x14ac:dyDescent="0.25">
      <c r="A195" s="1">
        <f t="shared" si="3"/>
        <v>3</v>
      </c>
      <c r="B195" s="1">
        <v>195</v>
      </c>
      <c r="C195">
        <f>-53539.805-165.680291</f>
        <v>-53705.485290999997</v>
      </c>
      <c r="D195" s="2">
        <v>0.40811697000000002</v>
      </c>
      <c r="E195" t="s">
        <v>895</v>
      </c>
      <c r="F195">
        <v>3</v>
      </c>
    </row>
    <row r="196" spans="1:13" x14ac:dyDescent="0.25">
      <c r="A196" s="1">
        <f t="shared" si="3"/>
        <v>0</v>
      </c>
      <c r="B196" s="1">
        <v>196</v>
      </c>
      <c r="D196" t="s">
        <v>896</v>
      </c>
      <c r="E196" s="2">
        <v>38.444673399999999</v>
      </c>
      <c r="F196">
        <v>4</v>
      </c>
    </row>
    <row r="197" spans="1:13" x14ac:dyDescent="0.25">
      <c r="A197" s="1">
        <f t="shared" si="3"/>
        <v>1</v>
      </c>
      <c r="B197" s="1">
        <v>197</v>
      </c>
      <c r="C197" t="s">
        <v>906</v>
      </c>
      <c r="D197" t="s">
        <v>737</v>
      </c>
      <c r="E197" t="s">
        <v>738</v>
      </c>
      <c r="F197" t="s">
        <v>739</v>
      </c>
      <c r="G197" t="s">
        <v>781</v>
      </c>
      <c r="H197">
        <v>4</v>
      </c>
      <c r="I197" t="s">
        <v>740</v>
      </c>
      <c r="J197">
        <v>300</v>
      </c>
      <c r="K197">
        <v>5000</v>
      </c>
      <c r="L197">
        <v>1391</v>
      </c>
      <c r="M197">
        <v>111</v>
      </c>
    </row>
    <row r="198" spans="1:13" x14ac:dyDescent="0.25">
      <c r="A198" s="1">
        <f t="shared" si="3"/>
        <v>2</v>
      </c>
      <c r="B198" s="1">
        <v>198</v>
      </c>
      <c r="D198" s="2">
        <v>39.317098600000001</v>
      </c>
      <c r="E198" t="s">
        <v>907</v>
      </c>
      <c r="F198" t="s">
        <v>908</v>
      </c>
      <c r="G198">
        <v>2</v>
      </c>
    </row>
    <row r="199" spans="1:13" x14ac:dyDescent="0.25">
      <c r="A199" s="1">
        <f t="shared" si="3"/>
        <v>3</v>
      </c>
      <c r="B199" s="1">
        <v>199</v>
      </c>
      <c r="C199">
        <f>-55944.727-170.759861-0.280247791</f>
        <v>-56115.767108790998</v>
      </c>
      <c r="D199" t="s">
        <v>909</v>
      </c>
      <c r="E199">
        <v>3</v>
      </c>
    </row>
    <row r="200" spans="1:13" x14ac:dyDescent="0.25">
      <c r="A200" s="1">
        <f t="shared" si="3"/>
        <v>0</v>
      </c>
      <c r="B200" s="1">
        <v>200</v>
      </c>
      <c r="D200" t="s">
        <v>910</v>
      </c>
      <c r="E200" s="2">
        <v>40.189710400000003</v>
      </c>
      <c r="F200">
        <v>4</v>
      </c>
    </row>
    <row r="201" spans="1:13" x14ac:dyDescent="0.25">
      <c r="A201" s="1">
        <f t="shared" si="3"/>
        <v>1</v>
      </c>
      <c r="B201" s="1">
        <v>201</v>
      </c>
      <c r="C201" t="s">
        <v>911</v>
      </c>
      <c r="D201" t="s">
        <v>737</v>
      </c>
      <c r="E201" t="s">
        <v>738</v>
      </c>
      <c r="F201" t="s">
        <v>739</v>
      </c>
      <c r="G201" t="s">
        <v>781</v>
      </c>
      <c r="H201">
        <v>4</v>
      </c>
      <c r="I201" t="s">
        <v>740</v>
      </c>
      <c r="J201">
        <v>300</v>
      </c>
      <c r="K201">
        <v>5000</v>
      </c>
      <c r="L201">
        <v>1391</v>
      </c>
      <c r="M201">
        <v>111</v>
      </c>
    </row>
    <row r="202" spans="1:13" x14ac:dyDescent="0.25">
      <c r="A202" s="1">
        <f t="shared" si="3"/>
        <v>2</v>
      </c>
      <c r="B202" s="1">
        <v>202</v>
      </c>
      <c r="D202" s="2">
        <v>39.317098600000001</v>
      </c>
      <c r="E202" t="s">
        <v>907</v>
      </c>
      <c r="F202" t="s">
        <v>908</v>
      </c>
      <c r="G202">
        <v>2</v>
      </c>
    </row>
    <row r="203" spans="1:13" x14ac:dyDescent="0.25">
      <c r="A203" s="1">
        <f t="shared" si="3"/>
        <v>3</v>
      </c>
      <c r="B203" s="1">
        <v>203</v>
      </c>
      <c r="C203">
        <f>-55944.727-170.759861-0.280247791</f>
        <v>-56115.767108790998</v>
      </c>
      <c r="D203" t="s">
        <v>909</v>
      </c>
      <c r="E203">
        <v>3</v>
      </c>
    </row>
    <row r="204" spans="1:13" x14ac:dyDescent="0.25">
      <c r="A204" s="1">
        <f t="shared" si="3"/>
        <v>0</v>
      </c>
      <c r="B204" s="1">
        <v>204</v>
      </c>
      <c r="D204" t="s">
        <v>910</v>
      </c>
      <c r="E204" s="2">
        <v>40.189710400000003</v>
      </c>
      <c r="F204">
        <v>4</v>
      </c>
    </row>
    <row r="205" spans="1:13" x14ac:dyDescent="0.25">
      <c r="A205" s="1">
        <f t="shared" si="3"/>
        <v>1</v>
      </c>
      <c r="B205" s="1">
        <v>205</v>
      </c>
      <c r="C205" t="s">
        <v>912</v>
      </c>
      <c r="D205" t="s">
        <v>737</v>
      </c>
      <c r="E205" t="s">
        <v>738</v>
      </c>
      <c r="F205" t="s">
        <v>739</v>
      </c>
      <c r="G205" t="s">
        <v>781</v>
      </c>
      <c r="H205">
        <v>4</v>
      </c>
      <c r="I205" t="s">
        <v>740</v>
      </c>
      <c r="J205">
        <v>300</v>
      </c>
      <c r="K205">
        <v>5000</v>
      </c>
      <c r="L205">
        <v>1391</v>
      </c>
      <c r="M205">
        <v>111</v>
      </c>
    </row>
    <row r="206" spans="1:13" x14ac:dyDescent="0.25">
      <c r="A206" s="1">
        <f t="shared" si="3"/>
        <v>2</v>
      </c>
      <c r="B206" s="1">
        <v>206</v>
      </c>
      <c r="D206" s="2">
        <v>39.317098600000001</v>
      </c>
      <c r="E206" t="s">
        <v>907</v>
      </c>
      <c r="F206" t="s">
        <v>908</v>
      </c>
      <c r="G206">
        <v>2</v>
      </c>
    </row>
    <row r="207" spans="1:13" x14ac:dyDescent="0.25">
      <c r="A207" s="1">
        <f t="shared" si="3"/>
        <v>3</v>
      </c>
      <c r="B207" s="1">
        <v>207</v>
      </c>
      <c r="C207">
        <f>-55944.727-170.759861-0.280247791</f>
        <v>-56115.767108790998</v>
      </c>
      <c r="D207" t="s">
        <v>909</v>
      </c>
      <c r="E207">
        <v>3</v>
      </c>
    </row>
    <row r="208" spans="1:13" x14ac:dyDescent="0.25">
      <c r="A208" s="1">
        <f t="shared" si="3"/>
        <v>0</v>
      </c>
      <c r="B208" s="1">
        <v>208</v>
      </c>
      <c r="D208" t="s">
        <v>910</v>
      </c>
      <c r="E208" s="2">
        <v>40.189710400000003</v>
      </c>
      <c r="F208">
        <v>4</v>
      </c>
    </row>
    <row r="209" spans="1:13" x14ac:dyDescent="0.25">
      <c r="A209" s="1">
        <f t="shared" si="3"/>
        <v>1</v>
      </c>
      <c r="B209" s="1">
        <v>209</v>
      </c>
      <c r="C209" t="s">
        <v>913</v>
      </c>
      <c r="D209" t="s">
        <v>737</v>
      </c>
      <c r="E209" t="s">
        <v>738</v>
      </c>
      <c r="F209" t="s">
        <v>739</v>
      </c>
      <c r="G209" t="s">
        <v>781</v>
      </c>
      <c r="H209">
        <v>4</v>
      </c>
      <c r="I209" t="s">
        <v>740</v>
      </c>
      <c r="J209">
        <v>300</v>
      </c>
      <c r="K209">
        <v>5000</v>
      </c>
      <c r="L209">
        <v>1390</v>
      </c>
      <c r="M209">
        <v>111</v>
      </c>
    </row>
    <row r="210" spans="1:13" x14ac:dyDescent="0.25">
      <c r="A210" s="1">
        <f t="shared" si="3"/>
        <v>2</v>
      </c>
      <c r="B210" s="1">
        <v>210</v>
      </c>
      <c r="D210" s="2">
        <v>39.296946599999998</v>
      </c>
      <c r="E210" t="s">
        <v>914</v>
      </c>
      <c r="F210" t="s">
        <v>915</v>
      </c>
      <c r="G210">
        <v>2</v>
      </c>
    </row>
    <row r="211" spans="1:13" x14ac:dyDescent="0.25">
      <c r="A211" s="1">
        <f t="shared" si="3"/>
        <v>3</v>
      </c>
      <c r="B211" s="1">
        <v>211</v>
      </c>
      <c r="C211">
        <f>-57102.9921-171.053027</f>
        <v>-57274.045127000005</v>
      </c>
      <c r="D211" s="2">
        <v>0.30841506600000002</v>
      </c>
      <c r="E211" t="s">
        <v>916</v>
      </c>
      <c r="F211">
        <v>3</v>
      </c>
    </row>
    <row r="212" spans="1:13" x14ac:dyDescent="0.25">
      <c r="A212" s="1">
        <f t="shared" si="3"/>
        <v>0</v>
      </c>
      <c r="B212" s="1">
        <v>212</v>
      </c>
      <c r="D212" t="s">
        <v>917</v>
      </c>
      <c r="E212" s="2">
        <v>36.631481999999998</v>
      </c>
      <c r="F212">
        <v>4</v>
      </c>
    </row>
    <row r="213" spans="1:13" x14ac:dyDescent="0.25">
      <c r="A213" s="1">
        <f t="shared" si="3"/>
        <v>1</v>
      </c>
      <c r="B213" s="1">
        <v>213</v>
      </c>
      <c r="C213" t="s">
        <v>918</v>
      </c>
      <c r="D213" t="s">
        <v>737</v>
      </c>
      <c r="E213" t="s">
        <v>738</v>
      </c>
      <c r="F213" t="s">
        <v>739</v>
      </c>
      <c r="G213" t="s">
        <v>781</v>
      </c>
      <c r="H213">
        <v>4</v>
      </c>
      <c r="I213" t="s">
        <v>740</v>
      </c>
      <c r="J213">
        <v>300</v>
      </c>
      <c r="K213">
        <v>5000</v>
      </c>
      <c r="L213">
        <v>1389</v>
      </c>
      <c r="M213">
        <v>111</v>
      </c>
    </row>
    <row r="214" spans="1:13" x14ac:dyDescent="0.25">
      <c r="A214" s="1">
        <f t="shared" si="3"/>
        <v>2</v>
      </c>
      <c r="B214" s="1">
        <v>214</v>
      </c>
      <c r="D214" s="2">
        <v>38.579809099999999</v>
      </c>
      <c r="E214" t="s">
        <v>893</v>
      </c>
      <c r="F214" t="s">
        <v>894</v>
      </c>
      <c r="G214">
        <v>2</v>
      </c>
    </row>
    <row r="215" spans="1:13" x14ac:dyDescent="0.25">
      <c r="A215" s="1">
        <f t="shared" si="3"/>
        <v>3</v>
      </c>
      <c r="B215" s="1">
        <v>215</v>
      </c>
      <c r="C215">
        <f>-53539.805-165.680291</f>
        <v>-53705.485290999997</v>
      </c>
      <c r="D215" s="2">
        <v>0.40811697000000002</v>
      </c>
      <c r="E215" t="s">
        <v>895</v>
      </c>
      <c r="F215">
        <v>3</v>
      </c>
    </row>
    <row r="216" spans="1:13" x14ac:dyDescent="0.25">
      <c r="A216" s="1">
        <f t="shared" si="3"/>
        <v>0</v>
      </c>
      <c r="B216" s="1">
        <v>216</v>
      </c>
      <c r="D216" t="s">
        <v>896</v>
      </c>
      <c r="E216" s="2">
        <v>38.444673399999999</v>
      </c>
      <c r="F216">
        <v>4</v>
      </c>
    </row>
    <row r="217" spans="1:13" x14ac:dyDescent="0.25">
      <c r="A217" s="1">
        <f t="shared" si="3"/>
        <v>1</v>
      </c>
      <c r="B217" s="1">
        <v>217</v>
      </c>
      <c r="C217" t="s">
        <v>919</v>
      </c>
      <c r="D217" t="s">
        <v>737</v>
      </c>
      <c r="E217" t="s">
        <v>738</v>
      </c>
      <c r="F217" t="s">
        <v>739</v>
      </c>
      <c r="G217" t="s">
        <v>781</v>
      </c>
      <c r="H217">
        <v>4</v>
      </c>
      <c r="I217" t="s">
        <v>740</v>
      </c>
      <c r="J217">
        <v>300</v>
      </c>
      <c r="K217">
        <v>5000</v>
      </c>
      <c r="L217">
        <v>1390</v>
      </c>
      <c r="M217">
        <v>111</v>
      </c>
    </row>
    <row r="218" spans="1:13" x14ac:dyDescent="0.25">
      <c r="A218" s="1">
        <f t="shared" si="3"/>
        <v>2</v>
      </c>
      <c r="B218" s="1">
        <v>218</v>
      </c>
      <c r="D218" s="2">
        <v>38.625652799999997</v>
      </c>
      <c r="E218" t="s">
        <v>898</v>
      </c>
      <c r="F218" t="s">
        <v>899</v>
      </c>
      <c r="G218">
        <v>2</v>
      </c>
    </row>
    <row r="219" spans="1:13" x14ac:dyDescent="0.25">
      <c r="A219" s="1">
        <f t="shared" si="3"/>
        <v>3</v>
      </c>
      <c r="B219" s="1">
        <v>219</v>
      </c>
      <c r="C219">
        <f>-52386.4776-165.523089-0.121156065</f>
        <v>-52552.121845064998</v>
      </c>
      <c r="D219" t="s">
        <v>900</v>
      </c>
      <c r="E219">
        <v>3</v>
      </c>
    </row>
    <row r="220" spans="1:13" x14ac:dyDescent="0.25">
      <c r="A220" s="1">
        <f t="shared" si="3"/>
        <v>0</v>
      </c>
      <c r="B220" s="1">
        <v>220</v>
      </c>
      <c r="D220" t="s">
        <v>901</v>
      </c>
      <c r="E220" s="2">
        <v>41.708406600000004</v>
      </c>
      <c r="F220">
        <v>4</v>
      </c>
    </row>
    <row r="221" spans="1:13" x14ac:dyDescent="0.25">
      <c r="A221" s="1">
        <f t="shared" si="3"/>
        <v>1</v>
      </c>
      <c r="B221" s="1">
        <v>221</v>
      </c>
      <c r="C221" t="s">
        <v>920</v>
      </c>
      <c r="D221" t="s">
        <v>737</v>
      </c>
      <c r="E221" t="s">
        <v>738</v>
      </c>
      <c r="F221" t="s">
        <v>739</v>
      </c>
      <c r="G221" t="s">
        <v>781</v>
      </c>
      <c r="H221">
        <v>4</v>
      </c>
      <c r="I221" t="s">
        <v>740</v>
      </c>
      <c r="J221">
        <v>300</v>
      </c>
      <c r="K221">
        <v>5000</v>
      </c>
      <c r="L221">
        <v>1391</v>
      </c>
      <c r="M221">
        <v>111</v>
      </c>
    </row>
    <row r="222" spans="1:13" x14ac:dyDescent="0.25">
      <c r="A222" s="1">
        <f t="shared" si="3"/>
        <v>2</v>
      </c>
      <c r="B222" s="1">
        <v>222</v>
      </c>
      <c r="D222" s="2">
        <v>39.317098600000001</v>
      </c>
      <c r="E222" t="s">
        <v>907</v>
      </c>
      <c r="F222" t="s">
        <v>908</v>
      </c>
      <c r="G222">
        <v>2</v>
      </c>
    </row>
    <row r="223" spans="1:13" x14ac:dyDescent="0.25">
      <c r="A223" s="1">
        <f t="shared" si="3"/>
        <v>3</v>
      </c>
      <c r="B223" s="1">
        <v>223</v>
      </c>
      <c r="C223">
        <f>-55944.727-170.759861-0.280247791</f>
        <v>-56115.767108790998</v>
      </c>
      <c r="D223" t="s">
        <v>909</v>
      </c>
      <c r="E223">
        <v>3</v>
      </c>
    </row>
    <row r="224" spans="1:13" x14ac:dyDescent="0.25">
      <c r="A224" s="1">
        <f t="shared" si="3"/>
        <v>0</v>
      </c>
      <c r="B224" s="1">
        <v>224</v>
      </c>
      <c r="D224" t="s">
        <v>910</v>
      </c>
      <c r="E224" s="2">
        <v>40.189710400000003</v>
      </c>
      <c r="F224">
        <v>4</v>
      </c>
    </row>
    <row r="225" spans="1:13" x14ac:dyDescent="0.25">
      <c r="A225" s="1">
        <f t="shared" si="3"/>
        <v>1</v>
      </c>
      <c r="B225" s="1">
        <v>225</v>
      </c>
      <c r="C225" t="s">
        <v>921</v>
      </c>
      <c r="D225" t="s">
        <v>737</v>
      </c>
      <c r="E225" t="s">
        <v>738</v>
      </c>
      <c r="F225" t="s">
        <v>739</v>
      </c>
      <c r="G225" t="s">
        <v>781</v>
      </c>
      <c r="H225">
        <v>4</v>
      </c>
      <c r="I225" t="s">
        <v>740</v>
      </c>
      <c r="J225">
        <v>300</v>
      </c>
      <c r="K225">
        <v>5000</v>
      </c>
      <c r="L225">
        <v>1392</v>
      </c>
      <c r="M225">
        <v>111</v>
      </c>
    </row>
    <row r="226" spans="1:13" x14ac:dyDescent="0.25">
      <c r="A226" s="1">
        <f t="shared" si="3"/>
        <v>2</v>
      </c>
      <c r="B226" s="1">
        <v>226</v>
      </c>
      <c r="D226" s="2">
        <v>39.331659199999997</v>
      </c>
      <c r="E226" t="s">
        <v>922</v>
      </c>
      <c r="F226" t="s">
        <v>923</v>
      </c>
      <c r="G226">
        <v>2</v>
      </c>
    </row>
    <row r="227" spans="1:13" x14ac:dyDescent="0.25">
      <c r="A227" s="1">
        <f t="shared" si="3"/>
        <v>3</v>
      </c>
      <c r="B227" s="1">
        <v>227</v>
      </c>
      <c r="C227">
        <f>-54769.6765-170.399931-0.668418262</f>
        <v>-54940.744849262002</v>
      </c>
      <c r="D227" t="s">
        <v>924</v>
      </c>
      <c r="E227">
        <v>3</v>
      </c>
    </row>
    <row r="228" spans="1:13" x14ac:dyDescent="0.25">
      <c r="A228" s="1">
        <f t="shared" si="3"/>
        <v>0</v>
      </c>
      <c r="B228" s="1">
        <v>228</v>
      </c>
      <c r="D228" t="s">
        <v>925</v>
      </c>
      <c r="E228" s="2">
        <v>42.774527300000003</v>
      </c>
      <c r="F228">
        <v>4</v>
      </c>
    </row>
    <row r="229" spans="1:13" x14ac:dyDescent="0.25">
      <c r="A229" s="1">
        <f t="shared" si="3"/>
        <v>1</v>
      </c>
      <c r="B229" s="1">
        <v>229</v>
      </c>
      <c r="C229" t="s">
        <v>926</v>
      </c>
      <c r="D229" t="s">
        <v>737</v>
      </c>
      <c r="E229" t="s">
        <v>738</v>
      </c>
      <c r="F229" t="s">
        <v>739</v>
      </c>
      <c r="G229" t="s">
        <v>781</v>
      </c>
      <c r="H229">
        <v>4</v>
      </c>
      <c r="I229" t="s">
        <v>740</v>
      </c>
      <c r="J229">
        <v>300</v>
      </c>
      <c r="K229">
        <v>5000</v>
      </c>
      <c r="L229">
        <v>1392</v>
      </c>
      <c r="M229">
        <v>111</v>
      </c>
    </row>
    <row r="230" spans="1:13" x14ac:dyDescent="0.25">
      <c r="A230" s="1">
        <f t="shared" si="3"/>
        <v>2</v>
      </c>
      <c r="B230" s="1">
        <v>230</v>
      </c>
      <c r="D230" s="2">
        <v>39.331659199999997</v>
      </c>
      <c r="E230" t="s">
        <v>922</v>
      </c>
      <c r="F230" t="s">
        <v>923</v>
      </c>
      <c r="G230">
        <v>2</v>
      </c>
    </row>
    <row r="231" spans="1:13" x14ac:dyDescent="0.25">
      <c r="A231" s="1">
        <f t="shared" si="3"/>
        <v>3</v>
      </c>
      <c r="B231" s="1">
        <v>231</v>
      </c>
      <c r="C231">
        <f>-54769.6765-170.399931-0.668418262</f>
        <v>-54940.744849262002</v>
      </c>
      <c r="D231" t="s">
        <v>924</v>
      </c>
      <c r="E231">
        <v>3</v>
      </c>
    </row>
    <row r="232" spans="1:13" x14ac:dyDescent="0.25">
      <c r="A232" s="1">
        <f t="shared" si="3"/>
        <v>0</v>
      </c>
      <c r="B232" s="1">
        <v>232</v>
      </c>
      <c r="D232" t="s">
        <v>925</v>
      </c>
      <c r="E232" s="2">
        <v>42.774527300000003</v>
      </c>
      <c r="F232">
        <v>4</v>
      </c>
    </row>
    <row r="233" spans="1:13" x14ac:dyDescent="0.25">
      <c r="A233" s="1">
        <f t="shared" si="3"/>
        <v>1</v>
      </c>
      <c r="B233" s="1">
        <v>233</v>
      </c>
      <c r="C233" t="s">
        <v>927</v>
      </c>
      <c r="D233" t="s">
        <v>737</v>
      </c>
      <c r="E233" t="s">
        <v>738</v>
      </c>
      <c r="F233" t="s">
        <v>739</v>
      </c>
      <c r="G233" t="s">
        <v>781</v>
      </c>
      <c r="H233">
        <v>4</v>
      </c>
      <c r="I233" t="s">
        <v>740</v>
      </c>
      <c r="J233">
        <v>300</v>
      </c>
      <c r="K233">
        <v>5000</v>
      </c>
      <c r="L233">
        <v>1391</v>
      </c>
      <c r="M233">
        <v>111</v>
      </c>
    </row>
    <row r="234" spans="1:13" x14ac:dyDescent="0.25">
      <c r="A234" s="1">
        <f t="shared" si="3"/>
        <v>2</v>
      </c>
      <c r="B234" s="1">
        <v>234</v>
      </c>
      <c r="D234" s="2">
        <v>39.317098600000001</v>
      </c>
      <c r="E234" t="s">
        <v>907</v>
      </c>
      <c r="F234" t="s">
        <v>908</v>
      </c>
      <c r="G234">
        <v>2</v>
      </c>
    </row>
    <row r="235" spans="1:13" x14ac:dyDescent="0.25">
      <c r="A235" s="1">
        <f t="shared" si="3"/>
        <v>3</v>
      </c>
      <c r="B235" s="1">
        <v>235</v>
      </c>
      <c r="C235">
        <f>-55944.727-170.759861-0.280247791</f>
        <v>-56115.767108790998</v>
      </c>
      <c r="D235" t="s">
        <v>909</v>
      </c>
      <c r="E235">
        <v>3</v>
      </c>
    </row>
    <row r="236" spans="1:13" x14ac:dyDescent="0.25">
      <c r="A236" s="1">
        <f t="shared" si="3"/>
        <v>0</v>
      </c>
      <c r="B236" s="1">
        <v>236</v>
      </c>
      <c r="D236" t="s">
        <v>910</v>
      </c>
      <c r="E236" s="2">
        <v>40.189710400000003</v>
      </c>
      <c r="F236">
        <v>4</v>
      </c>
    </row>
    <row r="237" spans="1:13" x14ac:dyDescent="0.25">
      <c r="A237" s="1">
        <f t="shared" si="3"/>
        <v>1</v>
      </c>
      <c r="B237" s="1">
        <v>237</v>
      </c>
      <c r="C237" t="s">
        <v>928</v>
      </c>
      <c r="D237" t="s">
        <v>737</v>
      </c>
      <c r="E237" t="s">
        <v>738</v>
      </c>
      <c r="F237" t="s">
        <v>739</v>
      </c>
      <c r="G237" t="s">
        <v>781</v>
      </c>
      <c r="H237">
        <v>4</v>
      </c>
      <c r="I237" t="s">
        <v>740</v>
      </c>
      <c r="J237">
        <v>300</v>
      </c>
      <c r="K237">
        <v>5000</v>
      </c>
      <c r="L237">
        <v>1390</v>
      </c>
      <c r="M237">
        <v>111</v>
      </c>
    </row>
    <row r="238" spans="1:13" x14ac:dyDescent="0.25">
      <c r="A238" s="1">
        <f t="shared" si="3"/>
        <v>2</v>
      </c>
      <c r="B238" s="1">
        <v>238</v>
      </c>
      <c r="D238" s="2">
        <v>38.625652799999997</v>
      </c>
      <c r="E238" t="s">
        <v>898</v>
      </c>
      <c r="F238" t="s">
        <v>899</v>
      </c>
      <c r="G238">
        <v>2</v>
      </c>
    </row>
    <row r="239" spans="1:13" x14ac:dyDescent="0.25">
      <c r="A239" s="1">
        <f t="shared" si="3"/>
        <v>3</v>
      </c>
      <c r="B239" s="1">
        <v>239</v>
      </c>
      <c r="C239">
        <f>-52386.4776-165.523089-0.121156065</f>
        <v>-52552.121845064998</v>
      </c>
      <c r="D239" t="s">
        <v>900</v>
      </c>
      <c r="E239">
        <v>3</v>
      </c>
    </row>
    <row r="240" spans="1:13" x14ac:dyDescent="0.25">
      <c r="A240" s="1">
        <f t="shared" si="3"/>
        <v>0</v>
      </c>
      <c r="B240" s="1">
        <v>240</v>
      </c>
      <c r="D240" t="s">
        <v>901</v>
      </c>
      <c r="E240" s="2">
        <v>41.708406600000004</v>
      </c>
      <c r="F240">
        <v>4</v>
      </c>
    </row>
    <row r="241" spans="1:13" x14ac:dyDescent="0.25">
      <c r="A241" s="1">
        <f t="shared" si="3"/>
        <v>1</v>
      </c>
      <c r="B241" s="1">
        <v>241</v>
      </c>
      <c r="C241" t="s">
        <v>929</v>
      </c>
      <c r="D241" t="s">
        <v>737</v>
      </c>
      <c r="E241" t="s">
        <v>738</v>
      </c>
      <c r="F241" t="s">
        <v>739</v>
      </c>
      <c r="G241" t="s">
        <v>781</v>
      </c>
      <c r="H241">
        <v>4</v>
      </c>
      <c r="I241" t="s">
        <v>740</v>
      </c>
      <c r="J241">
        <v>300</v>
      </c>
      <c r="K241">
        <v>5000</v>
      </c>
      <c r="L241">
        <v>1390</v>
      </c>
      <c r="M241">
        <v>111</v>
      </c>
    </row>
    <row r="242" spans="1:13" x14ac:dyDescent="0.25">
      <c r="A242" s="1">
        <f t="shared" si="3"/>
        <v>2</v>
      </c>
      <c r="B242" s="1">
        <v>242</v>
      </c>
      <c r="D242" s="2">
        <v>38.625652799999997</v>
      </c>
      <c r="E242" t="s">
        <v>898</v>
      </c>
      <c r="F242" t="s">
        <v>899</v>
      </c>
      <c r="G242">
        <v>2</v>
      </c>
    </row>
    <row r="243" spans="1:13" x14ac:dyDescent="0.25">
      <c r="A243" s="1">
        <f t="shared" si="3"/>
        <v>3</v>
      </c>
      <c r="B243" s="1">
        <v>243</v>
      </c>
      <c r="C243">
        <f>-52386.4776-165.523089-0.121156065</f>
        <v>-52552.121845064998</v>
      </c>
      <c r="D243" t="s">
        <v>900</v>
      </c>
      <c r="E243">
        <v>3</v>
      </c>
    </row>
    <row r="244" spans="1:13" x14ac:dyDescent="0.25">
      <c r="A244" s="1">
        <f t="shared" si="3"/>
        <v>0</v>
      </c>
      <c r="B244" s="1">
        <v>244</v>
      </c>
      <c r="D244" t="s">
        <v>901</v>
      </c>
      <c r="E244" s="2">
        <v>41.708406600000004</v>
      </c>
      <c r="F244">
        <v>4</v>
      </c>
    </row>
    <row r="245" spans="1:13" x14ac:dyDescent="0.25">
      <c r="A245" s="1">
        <f t="shared" si="3"/>
        <v>1</v>
      </c>
      <c r="B245" s="1">
        <v>245</v>
      </c>
      <c r="C245" t="s">
        <v>930</v>
      </c>
      <c r="D245" t="s">
        <v>737</v>
      </c>
      <c r="E245" t="s">
        <v>738</v>
      </c>
      <c r="F245" t="s">
        <v>739</v>
      </c>
      <c r="G245" t="s">
        <v>781</v>
      </c>
      <c r="H245">
        <v>4</v>
      </c>
      <c r="I245" t="s">
        <v>740</v>
      </c>
      <c r="J245">
        <v>300</v>
      </c>
      <c r="K245">
        <v>5000</v>
      </c>
      <c r="L245">
        <v>1391</v>
      </c>
      <c r="M245">
        <v>111</v>
      </c>
    </row>
    <row r="246" spans="1:13" x14ac:dyDescent="0.25">
      <c r="A246" s="1">
        <f t="shared" si="3"/>
        <v>2</v>
      </c>
      <c r="B246" s="1">
        <v>246</v>
      </c>
      <c r="D246" s="2">
        <v>39.317098600000001</v>
      </c>
      <c r="E246" t="s">
        <v>907</v>
      </c>
      <c r="F246" t="s">
        <v>908</v>
      </c>
      <c r="G246">
        <v>2</v>
      </c>
    </row>
    <row r="247" spans="1:13" x14ac:dyDescent="0.25">
      <c r="A247" s="1">
        <f t="shared" si="3"/>
        <v>3</v>
      </c>
      <c r="B247" s="1">
        <v>247</v>
      </c>
      <c r="C247">
        <f>-55944.727-170.759861-0.280247791</f>
        <v>-56115.767108790998</v>
      </c>
      <c r="D247" t="s">
        <v>909</v>
      </c>
      <c r="E247">
        <v>3</v>
      </c>
    </row>
    <row r="248" spans="1:13" x14ac:dyDescent="0.25">
      <c r="A248" s="1">
        <f t="shared" si="3"/>
        <v>0</v>
      </c>
      <c r="B248" s="1">
        <v>248</v>
      </c>
      <c r="D248" t="s">
        <v>910</v>
      </c>
      <c r="E248" s="2">
        <v>40.189710400000003</v>
      </c>
      <c r="F248">
        <v>4</v>
      </c>
    </row>
    <row r="249" spans="1:13" x14ac:dyDescent="0.25">
      <c r="A249" s="1">
        <f t="shared" si="3"/>
        <v>1</v>
      </c>
      <c r="B249" s="1">
        <v>249</v>
      </c>
      <c r="C249" t="s">
        <v>931</v>
      </c>
      <c r="D249" t="s">
        <v>737</v>
      </c>
      <c r="E249" t="s">
        <v>738</v>
      </c>
      <c r="F249" t="s">
        <v>739</v>
      </c>
      <c r="G249" t="s">
        <v>781</v>
      </c>
      <c r="H249">
        <v>4</v>
      </c>
      <c r="I249" t="s">
        <v>740</v>
      </c>
      <c r="J249">
        <v>300</v>
      </c>
      <c r="K249">
        <v>5000</v>
      </c>
      <c r="L249">
        <v>1392</v>
      </c>
      <c r="M249">
        <v>111</v>
      </c>
    </row>
    <row r="250" spans="1:13" x14ac:dyDescent="0.25">
      <c r="A250" s="1">
        <f t="shared" si="3"/>
        <v>2</v>
      </c>
      <c r="B250" s="1">
        <v>250</v>
      </c>
      <c r="D250" s="2">
        <v>39.331659199999997</v>
      </c>
      <c r="E250" t="s">
        <v>922</v>
      </c>
      <c r="F250" t="s">
        <v>923</v>
      </c>
      <c r="G250">
        <v>2</v>
      </c>
    </row>
    <row r="251" spans="1:13" x14ac:dyDescent="0.25">
      <c r="A251" s="1">
        <f t="shared" si="3"/>
        <v>3</v>
      </c>
      <c r="B251" s="1">
        <v>251</v>
      </c>
      <c r="C251">
        <f>-54769.6765-170.399931-0.668418262</f>
        <v>-54940.744849262002</v>
      </c>
      <c r="D251" t="s">
        <v>924</v>
      </c>
      <c r="E251">
        <v>3</v>
      </c>
    </row>
    <row r="252" spans="1:13" x14ac:dyDescent="0.25">
      <c r="A252" s="1">
        <f t="shared" si="3"/>
        <v>0</v>
      </c>
      <c r="B252" s="1">
        <v>252</v>
      </c>
      <c r="D252" t="s">
        <v>925</v>
      </c>
      <c r="E252" s="2">
        <v>42.774527300000003</v>
      </c>
      <c r="F252">
        <v>4</v>
      </c>
    </row>
    <row r="253" spans="1:13" x14ac:dyDescent="0.25">
      <c r="A253" s="1">
        <f t="shared" si="3"/>
        <v>1</v>
      </c>
      <c r="B253" s="1">
        <v>253</v>
      </c>
      <c r="C253" t="s">
        <v>932</v>
      </c>
      <c r="D253" t="s">
        <v>737</v>
      </c>
      <c r="E253" t="s">
        <v>738</v>
      </c>
      <c r="F253" t="s">
        <v>739</v>
      </c>
      <c r="G253" t="s">
        <v>933</v>
      </c>
      <c r="H253">
        <v>1</v>
      </c>
      <c r="I253" t="s">
        <v>740</v>
      </c>
      <c r="J253">
        <v>300</v>
      </c>
      <c r="K253">
        <v>5000</v>
      </c>
      <c r="L253">
        <v>1391</v>
      </c>
      <c r="M253">
        <v>61</v>
      </c>
    </row>
    <row r="254" spans="1:13" x14ac:dyDescent="0.25">
      <c r="A254" s="1">
        <f t="shared" si="3"/>
        <v>2</v>
      </c>
      <c r="B254" s="1">
        <v>254</v>
      </c>
      <c r="D254" s="2">
        <v>31.399184000000002</v>
      </c>
      <c r="E254" t="s">
        <v>934</v>
      </c>
      <c r="F254" t="s">
        <v>935</v>
      </c>
      <c r="G254">
        <v>2</v>
      </c>
    </row>
    <row r="255" spans="1:13" x14ac:dyDescent="0.25">
      <c r="A255" s="1">
        <f t="shared" si="3"/>
        <v>3</v>
      </c>
      <c r="B255" s="1">
        <v>255</v>
      </c>
      <c r="C255">
        <f>-54366.524-155.294694-4.92625238</f>
        <v>-54526.744946379993</v>
      </c>
      <c r="D255" t="s">
        <v>936</v>
      </c>
      <c r="E255">
        <v>3</v>
      </c>
    </row>
    <row r="256" spans="1:13" x14ac:dyDescent="0.25">
      <c r="A256" s="1">
        <f t="shared" si="3"/>
        <v>0</v>
      </c>
      <c r="B256" s="1">
        <v>256</v>
      </c>
      <c r="D256" t="s">
        <v>937</v>
      </c>
      <c r="E256" s="2">
        <v>38.498501500000003</v>
      </c>
      <c r="F256">
        <v>4</v>
      </c>
    </row>
    <row r="257" spans="1:13" x14ac:dyDescent="0.25">
      <c r="A257" s="1">
        <f t="shared" si="3"/>
        <v>1</v>
      </c>
      <c r="B257" s="1">
        <v>257</v>
      </c>
      <c r="C257" t="s">
        <v>938</v>
      </c>
      <c r="D257" t="s">
        <v>737</v>
      </c>
      <c r="E257" t="s">
        <v>738</v>
      </c>
      <c r="F257" t="s">
        <v>739</v>
      </c>
      <c r="G257" t="s">
        <v>933</v>
      </c>
      <c r="H257">
        <v>1</v>
      </c>
      <c r="I257" t="s">
        <v>740</v>
      </c>
      <c r="J257">
        <v>300</v>
      </c>
      <c r="K257">
        <v>5000</v>
      </c>
      <c r="L257">
        <v>1391</v>
      </c>
      <c r="M257">
        <v>71</v>
      </c>
    </row>
    <row r="258" spans="1:13" x14ac:dyDescent="0.25">
      <c r="A258" s="1">
        <f t="shared" ref="A258:A321" si="4">MOD(B258,4)</f>
        <v>2</v>
      </c>
      <c r="B258" s="1">
        <v>258</v>
      </c>
      <c r="D258" s="2">
        <v>32.370877999999998</v>
      </c>
      <c r="E258" t="s">
        <v>939</v>
      </c>
      <c r="F258" t="s">
        <v>940</v>
      </c>
      <c r="G258">
        <v>2</v>
      </c>
    </row>
    <row r="259" spans="1:13" x14ac:dyDescent="0.25">
      <c r="A259" s="1">
        <f t="shared" si="4"/>
        <v>3</v>
      </c>
      <c r="B259" s="1">
        <v>259</v>
      </c>
      <c r="C259">
        <f>-58102.7606-162.260537-4.94050104</f>
        <v>-58269.961638040004</v>
      </c>
      <c r="D259" t="s">
        <v>941</v>
      </c>
      <c r="E259">
        <v>3</v>
      </c>
    </row>
    <row r="260" spans="1:13" x14ac:dyDescent="0.25">
      <c r="A260" s="1">
        <f t="shared" si="4"/>
        <v>0</v>
      </c>
      <c r="B260" s="1">
        <v>260</v>
      </c>
      <c r="D260" t="s">
        <v>942</v>
      </c>
      <c r="E260" s="2">
        <v>36.310786</v>
      </c>
      <c r="F260">
        <v>4</v>
      </c>
    </row>
    <row r="261" spans="1:13" x14ac:dyDescent="0.25">
      <c r="A261" s="1">
        <f t="shared" si="4"/>
        <v>1</v>
      </c>
      <c r="B261" s="1">
        <v>261</v>
      </c>
      <c r="C261" t="s">
        <v>943</v>
      </c>
      <c r="D261" t="s">
        <v>737</v>
      </c>
      <c r="E261" t="s">
        <v>738</v>
      </c>
      <c r="F261" t="s">
        <v>739</v>
      </c>
      <c r="G261" t="s">
        <v>933</v>
      </c>
      <c r="H261">
        <v>1</v>
      </c>
      <c r="I261" t="s">
        <v>740</v>
      </c>
      <c r="J261">
        <v>300</v>
      </c>
      <c r="K261">
        <v>5000</v>
      </c>
      <c r="L261">
        <v>1394</v>
      </c>
      <c r="M261">
        <v>61</v>
      </c>
    </row>
    <row r="262" spans="1:13" x14ac:dyDescent="0.25">
      <c r="A262" s="1">
        <f t="shared" si="4"/>
        <v>2</v>
      </c>
      <c r="B262" s="1">
        <v>262</v>
      </c>
      <c r="D262" s="2">
        <v>31.663294799999999</v>
      </c>
      <c r="E262" t="s">
        <v>944</v>
      </c>
      <c r="F262" t="s">
        <v>945</v>
      </c>
      <c r="G262">
        <v>2</v>
      </c>
    </row>
    <row r="263" spans="1:13" x14ac:dyDescent="0.25">
      <c r="A263" s="1">
        <f t="shared" si="4"/>
        <v>3</v>
      </c>
      <c r="B263" s="1">
        <v>263</v>
      </c>
      <c r="C263">
        <f>-56601.5573-157.727344-5.32089379</f>
        <v>-56764.605537789997</v>
      </c>
      <c r="D263" t="s">
        <v>946</v>
      </c>
      <c r="E263">
        <v>3</v>
      </c>
    </row>
    <row r="264" spans="1:13" x14ac:dyDescent="0.25">
      <c r="A264" s="1">
        <f t="shared" si="4"/>
        <v>0</v>
      </c>
      <c r="B264" s="1">
        <v>264</v>
      </c>
      <c r="D264" t="s">
        <v>947</v>
      </c>
      <c r="E264" s="2">
        <v>38.824721500000003</v>
      </c>
      <c r="F264">
        <v>4</v>
      </c>
    </row>
    <row r="265" spans="1:13" x14ac:dyDescent="0.25">
      <c r="A265" s="1">
        <f t="shared" si="4"/>
        <v>1</v>
      </c>
      <c r="B265" s="1">
        <v>265</v>
      </c>
      <c r="C265" t="s">
        <v>948</v>
      </c>
      <c r="D265" t="s">
        <v>737</v>
      </c>
      <c r="E265" t="s">
        <v>738</v>
      </c>
      <c r="F265" t="s">
        <v>739</v>
      </c>
      <c r="G265" t="s">
        <v>933</v>
      </c>
      <c r="H265">
        <v>1</v>
      </c>
      <c r="I265" t="s">
        <v>740</v>
      </c>
      <c r="J265">
        <v>300</v>
      </c>
      <c r="K265">
        <v>5000</v>
      </c>
      <c r="L265">
        <v>1395</v>
      </c>
      <c r="M265">
        <v>51</v>
      </c>
    </row>
    <row r="266" spans="1:13" x14ac:dyDescent="0.25">
      <c r="A266" s="1">
        <f t="shared" si="4"/>
        <v>2</v>
      </c>
      <c r="B266" s="1">
        <v>266</v>
      </c>
      <c r="D266" s="2">
        <v>31.316086899999998</v>
      </c>
      <c r="E266" t="s">
        <v>949</v>
      </c>
      <c r="F266" t="s">
        <v>950</v>
      </c>
      <c r="G266">
        <v>2</v>
      </c>
    </row>
    <row r="267" spans="1:13" x14ac:dyDescent="0.25">
      <c r="A267" s="1">
        <f t="shared" si="4"/>
        <v>3</v>
      </c>
      <c r="B267" s="1">
        <v>267</v>
      </c>
      <c r="C267">
        <f>-56405.233-155.644159-5.46396356</f>
        <v>-56566.341122560007</v>
      </c>
      <c r="D267" t="s">
        <v>951</v>
      </c>
      <c r="E267">
        <v>3</v>
      </c>
    </row>
    <row r="268" spans="1:13" x14ac:dyDescent="0.25">
      <c r="A268" s="1">
        <f t="shared" si="4"/>
        <v>0</v>
      </c>
      <c r="B268" s="1">
        <v>268</v>
      </c>
      <c r="D268" t="s">
        <v>952</v>
      </c>
      <c r="E268" s="2">
        <v>39.468680300000003</v>
      </c>
      <c r="F268">
        <v>4</v>
      </c>
    </row>
    <row r="269" spans="1:13" x14ac:dyDescent="0.25">
      <c r="A269" s="1">
        <f t="shared" si="4"/>
        <v>1</v>
      </c>
      <c r="B269" s="1">
        <v>269</v>
      </c>
      <c r="C269" t="s">
        <v>953</v>
      </c>
      <c r="D269" t="s">
        <v>737</v>
      </c>
      <c r="E269" t="s">
        <v>738</v>
      </c>
      <c r="F269" t="s">
        <v>739</v>
      </c>
      <c r="G269" t="s">
        <v>933</v>
      </c>
      <c r="H269">
        <v>1</v>
      </c>
      <c r="I269" t="s">
        <v>740</v>
      </c>
      <c r="J269">
        <v>300</v>
      </c>
      <c r="K269">
        <v>5000</v>
      </c>
      <c r="L269">
        <v>1396</v>
      </c>
      <c r="M269">
        <v>41</v>
      </c>
    </row>
    <row r="270" spans="1:13" x14ac:dyDescent="0.25">
      <c r="A270" s="1">
        <f t="shared" si="4"/>
        <v>2</v>
      </c>
      <c r="B270" s="1">
        <v>270</v>
      </c>
      <c r="D270" s="2">
        <v>31.002495100000001</v>
      </c>
      <c r="E270" t="s">
        <v>954</v>
      </c>
      <c r="F270" t="s">
        <v>955</v>
      </c>
      <c r="G270">
        <v>2</v>
      </c>
    </row>
    <row r="271" spans="1:13" x14ac:dyDescent="0.25">
      <c r="A271" s="1">
        <f t="shared" si="4"/>
        <v>3</v>
      </c>
      <c r="B271" s="1">
        <v>271</v>
      </c>
      <c r="C271">
        <f>-56222.7409-153.750293-5.58312633</f>
        <v>-56382.074319329993</v>
      </c>
      <c r="D271" t="s">
        <v>956</v>
      </c>
      <c r="E271">
        <v>3</v>
      </c>
    </row>
    <row r="272" spans="1:13" x14ac:dyDescent="0.25">
      <c r="A272" s="1">
        <f t="shared" si="4"/>
        <v>0</v>
      </c>
      <c r="B272" s="1">
        <v>272</v>
      </c>
      <c r="D272" t="s">
        <v>957</v>
      </c>
      <c r="E272" s="2">
        <v>40.004492999999997</v>
      </c>
      <c r="F272">
        <v>4</v>
      </c>
    </row>
    <row r="273" spans="1:13" x14ac:dyDescent="0.25">
      <c r="A273" s="1">
        <f t="shared" si="4"/>
        <v>1</v>
      </c>
      <c r="B273" s="1">
        <v>273</v>
      </c>
      <c r="C273" t="s">
        <v>958</v>
      </c>
      <c r="D273" t="s">
        <v>737</v>
      </c>
      <c r="E273" t="s">
        <v>738</v>
      </c>
      <c r="F273" t="s">
        <v>739</v>
      </c>
      <c r="G273" t="s">
        <v>933</v>
      </c>
      <c r="H273">
        <v>1</v>
      </c>
      <c r="I273" t="s">
        <v>740</v>
      </c>
      <c r="J273">
        <v>300</v>
      </c>
      <c r="K273">
        <v>5000</v>
      </c>
      <c r="L273">
        <v>1394</v>
      </c>
      <c r="M273">
        <v>21</v>
      </c>
    </row>
    <row r="274" spans="1:13" x14ac:dyDescent="0.25">
      <c r="A274" s="1">
        <f t="shared" si="4"/>
        <v>2</v>
      </c>
      <c r="B274" s="1">
        <v>274</v>
      </c>
      <c r="D274" s="2">
        <v>30.5493755</v>
      </c>
      <c r="E274" t="s">
        <v>959</v>
      </c>
      <c r="F274" t="s">
        <v>960</v>
      </c>
      <c r="G274">
        <v>2</v>
      </c>
    </row>
    <row r="275" spans="1:13" x14ac:dyDescent="0.25">
      <c r="A275" s="1">
        <f t="shared" si="4"/>
        <v>3</v>
      </c>
      <c r="B275" s="1">
        <v>275</v>
      </c>
      <c r="C275">
        <f>-53812.2199-150.019942-5.24140568</f>
        <v>-53967.481247679993</v>
      </c>
      <c r="D275" t="s">
        <v>961</v>
      </c>
      <c r="E275">
        <v>3</v>
      </c>
    </row>
    <row r="276" spans="1:13" x14ac:dyDescent="0.25">
      <c r="A276" s="1">
        <f t="shared" si="4"/>
        <v>0</v>
      </c>
      <c r="B276" s="1">
        <v>276</v>
      </c>
      <c r="D276" t="s">
        <v>962</v>
      </c>
      <c r="E276" s="2">
        <v>39.915059499999998</v>
      </c>
      <c r="F276">
        <v>4</v>
      </c>
    </row>
    <row r="277" spans="1:13" x14ac:dyDescent="0.25">
      <c r="A277" s="1">
        <f t="shared" si="4"/>
        <v>1</v>
      </c>
      <c r="B277" s="1">
        <v>277</v>
      </c>
      <c r="C277" t="s">
        <v>963</v>
      </c>
      <c r="D277" t="s">
        <v>737</v>
      </c>
      <c r="E277" t="s">
        <v>738</v>
      </c>
      <c r="F277" t="s">
        <v>739</v>
      </c>
      <c r="G277" t="s">
        <v>933</v>
      </c>
      <c r="H277">
        <v>1</v>
      </c>
      <c r="I277" t="s">
        <v>740</v>
      </c>
      <c r="J277">
        <v>300</v>
      </c>
      <c r="K277">
        <v>5000</v>
      </c>
      <c r="L277">
        <v>1393</v>
      </c>
      <c r="M277">
        <v>71</v>
      </c>
    </row>
    <row r="278" spans="1:13" x14ac:dyDescent="0.25">
      <c r="A278" s="1">
        <f t="shared" si="4"/>
        <v>2</v>
      </c>
      <c r="B278" s="1">
        <v>278</v>
      </c>
      <c r="D278" s="2">
        <v>32.665427800000003</v>
      </c>
      <c r="E278" t="s">
        <v>964</v>
      </c>
      <c r="F278" t="s">
        <v>965</v>
      </c>
      <c r="G278">
        <v>2</v>
      </c>
    </row>
    <row r="279" spans="1:13" x14ac:dyDescent="0.25">
      <c r="A279" s="1">
        <f t="shared" si="4"/>
        <v>3</v>
      </c>
      <c r="B279" s="1">
        <v>279</v>
      </c>
      <c r="C279">
        <f>-60360.6382-164.88374-5.07498056</f>
        <v>-60530.596920559998</v>
      </c>
      <c r="D279" t="s">
        <v>966</v>
      </c>
      <c r="E279">
        <v>3</v>
      </c>
    </row>
    <row r="280" spans="1:13" x14ac:dyDescent="0.25">
      <c r="A280" s="1">
        <f t="shared" si="4"/>
        <v>0</v>
      </c>
      <c r="B280" s="1">
        <v>280</v>
      </c>
      <c r="D280" t="s">
        <v>967</v>
      </c>
      <c r="E280" s="2">
        <v>35.430180100000001</v>
      </c>
      <c r="F280">
        <v>4</v>
      </c>
    </row>
    <row r="281" spans="1:13" x14ac:dyDescent="0.25">
      <c r="A281" s="1">
        <f t="shared" si="4"/>
        <v>1</v>
      </c>
      <c r="B281" s="1">
        <v>281</v>
      </c>
      <c r="C281" t="s">
        <v>968</v>
      </c>
      <c r="D281" t="s">
        <v>737</v>
      </c>
      <c r="E281" t="s">
        <v>738</v>
      </c>
      <c r="F281" t="s">
        <v>739</v>
      </c>
      <c r="G281" t="s">
        <v>933</v>
      </c>
      <c r="H281">
        <v>1</v>
      </c>
      <c r="I281" t="s">
        <v>740</v>
      </c>
      <c r="J281">
        <v>300</v>
      </c>
      <c r="K281">
        <v>5000</v>
      </c>
      <c r="L281">
        <v>1394</v>
      </c>
      <c r="M281">
        <v>61</v>
      </c>
    </row>
    <row r="282" spans="1:13" x14ac:dyDescent="0.25">
      <c r="A282" s="1">
        <f t="shared" si="4"/>
        <v>2</v>
      </c>
      <c r="B282" s="1">
        <v>282</v>
      </c>
      <c r="D282" s="2">
        <v>32.268081600000002</v>
      </c>
      <c r="E282" t="s">
        <v>969</v>
      </c>
      <c r="F282" t="s">
        <v>970</v>
      </c>
      <c r="G282">
        <v>2</v>
      </c>
    </row>
    <row r="283" spans="1:13" x14ac:dyDescent="0.25">
      <c r="A283" s="1">
        <f t="shared" si="4"/>
        <v>3</v>
      </c>
      <c r="B283" s="1">
        <v>283</v>
      </c>
      <c r="C283">
        <f>-60142.3009-162.515827-5.33927021</f>
        <v>-60310.155997210008</v>
      </c>
      <c r="D283" t="s">
        <v>971</v>
      </c>
      <c r="E283">
        <v>3</v>
      </c>
    </row>
    <row r="284" spans="1:13" x14ac:dyDescent="0.25">
      <c r="A284" s="1">
        <f t="shared" si="4"/>
        <v>0</v>
      </c>
      <c r="B284" s="1">
        <v>284</v>
      </c>
      <c r="D284" t="s">
        <v>972</v>
      </c>
      <c r="E284" s="2">
        <v>36.633429300000003</v>
      </c>
      <c r="F284">
        <v>4</v>
      </c>
    </row>
    <row r="285" spans="1:13" x14ac:dyDescent="0.25">
      <c r="A285" s="1">
        <f t="shared" si="4"/>
        <v>1</v>
      </c>
      <c r="B285" s="1">
        <v>285</v>
      </c>
      <c r="C285" t="s">
        <v>973</v>
      </c>
      <c r="D285" t="s">
        <v>737</v>
      </c>
      <c r="E285" t="s">
        <v>738</v>
      </c>
      <c r="F285" t="s">
        <v>739</v>
      </c>
      <c r="G285" t="s">
        <v>933</v>
      </c>
      <c r="H285">
        <v>1</v>
      </c>
      <c r="I285" t="s">
        <v>740</v>
      </c>
      <c r="J285">
        <v>300</v>
      </c>
      <c r="K285">
        <v>5000</v>
      </c>
      <c r="L285">
        <v>1396</v>
      </c>
      <c r="M285">
        <v>51</v>
      </c>
    </row>
    <row r="286" spans="1:13" x14ac:dyDescent="0.25">
      <c r="A286" s="1">
        <f t="shared" si="4"/>
        <v>2</v>
      </c>
      <c r="B286" s="1">
        <v>286</v>
      </c>
      <c r="D286" s="2">
        <v>31.905411699999998</v>
      </c>
      <c r="E286" t="s">
        <v>974</v>
      </c>
      <c r="F286" t="s">
        <v>975</v>
      </c>
      <c r="G286">
        <v>2</v>
      </c>
    </row>
    <row r="287" spans="1:13" x14ac:dyDescent="0.25">
      <c r="A287" s="1">
        <f t="shared" si="4"/>
        <v>3</v>
      </c>
      <c r="B287" s="1">
        <v>287</v>
      </c>
      <c r="C287">
        <f>-59938.2257-160.343019-5.52640952</f>
        <v>-60104.095128519999</v>
      </c>
      <c r="D287" t="s">
        <v>976</v>
      </c>
      <c r="E287">
        <v>3</v>
      </c>
    </row>
    <row r="288" spans="1:13" x14ac:dyDescent="0.25">
      <c r="A288" s="1">
        <f t="shared" si="4"/>
        <v>0</v>
      </c>
      <c r="B288" s="1">
        <v>288</v>
      </c>
      <c r="D288" t="s">
        <v>977</v>
      </c>
      <c r="E288" s="2">
        <v>37.480669300000002</v>
      </c>
      <c r="F288">
        <v>4</v>
      </c>
    </row>
    <row r="289" spans="1:13" x14ac:dyDescent="0.25">
      <c r="A289" s="1">
        <f t="shared" si="4"/>
        <v>1</v>
      </c>
      <c r="B289" s="1">
        <v>289</v>
      </c>
      <c r="C289" t="s">
        <v>978</v>
      </c>
      <c r="D289" t="s">
        <v>737</v>
      </c>
      <c r="E289" t="s">
        <v>738</v>
      </c>
      <c r="F289" t="s">
        <v>739</v>
      </c>
      <c r="G289" t="s">
        <v>933</v>
      </c>
      <c r="H289">
        <v>1</v>
      </c>
      <c r="I289" t="s">
        <v>740</v>
      </c>
      <c r="J289">
        <v>300</v>
      </c>
      <c r="K289">
        <v>5000</v>
      </c>
      <c r="L289">
        <v>1394</v>
      </c>
      <c r="M289">
        <v>41</v>
      </c>
    </row>
    <row r="290" spans="1:13" x14ac:dyDescent="0.25">
      <c r="A290" s="1">
        <f t="shared" si="4"/>
        <v>2</v>
      </c>
      <c r="B290" s="1">
        <v>290</v>
      </c>
      <c r="D290" s="2">
        <v>32.145807499999997</v>
      </c>
      <c r="E290" t="s">
        <v>979</v>
      </c>
      <c r="F290" t="s">
        <v>980</v>
      </c>
      <c r="G290">
        <v>2</v>
      </c>
    </row>
    <row r="291" spans="1:13" x14ac:dyDescent="0.25">
      <c r="A291" s="1">
        <f t="shared" si="4"/>
        <v>3</v>
      </c>
      <c r="B291" s="1">
        <v>291</v>
      </c>
      <c r="C291">
        <f>-61132.8282-161.976842-5.39423522</f>
        <v>-61300.199277220003</v>
      </c>
      <c r="D291" t="s">
        <v>981</v>
      </c>
      <c r="E291">
        <v>3</v>
      </c>
    </row>
    <row r="292" spans="1:13" x14ac:dyDescent="0.25">
      <c r="A292" s="1">
        <f t="shared" si="4"/>
        <v>0</v>
      </c>
      <c r="B292" s="1">
        <v>292</v>
      </c>
      <c r="D292" t="s">
        <v>982</v>
      </c>
      <c r="E292" s="2">
        <v>36.096368400000003</v>
      </c>
      <c r="F292">
        <v>4</v>
      </c>
    </row>
    <row r="293" spans="1:13" x14ac:dyDescent="0.25">
      <c r="A293" s="1">
        <f t="shared" si="4"/>
        <v>1</v>
      </c>
      <c r="B293" s="1">
        <v>293</v>
      </c>
      <c r="C293" t="s">
        <v>983</v>
      </c>
      <c r="D293" t="s">
        <v>737</v>
      </c>
      <c r="E293" t="s">
        <v>738</v>
      </c>
      <c r="F293" t="s">
        <v>739</v>
      </c>
      <c r="G293" t="s">
        <v>933</v>
      </c>
      <c r="H293">
        <v>1</v>
      </c>
      <c r="I293" t="s">
        <v>740</v>
      </c>
      <c r="J293">
        <v>300</v>
      </c>
      <c r="K293">
        <v>5000</v>
      </c>
      <c r="L293">
        <v>1394</v>
      </c>
      <c r="M293">
        <v>71</v>
      </c>
    </row>
    <row r="294" spans="1:13" x14ac:dyDescent="0.25">
      <c r="A294" s="1">
        <f t="shared" si="4"/>
        <v>2</v>
      </c>
      <c r="B294" s="1">
        <v>294</v>
      </c>
      <c r="D294" s="2">
        <v>32.490405600000003</v>
      </c>
      <c r="E294" t="s">
        <v>984</v>
      </c>
      <c r="F294" t="s">
        <v>985</v>
      </c>
      <c r="G294">
        <v>2</v>
      </c>
    </row>
    <row r="295" spans="1:13" x14ac:dyDescent="0.25">
      <c r="A295" s="1">
        <f t="shared" si="4"/>
        <v>3</v>
      </c>
      <c r="B295" s="1">
        <v>295</v>
      </c>
      <c r="C295">
        <f>-59115.5648-163.447621-5.32187307</f>
        <v>-59284.334294070002</v>
      </c>
      <c r="D295" t="s">
        <v>986</v>
      </c>
      <c r="E295">
        <v>3</v>
      </c>
    </row>
    <row r="296" spans="1:13" x14ac:dyDescent="0.25">
      <c r="A296" s="1">
        <f t="shared" si="4"/>
        <v>0</v>
      </c>
      <c r="B296" s="1">
        <v>296</v>
      </c>
      <c r="D296" t="s">
        <v>987</v>
      </c>
      <c r="E296" s="2">
        <v>37.366860699999997</v>
      </c>
      <c r="F296">
        <v>4</v>
      </c>
    </row>
    <row r="297" spans="1:13" x14ac:dyDescent="0.25">
      <c r="A297" s="1">
        <f t="shared" si="4"/>
        <v>1</v>
      </c>
      <c r="B297" s="1">
        <v>297</v>
      </c>
      <c r="C297" t="s">
        <v>988</v>
      </c>
      <c r="D297" t="s">
        <v>737</v>
      </c>
      <c r="E297" t="s">
        <v>738</v>
      </c>
      <c r="F297" t="s">
        <v>739</v>
      </c>
      <c r="G297" t="s">
        <v>933</v>
      </c>
      <c r="H297">
        <v>1</v>
      </c>
      <c r="I297" t="s">
        <v>740</v>
      </c>
      <c r="J297">
        <v>300</v>
      </c>
      <c r="K297">
        <v>5000</v>
      </c>
      <c r="L297">
        <v>1396</v>
      </c>
      <c r="M297">
        <v>61</v>
      </c>
    </row>
    <row r="298" spans="1:13" x14ac:dyDescent="0.25">
      <c r="A298" s="1">
        <f t="shared" si="4"/>
        <v>2</v>
      </c>
      <c r="B298" s="1">
        <v>298</v>
      </c>
      <c r="D298" s="2">
        <v>31.9812908</v>
      </c>
      <c r="E298" t="s">
        <v>989</v>
      </c>
      <c r="F298" t="s">
        <v>990</v>
      </c>
      <c r="G298">
        <v>2</v>
      </c>
    </row>
    <row r="299" spans="1:13" x14ac:dyDescent="0.25">
      <c r="A299" s="1">
        <f t="shared" si="4"/>
        <v>3</v>
      </c>
      <c r="B299" s="1">
        <v>299</v>
      </c>
      <c r="C299">
        <f>-58869.4014-160.483082-5.37395897</f>
        <v>-59035.258440969999</v>
      </c>
      <c r="D299" t="s">
        <v>991</v>
      </c>
      <c r="E299">
        <v>3</v>
      </c>
    </row>
    <row r="300" spans="1:13" x14ac:dyDescent="0.25">
      <c r="A300" s="1">
        <f t="shared" si="4"/>
        <v>0</v>
      </c>
      <c r="B300" s="1">
        <v>300</v>
      </c>
      <c r="D300" t="s">
        <v>992</v>
      </c>
      <c r="E300" s="2">
        <v>37.577869800000002</v>
      </c>
      <c r="F300">
        <v>4</v>
      </c>
    </row>
    <row r="301" spans="1:13" x14ac:dyDescent="0.25">
      <c r="A301" s="1">
        <f t="shared" si="4"/>
        <v>1</v>
      </c>
      <c r="B301" s="1">
        <v>301</v>
      </c>
      <c r="C301" t="s">
        <v>993</v>
      </c>
      <c r="D301" t="s">
        <v>737</v>
      </c>
      <c r="E301" t="s">
        <v>738</v>
      </c>
      <c r="F301" t="s">
        <v>739</v>
      </c>
      <c r="G301" t="s">
        <v>933</v>
      </c>
      <c r="H301">
        <v>3</v>
      </c>
      <c r="I301" t="s">
        <v>740</v>
      </c>
      <c r="J301">
        <v>300</v>
      </c>
      <c r="K301">
        <v>5000</v>
      </c>
      <c r="L301">
        <v>1390</v>
      </c>
      <c r="M301">
        <v>101</v>
      </c>
    </row>
    <row r="302" spans="1:13" x14ac:dyDescent="0.25">
      <c r="A302" s="1">
        <f t="shared" si="4"/>
        <v>2</v>
      </c>
      <c r="B302" s="1">
        <v>302</v>
      </c>
      <c r="D302" s="2">
        <v>35.494057300000001</v>
      </c>
      <c r="E302" t="s">
        <v>994</v>
      </c>
      <c r="F302" t="s">
        <v>995</v>
      </c>
      <c r="G302">
        <v>2</v>
      </c>
    </row>
    <row r="303" spans="1:13" x14ac:dyDescent="0.25">
      <c r="A303" s="1">
        <f t="shared" si="4"/>
        <v>3</v>
      </c>
      <c r="B303" s="1">
        <v>303</v>
      </c>
      <c r="C303">
        <f>-65695.9521-152.694816-0.67877763</f>
        <v>-65849.325693630002</v>
      </c>
      <c r="D303" t="s">
        <v>996</v>
      </c>
      <c r="E303">
        <v>3</v>
      </c>
    </row>
    <row r="304" spans="1:13" x14ac:dyDescent="0.25">
      <c r="A304" s="1">
        <f t="shared" si="4"/>
        <v>0</v>
      </c>
      <c r="B304" s="1">
        <v>304</v>
      </c>
      <c r="D304" t="s">
        <v>997</v>
      </c>
      <c r="E304" s="2">
        <v>41.802755099999999</v>
      </c>
      <c r="F304">
        <v>4</v>
      </c>
    </row>
    <row r="305" spans="1:13" x14ac:dyDescent="0.25">
      <c r="A305" s="1">
        <f t="shared" si="4"/>
        <v>1</v>
      </c>
      <c r="B305" s="1">
        <v>305</v>
      </c>
      <c r="C305" t="s">
        <v>998</v>
      </c>
      <c r="D305" t="s">
        <v>737</v>
      </c>
      <c r="E305" t="s">
        <v>738</v>
      </c>
      <c r="F305" t="s">
        <v>739</v>
      </c>
      <c r="G305" t="s">
        <v>933</v>
      </c>
      <c r="H305">
        <v>3</v>
      </c>
      <c r="I305" t="s">
        <v>740</v>
      </c>
      <c r="J305">
        <v>300</v>
      </c>
      <c r="K305">
        <v>5000</v>
      </c>
      <c r="L305">
        <v>1391</v>
      </c>
      <c r="M305">
        <v>101</v>
      </c>
    </row>
    <row r="306" spans="1:13" x14ac:dyDescent="0.25">
      <c r="A306" s="1">
        <f t="shared" si="4"/>
        <v>2</v>
      </c>
      <c r="B306" s="1">
        <v>306</v>
      </c>
      <c r="D306" s="2">
        <v>36.932180600000002</v>
      </c>
      <c r="E306" t="s">
        <v>999</v>
      </c>
      <c r="F306" t="s">
        <v>1000</v>
      </c>
      <c r="G306">
        <v>2</v>
      </c>
    </row>
    <row r="307" spans="1:13" x14ac:dyDescent="0.25">
      <c r="A307" s="1">
        <f t="shared" si="4"/>
        <v>3</v>
      </c>
      <c r="B307" s="1">
        <v>307</v>
      </c>
      <c r="C307">
        <f>-68208.415-163.146968-0.360395586</f>
        <v>-68371.922363585996</v>
      </c>
      <c r="D307" t="s">
        <v>1001</v>
      </c>
      <c r="E307">
        <v>3</v>
      </c>
    </row>
    <row r="308" spans="1:13" x14ac:dyDescent="0.25">
      <c r="A308" s="1">
        <f t="shared" si="4"/>
        <v>0</v>
      </c>
      <c r="B308" s="1">
        <v>308</v>
      </c>
      <c r="D308" t="s">
        <v>1002</v>
      </c>
      <c r="E308" s="2">
        <v>37.429358499999999</v>
      </c>
      <c r="F308">
        <v>4</v>
      </c>
    </row>
    <row r="309" spans="1:13" x14ac:dyDescent="0.25">
      <c r="A309" s="1">
        <f t="shared" si="4"/>
        <v>1</v>
      </c>
      <c r="B309" s="1">
        <v>309</v>
      </c>
      <c r="C309" t="s">
        <v>1003</v>
      </c>
      <c r="D309" t="s">
        <v>737</v>
      </c>
      <c r="E309" t="s">
        <v>738</v>
      </c>
      <c r="F309" t="s">
        <v>739</v>
      </c>
      <c r="G309" t="s">
        <v>933</v>
      </c>
      <c r="H309">
        <v>3</v>
      </c>
      <c r="I309" t="s">
        <v>740</v>
      </c>
      <c r="J309">
        <v>300</v>
      </c>
      <c r="K309">
        <v>5000</v>
      </c>
      <c r="L309">
        <v>1392</v>
      </c>
      <c r="M309">
        <v>101</v>
      </c>
    </row>
    <row r="310" spans="1:13" x14ac:dyDescent="0.25">
      <c r="A310" s="1">
        <f t="shared" si="4"/>
        <v>2</v>
      </c>
      <c r="B310" s="1">
        <v>310</v>
      </c>
      <c r="D310" s="2">
        <v>36.462519899999997</v>
      </c>
      <c r="E310" t="s">
        <v>1004</v>
      </c>
      <c r="F310" t="s">
        <v>1005</v>
      </c>
      <c r="G310">
        <v>2</v>
      </c>
    </row>
    <row r="311" spans="1:13" x14ac:dyDescent="0.25">
      <c r="A311" s="1">
        <f t="shared" si="4"/>
        <v>3</v>
      </c>
      <c r="B311" s="1">
        <v>311</v>
      </c>
      <c r="C311">
        <f>-68224.6621-159.179698-1.49049374</f>
        <v>-68385.332291740007</v>
      </c>
      <c r="D311" t="s">
        <v>1006</v>
      </c>
      <c r="E311">
        <v>3</v>
      </c>
    </row>
    <row r="312" spans="1:13" x14ac:dyDescent="0.25">
      <c r="A312" s="1">
        <f t="shared" si="4"/>
        <v>0</v>
      </c>
      <c r="B312" s="1">
        <v>312</v>
      </c>
      <c r="D312" t="s">
        <v>1007</v>
      </c>
      <c r="E312" s="2">
        <v>44.133432599999999</v>
      </c>
      <c r="F312">
        <v>4</v>
      </c>
    </row>
    <row r="313" spans="1:13" x14ac:dyDescent="0.25">
      <c r="A313" s="1">
        <f t="shared" si="4"/>
        <v>1</v>
      </c>
      <c r="B313" s="1">
        <v>313</v>
      </c>
      <c r="C313" t="s">
        <v>1008</v>
      </c>
      <c r="D313" t="s">
        <v>737</v>
      </c>
      <c r="E313" t="s">
        <v>738</v>
      </c>
      <c r="F313" t="s">
        <v>739</v>
      </c>
      <c r="G313" t="s">
        <v>933</v>
      </c>
      <c r="H313">
        <v>3</v>
      </c>
      <c r="I313" t="s">
        <v>740</v>
      </c>
      <c r="J313">
        <v>300</v>
      </c>
      <c r="K313">
        <v>5000</v>
      </c>
      <c r="L313">
        <v>1392</v>
      </c>
      <c r="M313">
        <v>101</v>
      </c>
    </row>
    <row r="314" spans="1:13" x14ac:dyDescent="0.25">
      <c r="A314" s="1">
        <f t="shared" si="4"/>
        <v>2</v>
      </c>
      <c r="B314" s="1">
        <v>314</v>
      </c>
      <c r="D314" s="2">
        <v>36.462519899999997</v>
      </c>
      <c r="E314" t="s">
        <v>1004</v>
      </c>
      <c r="F314" t="s">
        <v>1005</v>
      </c>
      <c r="G314">
        <v>2</v>
      </c>
    </row>
    <row r="315" spans="1:13" x14ac:dyDescent="0.25">
      <c r="A315" s="1">
        <f t="shared" si="4"/>
        <v>3</v>
      </c>
      <c r="B315" s="1">
        <v>315</v>
      </c>
      <c r="C315">
        <f>-68224.6621-159.179698-1.49049374</f>
        <v>-68385.332291740007</v>
      </c>
      <c r="D315" t="s">
        <v>1006</v>
      </c>
      <c r="E315">
        <v>3</v>
      </c>
    </row>
    <row r="316" spans="1:13" x14ac:dyDescent="0.25">
      <c r="A316" s="1">
        <f t="shared" si="4"/>
        <v>0</v>
      </c>
      <c r="B316" s="1">
        <v>316</v>
      </c>
      <c r="D316" t="s">
        <v>1007</v>
      </c>
      <c r="E316" s="2">
        <v>44.133432599999999</v>
      </c>
      <c r="F316">
        <v>4</v>
      </c>
    </row>
    <row r="317" spans="1:13" x14ac:dyDescent="0.25">
      <c r="A317" s="1">
        <f t="shared" si="4"/>
        <v>1</v>
      </c>
      <c r="B317" s="1">
        <v>317</v>
      </c>
      <c r="C317" t="s">
        <v>1009</v>
      </c>
      <c r="D317" t="s">
        <v>737</v>
      </c>
      <c r="E317" t="s">
        <v>738</v>
      </c>
      <c r="F317" t="s">
        <v>739</v>
      </c>
      <c r="G317" t="s">
        <v>933</v>
      </c>
      <c r="H317">
        <v>3</v>
      </c>
      <c r="I317" t="s">
        <v>740</v>
      </c>
      <c r="J317">
        <v>300</v>
      </c>
      <c r="K317">
        <v>5000</v>
      </c>
      <c r="L317">
        <v>1392</v>
      </c>
      <c r="M317">
        <v>101</v>
      </c>
    </row>
    <row r="318" spans="1:13" x14ac:dyDescent="0.25">
      <c r="A318" s="1">
        <f t="shared" si="4"/>
        <v>2</v>
      </c>
      <c r="B318" s="1">
        <v>318</v>
      </c>
      <c r="D318" s="2">
        <v>36.462519899999997</v>
      </c>
      <c r="E318" t="s">
        <v>1004</v>
      </c>
      <c r="F318" t="s">
        <v>1005</v>
      </c>
      <c r="G318">
        <v>2</v>
      </c>
    </row>
    <row r="319" spans="1:13" x14ac:dyDescent="0.25">
      <c r="A319" s="1">
        <f t="shared" si="4"/>
        <v>3</v>
      </c>
      <c r="B319" s="1">
        <v>319</v>
      </c>
      <c r="C319">
        <f>-68224.6621-159.179698-1.49049374</f>
        <v>-68385.332291740007</v>
      </c>
      <c r="D319" t="s">
        <v>1006</v>
      </c>
      <c r="E319">
        <v>3</v>
      </c>
    </row>
    <row r="320" spans="1:13" x14ac:dyDescent="0.25">
      <c r="A320" s="1">
        <f t="shared" si="4"/>
        <v>0</v>
      </c>
      <c r="B320" s="1">
        <v>320</v>
      </c>
      <c r="D320" t="s">
        <v>1007</v>
      </c>
      <c r="E320" s="2">
        <v>44.133432599999999</v>
      </c>
      <c r="F320">
        <v>4</v>
      </c>
    </row>
    <row r="321" spans="1:13" x14ac:dyDescent="0.25">
      <c r="A321" s="1">
        <f t="shared" si="4"/>
        <v>1</v>
      </c>
      <c r="B321" s="1">
        <v>321</v>
      </c>
      <c r="C321" t="s">
        <v>1010</v>
      </c>
      <c r="D321" t="s">
        <v>737</v>
      </c>
      <c r="E321" t="s">
        <v>738</v>
      </c>
      <c r="F321" t="s">
        <v>739</v>
      </c>
      <c r="G321" t="s">
        <v>933</v>
      </c>
      <c r="H321">
        <v>3</v>
      </c>
      <c r="I321" t="s">
        <v>740</v>
      </c>
      <c r="J321">
        <v>300</v>
      </c>
      <c r="K321">
        <v>5000</v>
      </c>
      <c r="L321">
        <v>1391</v>
      </c>
      <c r="M321">
        <v>101</v>
      </c>
    </row>
    <row r="322" spans="1:13" x14ac:dyDescent="0.25">
      <c r="A322" s="1">
        <f t="shared" ref="A322:A372" si="5">MOD(B322,4)</f>
        <v>2</v>
      </c>
      <c r="B322" s="1">
        <v>322</v>
      </c>
      <c r="D322" s="2">
        <v>36.228240499999998</v>
      </c>
      <c r="E322" t="s">
        <v>1011</v>
      </c>
      <c r="F322" t="s">
        <v>1012</v>
      </c>
      <c r="G322">
        <v>2</v>
      </c>
    </row>
    <row r="323" spans="1:13" x14ac:dyDescent="0.25">
      <c r="A323" s="1">
        <f t="shared" si="5"/>
        <v>3</v>
      </c>
      <c r="B323" s="1">
        <v>323</v>
      </c>
      <c r="C323">
        <f>-69274.0504-158.186729-0.92963887</f>
        <v>-69433.166767869989</v>
      </c>
      <c r="D323" t="s">
        <v>1013</v>
      </c>
      <c r="E323">
        <v>3</v>
      </c>
    </row>
    <row r="324" spans="1:13" x14ac:dyDescent="0.25">
      <c r="A324" s="1">
        <f t="shared" si="5"/>
        <v>0</v>
      </c>
      <c r="B324" s="1">
        <v>324</v>
      </c>
      <c r="D324" t="s">
        <v>1014</v>
      </c>
      <c r="E324" s="2">
        <v>40.691932999999999</v>
      </c>
      <c r="F324">
        <v>4</v>
      </c>
    </row>
    <row r="325" spans="1:13" x14ac:dyDescent="0.25">
      <c r="A325" s="1">
        <f t="shared" si="5"/>
        <v>1</v>
      </c>
      <c r="B325" s="1">
        <v>325</v>
      </c>
      <c r="C325" t="s">
        <v>1015</v>
      </c>
      <c r="D325" t="s">
        <v>737</v>
      </c>
      <c r="E325" t="s">
        <v>738</v>
      </c>
      <c r="F325" t="s">
        <v>739</v>
      </c>
      <c r="G325" t="s">
        <v>933</v>
      </c>
      <c r="H325">
        <v>3</v>
      </c>
      <c r="I325" t="s">
        <v>740</v>
      </c>
      <c r="J325">
        <v>300</v>
      </c>
      <c r="K325">
        <v>5000</v>
      </c>
      <c r="L325">
        <v>1389</v>
      </c>
      <c r="M325">
        <v>101</v>
      </c>
    </row>
    <row r="326" spans="1:13" x14ac:dyDescent="0.25">
      <c r="A326" s="1">
        <f t="shared" si="5"/>
        <v>2</v>
      </c>
      <c r="B326" s="1">
        <v>326</v>
      </c>
      <c r="D326" s="2">
        <v>35.074145000000001</v>
      </c>
      <c r="E326" t="s">
        <v>1016</v>
      </c>
      <c r="F326" t="s">
        <v>1017</v>
      </c>
      <c r="G326">
        <v>2</v>
      </c>
    </row>
    <row r="327" spans="1:13" x14ac:dyDescent="0.25">
      <c r="A327" s="1">
        <f t="shared" si="5"/>
        <v>3</v>
      </c>
      <c r="B327" s="1">
        <v>327</v>
      </c>
      <c r="C327">
        <f>-69468.5712-150.70695-0.589221301</f>
        <v>-69619.867371301007</v>
      </c>
      <c r="D327" t="s">
        <v>1018</v>
      </c>
      <c r="E327">
        <v>3</v>
      </c>
    </row>
    <row r="328" spans="1:13" x14ac:dyDescent="0.25">
      <c r="A328" s="1">
        <f t="shared" si="5"/>
        <v>0</v>
      </c>
      <c r="B328" s="1">
        <v>328</v>
      </c>
      <c r="D328" t="s">
        <v>1019</v>
      </c>
      <c r="E328" s="2">
        <v>40.8871854</v>
      </c>
      <c r="F328">
        <v>4</v>
      </c>
    </row>
    <row r="329" spans="1:13" x14ac:dyDescent="0.25">
      <c r="A329" s="1">
        <f t="shared" si="5"/>
        <v>1</v>
      </c>
      <c r="B329" s="1">
        <v>329</v>
      </c>
      <c r="C329" t="s">
        <v>1020</v>
      </c>
      <c r="D329" t="s">
        <v>737</v>
      </c>
      <c r="E329" t="s">
        <v>738</v>
      </c>
      <c r="F329" t="s">
        <v>739</v>
      </c>
      <c r="G329" t="s">
        <v>933</v>
      </c>
      <c r="H329">
        <v>3</v>
      </c>
      <c r="I329" t="s">
        <v>740</v>
      </c>
      <c r="J329">
        <v>300</v>
      </c>
      <c r="K329">
        <v>5000</v>
      </c>
      <c r="L329">
        <v>1389</v>
      </c>
      <c r="M329">
        <v>101</v>
      </c>
    </row>
    <row r="330" spans="1:13" x14ac:dyDescent="0.25">
      <c r="A330" s="1">
        <f t="shared" si="5"/>
        <v>2</v>
      </c>
      <c r="B330" s="1">
        <v>330</v>
      </c>
      <c r="D330" s="2">
        <v>36.508601400000003</v>
      </c>
      <c r="E330" t="s">
        <v>1021</v>
      </c>
      <c r="F330" t="s">
        <v>1022</v>
      </c>
      <c r="G330">
        <v>2</v>
      </c>
    </row>
    <row r="331" spans="1:13" x14ac:dyDescent="0.25">
      <c r="A331" s="1">
        <f t="shared" si="5"/>
        <v>3</v>
      </c>
      <c r="B331" s="1">
        <v>331</v>
      </c>
      <c r="C331">
        <f>-71988.443-161.159772-0.443332848</f>
        <v>-72150.046104847992</v>
      </c>
      <c r="D331" t="s">
        <v>1023</v>
      </c>
      <c r="E331">
        <v>3</v>
      </c>
    </row>
    <row r="332" spans="1:13" x14ac:dyDescent="0.25">
      <c r="A332" s="1">
        <f t="shared" si="5"/>
        <v>0</v>
      </c>
      <c r="B332" s="1">
        <v>332</v>
      </c>
      <c r="D332" t="s">
        <v>1024</v>
      </c>
      <c r="E332" s="2">
        <v>37.319777299999998</v>
      </c>
      <c r="F332">
        <v>4</v>
      </c>
    </row>
    <row r="333" spans="1:13" x14ac:dyDescent="0.25">
      <c r="A333" s="1">
        <f t="shared" si="5"/>
        <v>1</v>
      </c>
      <c r="B333" s="1">
        <v>333</v>
      </c>
      <c r="C333" t="s">
        <v>1025</v>
      </c>
      <c r="D333" t="s">
        <v>737</v>
      </c>
      <c r="E333" t="s">
        <v>738</v>
      </c>
      <c r="F333" t="s">
        <v>739</v>
      </c>
      <c r="G333" t="s">
        <v>933</v>
      </c>
      <c r="H333">
        <v>3</v>
      </c>
      <c r="I333" t="s">
        <v>740</v>
      </c>
      <c r="J333">
        <v>300</v>
      </c>
      <c r="K333">
        <v>5000</v>
      </c>
      <c r="L333">
        <v>1392</v>
      </c>
      <c r="M333">
        <v>101</v>
      </c>
    </row>
    <row r="334" spans="1:13" x14ac:dyDescent="0.25">
      <c r="A334" s="1">
        <f t="shared" si="5"/>
        <v>2</v>
      </c>
      <c r="B334" s="1">
        <v>334</v>
      </c>
      <c r="D334" s="2">
        <v>36.486719100000002</v>
      </c>
      <c r="E334" t="s">
        <v>1026</v>
      </c>
      <c r="F334" t="s">
        <v>1027</v>
      </c>
      <c r="G334">
        <v>2</v>
      </c>
    </row>
    <row r="335" spans="1:13" x14ac:dyDescent="0.25">
      <c r="A335" s="1">
        <f t="shared" si="5"/>
        <v>3</v>
      </c>
      <c r="B335" s="1">
        <v>335</v>
      </c>
      <c r="C335">
        <f>-71571.6839-160.224268-3.41461806</f>
        <v>-71735.322786060002</v>
      </c>
      <c r="D335" t="s">
        <v>1028</v>
      </c>
      <c r="E335">
        <v>3</v>
      </c>
    </row>
    <row r="336" spans="1:13" x14ac:dyDescent="0.25">
      <c r="A336" s="1">
        <f t="shared" si="5"/>
        <v>0</v>
      </c>
      <c r="B336" s="1">
        <v>336</v>
      </c>
      <c r="D336" t="s">
        <v>1029</v>
      </c>
      <c r="E336" s="2">
        <v>52.801053600000003</v>
      </c>
      <c r="F336">
        <v>4</v>
      </c>
    </row>
    <row r="337" spans="1:13" x14ac:dyDescent="0.25">
      <c r="A337" s="1">
        <f t="shared" si="5"/>
        <v>1</v>
      </c>
      <c r="B337" s="1">
        <v>337</v>
      </c>
      <c r="C337" t="s">
        <v>1030</v>
      </c>
      <c r="D337" t="s">
        <v>737</v>
      </c>
      <c r="E337" t="s">
        <v>738</v>
      </c>
      <c r="F337" t="s">
        <v>739</v>
      </c>
      <c r="G337" t="s">
        <v>933</v>
      </c>
      <c r="H337">
        <v>3</v>
      </c>
      <c r="I337" t="s">
        <v>740</v>
      </c>
      <c r="J337">
        <v>300</v>
      </c>
      <c r="K337">
        <v>5000</v>
      </c>
      <c r="L337">
        <v>1390</v>
      </c>
      <c r="M337">
        <v>101</v>
      </c>
    </row>
    <row r="338" spans="1:13" x14ac:dyDescent="0.25">
      <c r="A338" s="1">
        <f t="shared" si="5"/>
        <v>2</v>
      </c>
      <c r="B338" s="1">
        <v>338</v>
      </c>
      <c r="D338" s="2">
        <v>35.702850599999998</v>
      </c>
      <c r="E338" t="s">
        <v>1031</v>
      </c>
      <c r="F338" t="s">
        <v>1032</v>
      </c>
      <c r="G338">
        <v>2</v>
      </c>
    </row>
    <row r="339" spans="1:13" x14ac:dyDescent="0.25">
      <c r="A339" s="1">
        <f t="shared" si="5"/>
        <v>3</v>
      </c>
      <c r="B339" s="1">
        <v>339</v>
      </c>
      <c r="C339">
        <f>-71828.9854-155.165788-1.61155005</f>
        <v>-71985.762738050005</v>
      </c>
      <c r="D339" t="s">
        <v>1033</v>
      </c>
      <c r="E339">
        <v>3</v>
      </c>
    </row>
    <row r="340" spans="1:13" x14ac:dyDescent="0.25">
      <c r="A340" s="1">
        <f t="shared" si="5"/>
        <v>0</v>
      </c>
      <c r="B340" s="1">
        <v>340</v>
      </c>
      <c r="D340" t="s">
        <v>1034</v>
      </c>
      <c r="E340" s="2">
        <v>44.130212100000001</v>
      </c>
      <c r="F340">
        <v>4</v>
      </c>
    </row>
    <row r="341" spans="1:13" x14ac:dyDescent="0.25">
      <c r="A341" s="1">
        <f t="shared" si="5"/>
        <v>1</v>
      </c>
      <c r="B341" s="1">
        <v>341</v>
      </c>
      <c r="C341" t="s">
        <v>1035</v>
      </c>
      <c r="D341" t="s">
        <v>737</v>
      </c>
      <c r="E341" t="s">
        <v>738</v>
      </c>
      <c r="F341" t="s">
        <v>739</v>
      </c>
      <c r="G341" t="s">
        <v>933</v>
      </c>
      <c r="H341">
        <v>3</v>
      </c>
      <c r="I341" t="s">
        <v>740</v>
      </c>
      <c r="J341">
        <v>300</v>
      </c>
      <c r="K341">
        <v>5000</v>
      </c>
      <c r="L341">
        <v>1389</v>
      </c>
      <c r="M341">
        <v>101</v>
      </c>
    </row>
    <row r="342" spans="1:13" x14ac:dyDescent="0.25">
      <c r="A342" s="1">
        <f t="shared" si="5"/>
        <v>2</v>
      </c>
      <c r="B342" s="1">
        <v>342</v>
      </c>
      <c r="D342" s="2">
        <v>35.790013500000001</v>
      </c>
      <c r="E342" t="s">
        <v>1036</v>
      </c>
      <c r="F342" t="s">
        <v>1037</v>
      </c>
      <c r="G342">
        <v>2</v>
      </c>
    </row>
    <row r="343" spans="1:13" x14ac:dyDescent="0.25">
      <c r="A343" s="1">
        <f t="shared" si="5"/>
        <v>3</v>
      </c>
      <c r="B343" s="1">
        <v>343</v>
      </c>
      <c r="C343">
        <f>-73039.7595-156.091752-0.624534576</f>
        <v>-73196.475786575989</v>
      </c>
      <c r="D343" t="s">
        <v>1038</v>
      </c>
      <c r="E343">
        <v>3</v>
      </c>
    </row>
    <row r="344" spans="1:13" x14ac:dyDescent="0.25">
      <c r="A344" s="1">
        <f t="shared" si="5"/>
        <v>0</v>
      </c>
      <c r="B344" s="1">
        <v>344</v>
      </c>
      <c r="D344" t="s">
        <v>1039</v>
      </c>
      <c r="E344" s="2">
        <v>38.786596000000003</v>
      </c>
      <c r="F344">
        <v>4</v>
      </c>
    </row>
    <row r="345" spans="1:13" x14ac:dyDescent="0.25">
      <c r="A345" s="1">
        <f t="shared" si="5"/>
        <v>1</v>
      </c>
      <c r="B345" s="1">
        <v>345</v>
      </c>
      <c r="C345" t="s">
        <v>1040</v>
      </c>
      <c r="D345" t="s">
        <v>737</v>
      </c>
      <c r="E345" t="s">
        <v>738</v>
      </c>
      <c r="F345" t="s">
        <v>739</v>
      </c>
      <c r="G345" t="s">
        <v>933</v>
      </c>
      <c r="H345">
        <v>3</v>
      </c>
      <c r="I345" t="s">
        <v>740</v>
      </c>
      <c r="J345">
        <v>300</v>
      </c>
      <c r="K345">
        <v>5000</v>
      </c>
      <c r="L345">
        <v>1389</v>
      </c>
      <c r="M345">
        <v>101</v>
      </c>
    </row>
    <row r="346" spans="1:13" x14ac:dyDescent="0.25">
      <c r="A346" s="1">
        <f t="shared" si="5"/>
        <v>2</v>
      </c>
      <c r="B346" s="1">
        <v>346</v>
      </c>
      <c r="D346" s="2">
        <v>35.074145000000001</v>
      </c>
      <c r="E346" t="s">
        <v>1016</v>
      </c>
      <c r="F346" t="s">
        <v>1017</v>
      </c>
      <c r="G346">
        <v>2</v>
      </c>
    </row>
    <row r="347" spans="1:13" x14ac:dyDescent="0.25">
      <c r="A347" s="1">
        <f t="shared" si="5"/>
        <v>3</v>
      </c>
      <c r="B347" s="1">
        <v>347</v>
      </c>
      <c r="C347">
        <f>-69468.5712-150.70695-0.589221301</f>
        <v>-69619.867371301007</v>
      </c>
      <c r="D347" t="s">
        <v>1018</v>
      </c>
      <c r="E347">
        <v>3</v>
      </c>
    </row>
    <row r="348" spans="1:13" x14ac:dyDescent="0.25">
      <c r="A348" s="1">
        <f t="shared" si="5"/>
        <v>0</v>
      </c>
      <c r="B348" s="1">
        <v>348</v>
      </c>
      <c r="D348" t="s">
        <v>1019</v>
      </c>
      <c r="E348" s="2">
        <v>40.8871854</v>
      </c>
      <c r="F348">
        <v>4</v>
      </c>
    </row>
    <row r="349" spans="1:13" x14ac:dyDescent="0.25">
      <c r="A349" s="1">
        <f t="shared" si="5"/>
        <v>1</v>
      </c>
      <c r="B349" s="1">
        <v>349</v>
      </c>
      <c r="C349" t="s">
        <v>1041</v>
      </c>
      <c r="D349" t="s">
        <v>737</v>
      </c>
      <c r="E349" t="s">
        <v>738</v>
      </c>
      <c r="F349" t="s">
        <v>739</v>
      </c>
      <c r="G349" t="s">
        <v>933</v>
      </c>
      <c r="H349">
        <v>3</v>
      </c>
      <c r="I349" t="s">
        <v>740</v>
      </c>
      <c r="J349">
        <v>300</v>
      </c>
      <c r="K349">
        <v>5000</v>
      </c>
      <c r="L349">
        <v>1387</v>
      </c>
      <c r="M349">
        <v>101</v>
      </c>
    </row>
    <row r="350" spans="1:13" x14ac:dyDescent="0.25">
      <c r="A350" s="1">
        <f t="shared" si="5"/>
        <v>2</v>
      </c>
      <c r="B350" s="1">
        <v>350</v>
      </c>
      <c r="D350" s="2">
        <v>34.7925732</v>
      </c>
      <c r="E350" t="s">
        <v>1042</v>
      </c>
      <c r="F350" t="s">
        <v>1043</v>
      </c>
      <c r="G350">
        <v>2</v>
      </c>
    </row>
    <row r="351" spans="1:13" x14ac:dyDescent="0.25">
      <c r="A351" s="1">
        <f t="shared" si="5"/>
        <v>3</v>
      </c>
      <c r="B351" s="1">
        <v>351</v>
      </c>
      <c r="C351">
        <f>-69465.8927-148.879154</f>
        <v>-69614.771853999991</v>
      </c>
      <c r="D351" s="2">
        <v>0.89164397299999998</v>
      </c>
      <c r="E351" t="s">
        <v>1044</v>
      </c>
      <c r="F351">
        <v>3</v>
      </c>
    </row>
    <row r="352" spans="1:13" x14ac:dyDescent="0.25">
      <c r="A352" s="1">
        <f t="shared" si="5"/>
        <v>0</v>
      </c>
      <c r="B352" s="1">
        <v>352</v>
      </c>
      <c r="D352" t="s">
        <v>1045</v>
      </c>
      <c r="E352" s="2">
        <v>33.446406899999999</v>
      </c>
      <c r="F352">
        <v>4</v>
      </c>
    </row>
    <row r="353" spans="1:13" x14ac:dyDescent="0.25">
      <c r="A353" s="1">
        <f t="shared" si="5"/>
        <v>1</v>
      </c>
      <c r="B353" s="1">
        <v>353</v>
      </c>
      <c r="C353" t="s">
        <v>1046</v>
      </c>
      <c r="D353" t="s">
        <v>737</v>
      </c>
      <c r="E353" t="s">
        <v>738</v>
      </c>
      <c r="F353" t="s">
        <v>739</v>
      </c>
      <c r="G353" t="s">
        <v>933</v>
      </c>
      <c r="H353">
        <v>3</v>
      </c>
      <c r="I353" t="s">
        <v>740</v>
      </c>
      <c r="J353">
        <v>300</v>
      </c>
      <c r="K353">
        <v>5000</v>
      </c>
      <c r="L353">
        <v>1388</v>
      </c>
      <c r="M353">
        <v>101</v>
      </c>
    </row>
    <row r="354" spans="1:13" x14ac:dyDescent="0.25">
      <c r="A354" s="1">
        <f t="shared" si="5"/>
        <v>2</v>
      </c>
      <c r="B354" s="1">
        <v>354</v>
      </c>
      <c r="D354" s="2">
        <v>35.602226100000003</v>
      </c>
      <c r="E354" t="s">
        <v>1047</v>
      </c>
      <c r="F354" t="s">
        <v>1048</v>
      </c>
      <c r="G354">
        <v>2</v>
      </c>
    </row>
    <row r="355" spans="1:13" x14ac:dyDescent="0.25">
      <c r="A355" s="1">
        <f t="shared" si="5"/>
        <v>3</v>
      </c>
      <c r="B355" s="1">
        <v>355</v>
      </c>
      <c r="C355">
        <f>-73058.8835-154.763591</f>
        <v>-73213.647090999992</v>
      </c>
      <c r="D355" s="2">
        <v>0.49616876399999998</v>
      </c>
      <c r="E355" t="s">
        <v>1049</v>
      </c>
      <c r="F355">
        <v>3</v>
      </c>
    </row>
    <row r="356" spans="1:13" x14ac:dyDescent="0.25">
      <c r="A356" s="1">
        <f t="shared" si="5"/>
        <v>0</v>
      </c>
      <c r="B356" s="1">
        <v>356</v>
      </c>
      <c r="D356" t="s">
        <v>1050</v>
      </c>
      <c r="E356" s="2">
        <v>33.022224299999998</v>
      </c>
      <c r="F356">
        <v>4</v>
      </c>
    </row>
    <row r="357" spans="1:13" x14ac:dyDescent="0.25">
      <c r="A357" s="1">
        <f t="shared" si="5"/>
        <v>1</v>
      </c>
      <c r="B357" s="1">
        <v>357</v>
      </c>
      <c r="C357" t="s">
        <v>1051</v>
      </c>
      <c r="D357" t="s">
        <v>737</v>
      </c>
      <c r="E357" t="s">
        <v>738</v>
      </c>
      <c r="F357" t="s">
        <v>739</v>
      </c>
      <c r="G357" t="s">
        <v>933</v>
      </c>
      <c r="H357">
        <v>3</v>
      </c>
      <c r="I357" t="s">
        <v>740</v>
      </c>
      <c r="J357">
        <v>300</v>
      </c>
      <c r="K357">
        <v>5000</v>
      </c>
      <c r="L357">
        <v>1390</v>
      </c>
      <c r="M357">
        <v>101</v>
      </c>
    </row>
    <row r="358" spans="1:13" x14ac:dyDescent="0.25">
      <c r="A358" s="1">
        <f t="shared" si="5"/>
        <v>2</v>
      </c>
      <c r="B358" s="1">
        <v>358</v>
      </c>
      <c r="D358" s="2">
        <v>35.92454</v>
      </c>
      <c r="E358" t="s">
        <v>1052</v>
      </c>
      <c r="F358" t="s">
        <v>1053</v>
      </c>
      <c r="G358">
        <v>2</v>
      </c>
    </row>
    <row r="359" spans="1:13" x14ac:dyDescent="0.25">
      <c r="A359" s="1">
        <f t="shared" si="5"/>
        <v>3</v>
      </c>
      <c r="B359" s="1">
        <v>359</v>
      </c>
      <c r="C359">
        <f>-71420.6296-156.694645-1.37447637</f>
        <v>-71578.69872136999</v>
      </c>
      <c r="D359" t="s">
        <v>1054</v>
      </c>
      <c r="E359">
        <v>3</v>
      </c>
    </row>
    <row r="360" spans="1:13" x14ac:dyDescent="0.25">
      <c r="A360" s="1">
        <f t="shared" si="5"/>
        <v>0</v>
      </c>
      <c r="B360" s="1">
        <v>360</v>
      </c>
      <c r="D360" t="s">
        <v>1055</v>
      </c>
      <c r="E360" s="2">
        <v>42.7157731</v>
      </c>
      <c r="F360">
        <v>4</v>
      </c>
    </row>
    <row r="361" spans="1:13" x14ac:dyDescent="0.25">
      <c r="A361" s="1">
        <f t="shared" si="5"/>
        <v>1</v>
      </c>
      <c r="B361" s="1">
        <v>361</v>
      </c>
      <c r="C361" t="s">
        <v>1056</v>
      </c>
      <c r="D361" t="s">
        <v>737</v>
      </c>
      <c r="E361" t="s">
        <v>738</v>
      </c>
      <c r="F361" t="s">
        <v>1057</v>
      </c>
      <c r="G361" t="s">
        <v>1058</v>
      </c>
      <c r="H361">
        <v>1</v>
      </c>
      <c r="I361" t="s">
        <v>740</v>
      </c>
      <c r="J361">
        <v>300</v>
      </c>
      <c r="K361">
        <v>5000</v>
      </c>
      <c r="L361">
        <v>1375</v>
      </c>
      <c r="M361">
        <v>71</v>
      </c>
    </row>
    <row r="362" spans="1:13" x14ac:dyDescent="0.25">
      <c r="A362" s="1">
        <f t="shared" si="5"/>
        <v>2</v>
      </c>
      <c r="B362" s="1">
        <v>362</v>
      </c>
      <c r="D362" s="2">
        <v>26.016099199999999</v>
      </c>
      <c r="E362" t="s">
        <v>1059</v>
      </c>
      <c r="F362" t="s">
        <v>1060</v>
      </c>
      <c r="G362">
        <v>2</v>
      </c>
    </row>
    <row r="363" spans="1:13" x14ac:dyDescent="0.25">
      <c r="A363" s="1">
        <f t="shared" si="5"/>
        <v>3</v>
      </c>
      <c r="B363" s="1">
        <v>363</v>
      </c>
      <c r="C363">
        <f>-29070.1352-104.708452</f>
        <v>-29174.843652</v>
      </c>
      <c r="D363" s="2">
        <v>1.49909687</v>
      </c>
      <c r="E363" t="s">
        <v>1061</v>
      </c>
      <c r="F363">
        <v>3</v>
      </c>
    </row>
    <row r="364" spans="1:13" x14ac:dyDescent="0.25">
      <c r="A364" s="1">
        <f t="shared" si="5"/>
        <v>0</v>
      </c>
      <c r="B364" s="1">
        <v>364</v>
      </c>
      <c r="D364" t="s">
        <v>1062</v>
      </c>
      <c r="E364" s="2">
        <v>29.240561100000001</v>
      </c>
      <c r="F364">
        <v>4</v>
      </c>
    </row>
    <row r="365" spans="1:13" x14ac:dyDescent="0.25">
      <c r="A365" s="1">
        <f t="shared" si="5"/>
        <v>1</v>
      </c>
      <c r="B365" s="1">
        <v>365</v>
      </c>
      <c r="C365" t="s">
        <v>1063</v>
      </c>
      <c r="D365" t="s">
        <v>737</v>
      </c>
      <c r="E365" t="s">
        <v>738</v>
      </c>
      <c r="F365" t="s">
        <v>1057</v>
      </c>
      <c r="G365" t="s">
        <v>1058</v>
      </c>
      <c r="H365">
        <v>1</v>
      </c>
      <c r="I365" t="s">
        <v>740</v>
      </c>
      <c r="J365">
        <v>300</v>
      </c>
      <c r="K365">
        <v>5000</v>
      </c>
      <c r="L365">
        <v>1375</v>
      </c>
      <c r="M365">
        <v>71</v>
      </c>
    </row>
    <row r="366" spans="1:13" x14ac:dyDescent="0.25">
      <c r="A366" s="1">
        <f t="shared" si="5"/>
        <v>2</v>
      </c>
      <c r="B366" s="1">
        <v>366</v>
      </c>
      <c r="D366" s="2">
        <v>26.016099199999999</v>
      </c>
      <c r="E366" t="s">
        <v>1059</v>
      </c>
      <c r="F366" t="s">
        <v>1060</v>
      </c>
      <c r="G366">
        <v>2</v>
      </c>
    </row>
    <row r="367" spans="1:13" x14ac:dyDescent="0.25">
      <c r="A367" s="1">
        <f t="shared" si="5"/>
        <v>3</v>
      </c>
      <c r="B367" s="1">
        <v>367</v>
      </c>
      <c r="C367">
        <f>-29070.1352-104.708452</f>
        <v>-29174.843652</v>
      </c>
      <c r="D367" s="2">
        <v>1.49909687</v>
      </c>
      <c r="E367" t="s">
        <v>1061</v>
      </c>
      <c r="F367">
        <v>3</v>
      </c>
    </row>
    <row r="368" spans="1:13" x14ac:dyDescent="0.25">
      <c r="A368" s="1">
        <f t="shared" si="5"/>
        <v>0</v>
      </c>
      <c r="B368" s="1">
        <v>368</v>
      </c>
      <c r="D368" t="s">
        <v>1062</v>
      </c>
      <c r="E368" s="2">
        <v>29.240561100000001</v>
      </c>
      <c r="F368">
        <v>4</v>
      </c>
    </row>
    <row r="369" spans="1:13" x14ac:dyDescent="0.25">
      <c r="A369" s="1">
        <f t="shared" si="5"/>
        <v>1</v>
      </c>
      <c r="B369" s="1">
        <v>369</v>
      </c>
      <c r="C369" t="s">
        <v>1064</v>
      </c>
      <c r="D369" t="s">
        <v>737</v>
      </c>
      <c r="E369" t="s">
        <v>738</v>
      </c>
      <c r="F369" t="s">
        <v>1057</v>
      </c>
      <c r="G369" t="s">
        <v>1058</v>
      </c>
      <c r="H369">
        <v>1</v>
      </c>
      <c r="I369" t="s">
        <v>740</v>
      </c>
      <c r="J369">
        <v>300</v>
      </c>
      <c r="K369">
        <v>5000</v>
      </c>
      <c r="L369">
        <v>1376</v>
      </c>
      <c r="M369">
        <v>71</v>
      </c>
    </row>
    <row r="370" spans="1:13" x14ac:dyDescent="0.25">
      <c r="A370" s="1">
        <f t="shared" si="5"/>
        <v>2</v>
      </c>
      <c r="B370" s="1">
        <v>370</v>
      </c>
      <c r="D370" s="2">
        <v>26.2978402</v>
      </c>
      <c r="E370" t="s">
        <v>1065</v>
      </c>
      <c r="F370" t="s">
        <v>1066</v>
      </c>
      <c r="G370">
        <v>2</v>
      </c>
    </row>
    <row r="371" spans="1:13" x14ac:dyDescent="0.25">
      <c r="A371" s="1">
        <f t="shared" si="5"/>
        <v>3</v>
      </c>
      <c r="B371" s="1">
        <v>371</v>
      </c>
      <c r="C371">
        <f>-29058.4248-106.497189-0.153853523</f>
        <v>-29165.075842523001</v>
      </c>
      <c r="D371" t="s">
        <v>1067</v>
      </c>
      <c r="E371">
        <v>3</v>
      </c>
    </row>
    <row r="372" spans="1:13" x14ac:dyDescent="0.25">
      <c r="A372" s="1">
        <f t="shared" si="5"/>
        <v>0</v>
      </c>
      <c r="B372" s="1">
        <v>372</v>
      </c>
      <c r="D372" t="s">
        <v>1068</v>
      </c>
      <c r="E372" s="2">
        <v>37.470250900000003</v>
      </c>
      <c r="F372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Sheet1!_FilterDatabase</vt:lpstr>
      <vt:lpstr>Sheet1!_FilterDatabase_0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Tanjin He</cp:lastModifiedBy>
  <cp:revision>0</cp:revision>
  <dcterms:created xsi:type="dcterms:W3CDTF">2006-09-16T00:00:00Z</dcterms:created>
  <dcterms:modified xsi:type="dcterms:W3CDTF">2014-10-19T07:55:12Z</dcterms:modified>
</cp:coreProperties>
</file>