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50940" yWindow="-5020" windowWidth="49320" windowHeight="223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E63" i="1"/>
  <c r="D62" i="1"/>
  <c r="E62" i="1"/>
  <c r="H13" i="2"/>
  <c r="I13" i="2"/>
  <c r="J13" i="2"/>
  <c r="L13" i="2"/>
  <c r="M13" i="2"/>
  <c r="N13" i="2"/>
  <c r="P13" i="2"/>
  <c r="H14" i="2"/>
  <c r="I14" i="2"/>
  <c r="J14" i="2"/>
  <c r="L14" i="2"/>
  <c r="M14" i="2"/>
  <c r="N14" i="2"/>
  <c r="P14" i="2"/>
  <c r="H15" i="2"/>
  <c r="I15" i="2"/>
  <c r="J15" i="2"/>
  <c r="L15" i="2"/>
  <c r="M15" i="2"/>
  <c r="N15" i="2"/>
  <c r="P15" i="2"/>
  <c r="H16" i="2"/>
  <c r="I16" i="2"/>
  <c r="J16" i="2"/>
  <c r="L16" i="2"/>
  <c r="M16" i="2"/>
  <c r="N16" i="2"/>
  <c r="P16" i="2"/>
  <c r="H17" i="2"/>
  <c r="I17" i="2"/>
  <c r="J17" i="2"/>
  <c r="L17" i="2"/>
  <c r="M17" i="2"/>
  <c r="N17" i="2"/>
  <c r="P17" i="2"/>
  <c r="H18" i="2"/>
  <c r="I18" i="2"/>
  <c r="J18" i="2"/>
  <c r="L18" i="2"/>
  <c r="M18" i="2"/>
  <c r="N18" i="2"/>
  <c r="P18" i="2"/>
  <c r="F12" i="1"/>
  <c r="F13" i="1"/>
  <c r="F14" i="1"/>
  <c r="F15" i="1"/>
  <c r="F16" i="1"/>
  <c r="F11" i="1"/>
  <c r="E12" i="1"/>
  <c r="E13" i="1"/>
  <c r="E14" i="1"/>
  <c r="E15" i="1"/>
  <c r="E16" i="1"/>
  <c r="E11" i="1"/>
  <c r="E28" i="1"/>
  <c r="D12" i="1"/>
  <c r="D13" i="1"/>
  <c r="D14" i="1"/>
  <c r="D15" i="1"/>
  <c r="D16" i="1"/>
  <c r="D11" i="1"/>
  <c r="D28" i="1"/>
  <c r="F62" i="2"/>
  <c r="H62" i="2"/>
  <c r="I62" i="2"/>
  <c r="J62" i="2"/>
  <c r="L62" i="2"/>
  <c r="M62" i="2"/>
  <c r="N62" i="2"/>
  <c r="P62" i="2"/>
  <c r="F63" i="2"/>
  <c r="H63" i="2"/>
  <c r="I63" i="2"/>
  <c r="J63" i="2"/>
  <c r="L63" i="2"/>
  <c r="M63" i="2"/>
  <c r="N63" i="2"/>
  <c r="P63" i="2"/>
  <c r="F64" i="2"/>
  <c r="H64" i="2"/>
  <c r="I64" i="2"/>
  <c r="J64" i="2"/>
  <c r="L64" i="2"/>
  <c r="M64" i="2"/>
  <c r="N64" i="2"/>
  <c r="P64" i="2"/>
  <c r="F65" i="2"/>
  <c r="H65" i="2"/>
  <c r="I65" i="2"/>
  <c r="J65" i="2"/>
  <c r="L65" i="2"/>
  <c r="M65" i="2"/>
  <c r="N65" i="2"/>
  <c r="P65" i="2"/>
  <c r="F66" i="2"/>
  <c r="H66" i="2"/>
  <c r="I66" i="2"/>
  <c r="J66" i="2"/>
  <c r="L66" i="2"/>
  <c r="M66" i="2"/>
  <c r="N66" i="2"/>
  <c r="P66" i="2"/>
  <c r="F67" i="2"/>
  <c r="H67" i="2"/>
  <c r="I67" i="2"/>
  <c r="J67" i="2"/>
  <c r="L67" i="2"/>
  <c r="M67" i="2"/>
  <c r="N67" i="2"/>
  <c r="P67" i="2"/>
  <c r="F68" i="2"/>
  <c r="H68" i="2"/>
  <c r="I68" i="2"/>
  <c r="J68" i="2"/>
  <c r="L68" i="2"/>
  <c r="M68" i="2"/>
  <c r="N68" i="2"/>
  <c r="P68" i="2"/>
  <c r="F69" i="2"/>
  <c r="H69" i="2"/>
  <c r="I69" i="2"/>
  <c r="J69" i="2"/>
  <c r="L69" i="2"/>
  <c r="M69" i="2"/>
  <c r="N69" i="2"/>
  <c r="P69" i="2"/>
  <c r="F70" i="2"/>
  <c r="H70" i="2"/>
  <c r="I70" i="2"/>
  <c r="J70" i="2"/>
  <c r="L70" i="2"/>
  <c r="M70" i="2"/>
  <c r="N70" i="2"/>
  <c r="P70" i="2"/>
  <c r="F71" i="2"/>
  <c r="H71" i="2"/>
  <c r="I71" i="2"/>
  <c r="J71" i="2"/>
  <c r="L71" i="2"/>
  <c r="M71" i="2"/>
  <c r="N71" i="2"/>
  <c r="P71" i="2"/>
  <c r="F72" i="2"/>
  <c r="H72" i="2"/>
  <c r="I72" i="2"/>
  <c r="J72" i="2"/>
  <c r="L72" i="2"/>
  <c r="M72" i="2"/>
  <c r="N72" i="2"/>
  <c r="P72" i="2"/>
  <c r="F73" i="2"/>
  <c r="H73" i="2"/>
  <c r="I73" i="2"/>
  <c r="J73" i="2"/>
  <c r="L73" i="2"/>
  <c r="M73" i="2"/>
  <c r="N73" i="2"/>
  <c r="P73" i="2"/>
  <c r="F74" i="2"/>
  <c r="H74" i="2"/>
  <c r="I74" i="2"/>
  <c r="J74" i="2"/>
  <c r="L74" i="2"/>
  <c r="M74" i="2"/>
  <c r="N74" i="2"/>
  <c r="P74" i="2"/>
  <c r="F75" i="2"/>
  <c r="H75" i="2"/>
  <c r="I75" i="2"/>
  <c r="J75" i="2"/>
  <c r="L75" i="2"/>
  <c r="M75" i="2"/>
  <c r="N75" i="2"/>
  <c r="P75" i="2"/>
  <c r="F76" i="2"/>
  <c r="H76" i="2"/>
  <c r="I76" i="2"/>
  <c r="J76" i="2"/>
  <c r="L76" i="2"/>
  <c r="M76" i="2"/>
  <c r="N76" i="2"/>
  <c r="P76" i="2"/>
  <c r="F80" i="2"/>
  <c r="H80" i="2"/>
  <c r="I80" i="2"/>
  <c r="J80" i="2"/>
  <c r="L80" i="2"/>
  <c r="M80" i="2"/>
  <c r="N80" i="2"/>
  <c r="P80" i="2"/>
  <c r="F81" i="2"/>
  <c r="H81" i="2"/>
  <c r="I81" i="2"/>
  <c r="J81" i="2"/>
  <c r="L81" i="2"/>
  <c r="M81" i="2"/>
  <c r="N81" i="2"/>
  <c r="P81" i="2"/>
  <c r="F82" i="2"/>
  <c r="H82" i="2"/>
  <c r="I82" i="2"/>
  <c r="J82" i="2"/>
  <c r="L82" i="2"/>
  <c r="M82" i="2"/>
  <c r="N82" i="2"/>
  <c r="P82" i="2"/>
  <c r="F83" i="2"/>
  <c r="H83" i="2"/>
  <c r="I83" i="2"/>
  <c r="J83" i="2"/>
  <c r="L83" i="2"/>
  <c r="M83" i="2"/>
  <c r="N83" i="2"/>
  <c r="P83" i="2"/>
  <c r="F84" i="2"/>
  <c r="H84" i="2"/>
  <c r="I84" i="2"/>
  <c r="J84" i="2"/>
  <c r="L84" i="2"/>
  <c r="M84" i="2"/>
  <c r="N84" i="2"/>
  <c r="P84" i="2"/>
  <c r="F85" i="2"/>
  <c r="H85" i="2"/>
  <c r="I85" i="2"/>
  <c r="J85" i="2"/>
  <c r="L85" i="2"/>
  <c r="M85" i="2"/>
  <c r="N85" i="2"/>
  <c r="P85" i="2"/>
  <c r="F86" i="2"/>
  <c r="H86" i="2"/>
  <c r="I86" i="2"/>
  <c r="J86" i="2"/>
  <c r="L86" i="2"/>
  <c r="M86" i="2"/>
  <c r="N86" i="2"/>
  <c r="P86" i="2"/>
  <c r="F87" i="2"/>
  <c r="H87" i="2"/>
  <c r="I87" i="2"/>
  <c r="J87" i="2"/>
  <c r="L87" i="2"/>
  <c r="M87" i="2"/>
  <c r="N87" i="2"/>
  <c r="P87" i="2"/>
  <c r="F88" i="2"/>
  <c r="H88" i="2"/>
  <c r="I88" i="2"/>
  <c r="J88" i="2"/>
  <c r="L88" i="2"/>
  <c r="M88" i="2"/>
  <c r="N88" i="2"/>
  <c r="P88" i="2"/>
  <c r="F89" i="2"/>
  <c r="H89" i="2"/>
  <c r="I89" i="2"/>
  <c r="J89" i="2"/>
  <c r="L89" i="2"/>
  <c r="M89" i="2"/>
  <c r="N89" i="2"/>
  <c r="P89" i="2"/>
  <c r="F90" i="2"/>
  <c r="H90" i="2"/>
  <c r="I90" i="2"/>
  <c r="J90" i="2"/>
  <c r="L90" i="2"/>
  <c r="M90" i="2"/>
  <c r="N90" i="2"/>
  <c r="P90" i="2"/>
  <c r="F91" i="2"/>
  <c r="H91" i="2"/>
  <c r="I91" i="2"/>
  <c r="J91" i="2"/>
  <c r="L91" i="2"/>
  <c r="M91" i="2"/>
  <c r="N91" i="2"/>
  <c r="P91" i="2"/>
  <c r="F92" i="2"/>
  <c r="H92" i="2"/>
  <c r="I92" i="2"/>
  <c r="J92" i="2"/>
  <c r="L92" i="2"/>
  <c r="M92" i="2"/>
  <c r="N92" i="2"/>
  <c r="P92" i="2"/>
  <c r="F93" i="2"/>
  <c r="H93" i="2"/>
  <c r="I93" i="2"/>
  <c r="J93" i="2"/>
  <c r="L93" i="2"/>
  <c r="M93" i="2"/>
  <c r="N93" i="2"/>
  <c r="P93" i="2"/>
  <c r="F94" i="2"/>
  <c r="H94" i="2"/>
  <c r="I94" i="2"/>
  <c r="J94" i="2"/>
  <c r="L94" i="2"/>
  <c r="M94" i="2"/>
  <c r="N94" i="2"/>
  <c r="P94" i="2"/>
  <c r="D61" i="1"/>
  <c r="E61" i="1"/>
  <c r="D59" i="1"/>
  <c r="E59" i="1"/>
  <c r="D55" i="1"/>
  <c r="E55" i="1"/>
  <c r="D51" i="1"/>
  <c r="E51" i="1"/>
  <c r="D50" i="1"/>
  <c r="E50" i="1"/>
  <c r="D49" i="1"/>
  <c r="E49" i="1"/>
  <c r="D60" i="1"/>
  <c r="E60" i="1"/>
  <c r="D58" i="1"/>
  <c r="E58" i="1"/>
  <c r="D57" i="1"/>
  <c r="E57" i="1"/>
  <c r="D56" i="1"/>
  <c r="E56" i="1"/>
  <c r="D54" i="1"/>
  <c r="E54" i="1"/>
  <c r="D53" i="1"/>
  <c r="E53" i="1"/>
  <c r="D52" i="1"/>
  <c r="E52" i="1"/>
  <c r="D48" i="1"/>
  <c r="E48" i="1"/>
  <c r="D47" i="1"/>
  <c r="E47" i="1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E180" i="2"/>
  <c r="F180" i="2"/>
  <c r="G180" i="2"/>
  <c r="E181" i="2"/>
  <c r="F181" i="2"/>
  <c r="G181" i="2"/>
  <c r="E182" i="2"/>
  <c r="F182" i="2"/>
  <c r="G182" i="2"/>
  <c r="G179" i="2"/>
  <c r="F179" i="2"/>
  <c r="E179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G163" i="2"/>
  <c r="F163" i="2"/>
  <c r="E163" i="2"/>
  <c r="C12" i="1"/>
  <c r="C13" i="1"/>
  <c r="C14" i="1"/>
  <c r="C15" i="1"/>
  <c r="C16" i="1"/>
  <c r="C11" i="1"/>
  <c r="C20" i="1"/>
  <c r="C24" i="1"/>
  <c r="C23" i="1"/>
  <c r="C22" i="1"/>
  <c r="C21" i="1"/>
  <c r="C19" i="1"/>
  <c r="B20" i="1"/>
  <c r="B21" i="1"/>
  <c r="B22" i="1"/>
  <c r="B23" i="1"/>
  <c r="B24" i="1"/>
  <c r="B19" i="1"/>
  <c r="B12" i="1"/>
  <c r="B13" i="1"/>
  <c r="B14" i="1"/>
  <c r="B15" i="1"/>
  <c r="B16" i="1"/>
  <c r="B11" i="1"/>
  <c r="H41" i="2"/>
  <c r="I41" i="2"/>
  <c r="J41" i="2"/>
  <c r="L41" i="2"/>
  <c r="M41" i="2"/>
  <c r="N41" i="2"/>
  <c r="P41" i="2"/>
  <c r="F42" i="2"/>
  <c r="H42" i="2"/>
  <c r="I42" i="2"/>
  <c r="J42" i="2"/>
  <c r="L42" i="2"/>
  <c r="M42" i="2"/>
  <c r="N42" i="2"/>
  <c r="P42" i="2"/>
  <c r="F43" i="2"/>
  <c r="H43" i="2"/>
  <c r="I43" i="2"/>
  <c r="J43" i="2"/>
  <c r="L43" i="2"/>
  <c r="M43" i="2"/>
  <c r="N43" i="2"/>
  <c r="P43" i="2"/>
  <c r="F44" i="2"/>
  <c r="H44" i="2"/>
  <c r="I44" i="2"/>
  <c r="J44" i="2"/>
  <c r="L44" i="2"/>
  <c r="M44" i="2"/>
  <c r="N44" i="2"/>
  <c r="P44" i="2"/>
  <c r="F45" i="2"/>
  <c r="H45" i="2"/>
  <c r="I45" i="2"/>
  <c r="J45" i="2"/>
  <c r="L45" i="2"/>
  <c r="M45" i="2"/>
  <c r="N45" i="2"/>
  <c r="P45" i="2"/>
  <c r="F46" i="2"/>
  <c r="H46" i="2"/>
  <c r="I46" i="2"/>
  <c r="J46" i="2"/>
  <c r="L46" i="2"/>
  <c r="M46" i="2"/>
  <c r="N46" i="2"/>
  <c r="P46" i="2"/>
  <c r="F47" i="2"/>
  <c r="H47" i="2"/>
  <c r="I47" i="2"/>
  <c r="J47" i="2"/>
  <c r="L47" i="2"/>
  <c r="M47" i="2"/>
  <c r="N47" i="2"/>
  <c r="P47" i="2"/>
  <c r="F48" i="2"/>
  <c r="H48" i="2"/>
  <c r="I48" i="2"/>
  <c r="J48" i="2"/>
  <c r="L48" i="2"/>
  <c r="M48" i="2"/>
  <c r="N48" i="2"/>
  <c r="P48" i="2"/>
  <c r="F49" i="2"/>
  <c r="H49" i="2"/>
  <c r="I49" i="2"/>
  <c r="J49" i="2"/>
  <c r="L49" i="2"/>
  <c r="M49" i="2"/>
  <c r="N49" i="2"/>
  <c r="P49" i="2"/>
  <c r="F50" i="2"/>
  <c r="H50" i="2"/>
  <c r="I50" i="2"/>
  <c r="J50" i="2"/>
  <c r="L50" i="2"/>
  <c r="M50" i="2"/>
  <c r="N50" i="2"/>
  <c r="P50" i="2"/>
  <c r="F51" i="2"/>
  <c r="H51" i="2"/>
  <c r="I51" i="2"/>
  <c r="J51" i="2"/>
  <c r="L51" i="2"/>
  <c r="M51" i="2"/>
  <c r="N51" i="2"/>
  <c r="P51" i="2"/>
  <c r="F52" i="2"/>
  <c r="H52" i="2"/>
  <c r="I52" i="2"/>
  <c r="J52" i="2"/>
  <c r="L52" i="2"/>
  <c r="M52" i="2"/>
  <c r="N52" i="2"/>
  <c r="P52" i="2"/>
  <c r="F53" i="2"/>
  <c r="H53" i="2"/>
  <c r="I53" i="2"/>
  <c r="J53" i="2"/>
  <c r="L53" i="2"/>
  <c r="M53" i="2"/>
  <c r="N53" i="2"/>
  <c r="P53" i="2"/>
  <c r="F54" i="2"/>
  <c r="H54" i="2"/>
  <c r="I54" i="2"/>
  <c r="J54" i="2"/>
  <c r="L54" i="2"/>
  <c r="M54" i="2"/>
  <c r="N54" i="2"/>
  <c r="P54" i="2"/>
  <c r="F55" i="2"/>
  <c r="H55" i="2"/>
  <c r="I55" i="2"/>
  <c r="J55" i="2"/>
  <c r="L55" i="2"/>
  <c r="M55" i="2"/>
  <c r="N55" i="2"/>
  <c r="P55" i="2"/>
  <c r="F56" i="2"/>
  <c r="H56" i="2"/>
  <c r="I56" i="2"/>
  <c r="J56" i="2"/>
  <c r="L56" i="2"/>
  <c r="M56" i="2"/>
  <c r="N56" i="2"/>
  <c r="P56" i="2"/>
  <c r="F57" i="2"/>
  <c r="H57" i="2"/>
  <c r="I57" i="2"/>
  <c r="J57" i="2"/>
  <c r="L57" i="2"/>
  <c r="M57" i="2"/>
  <c r="N57" i="2"/>
  <c r="P57" i="2"/>
  <c r="F58" i="2"/>
  <c r="H58" i="2"/>
  <c r="I58" i="2"/>
  <c r="J58" i="2"/>
  <c r="L58" i="2"/>
  <c r="M58" i="2"/>
  <c r="N58" i="2"/>
  <c r="P58" i="2"/>
  <c r="F59" i="2"/>
  <c r="H59" i="2"/>
  <c r="I59" i="2"/>
  <c r="J59" i="2"/>
  <c r="L59" i="2"/>
  <c r="M59" i="2"/>
  <c r="N59" i="2"/>
  <c r="P59" i="2"/>
  <c r="F41" i="2"/>
  <c r="E41" i="2"/>
  <c r="H20" i="2"/>
  <c r="I20" i="2"/>
  <c r="J20" i="2"/>
  <c r="L20" i="2"/>
  <c r="M20" i="2"/>
  <c r="N20" i="2"/>
  <c r="P20" i="2"/>
  <c r="H21" i="2"/>
  <c r="I21" i="2"/>
  <c r="J21" i="2"/>
  <c r="L21" i="2"/>
  <c r="M21" i="2"/>
  <c r="N21" i="2"/>
  <c r="P21" i="2"/>
  <c r="H22" i="2"/>
  <c r="I22" i="2"/>
  <c r="J22" i="2"/>
  <c r="L22" i="2"/>
  <c r="M22" i="2"/>
  <c r="N22" i="2"/>
  <c r="P22" i="2"/>
  <c r="H23" i="2"/>
  <c r="I23" i="2"/>
  <c r="J23" i="2"/>
  <c r="L23" i="2"/>
  <c r="M23" i="2"/>
  <c r="N23" i="2"/>
  <c r="P23" i="2"/>
  <c r="H24" i="2"/>
  <c r="I24" i="2"/>
  <c r="J24" i="2"/>
  <c r="L24" i="2"/>
  <c r="M24" i="2"/>
  <c r="N24" i="2"/>
  <c r="P24" i="2"/>
  <c r="H25" i="2"/>
  <c r="I25" i="2"/>
  <c r="J25" i="2"/>
  <c r="L25" i="2"/>
  <c r="M25" i="2"/>
  <c r="N25" i="2"/>
  <c r="P25" i="2"/>
  <c r="H26" i="2"/>
  <c r="I26" i="2"/>
  <c r="J26" i="2"/>
  <c r="L26" i="2"/>
  <c r="M26" i="2"/>
  <c r="N26" i="2"/>
  <c r="P26" i="2"/>
  <c r="H27" i="2"/>
  <c r="I27" i="2"/>
  <c r="J27" i="2"/>
  <c r="L27" i="2"/>
  <c r="M27" i="2"/>
  <c r="N27" i="2"/>
  <c r="P27" i="2"/>
  <c r="H28" i="2"/>
  <c r="I28" i="2"/>
  <c r="J28" i="2"/>
  <c r="L28" i="2"/>
  <c r="M28" i="2"/>
  <c r="N28" i="2"/>
  <c r="P28" i="2"/>
  <c r="H29" i="2"/>
  <c r="I29" i="2"/>
  <c r="J29" i="2"/>
  <c r="L29" i="2"/>
  <c r="M29" i="2"/>
  <c r="N29" i="2"/>
  <c r="P29" i="2"/>
  <c r="H30" i="2"/>
  <c r="I30" i="2"/>
  <c r="J30" i="2"/>
  <c r="L30" i="2"/>
  <c r="M30" i="2"/>
  <c r="N30" i="2"/>
  <c r="P30" i="2"/>
  <c r="H31" i="2"/>
  <c r="I31" i="2"/>
  <c r="J31" i="2"/>
  <c r="L31" i="2"/>
  <c r="M31" i="2"/>
  <c r="N31" i="2"/>
  <c r="P31" i="2"/>
  <c r="H32" i="2"/>
  <c r="I32" i="2"/>
  <c r="J32" i="2"/>
  <c r="L32" i="2"/>
  <c r="M32" i="2"/>
  <c r="N32" i="2"/>
  <c r="P32" i="2"/>
  <c r="H33" i="2"/>
  <c r="I33" i="2"/>
  <c r="J33" i="2"/>
  <c r="L33" i="2"/>
  <c r="M33" i="2"/>
  <c r="N33" i="2"/>
  <c r="P33" i="2"/>
  <c r="H34" i="2"/>
  <c r="I34" i="2"/>
  <c r="J34" i="2"/>
  <c r="L34" i="2"/>
  <c r="M34" i="2"/>
  <c r="N34" i="2"/>
  <c r="P34" i="2"/>
  <c r="H35" i="2"/>
  <c r="I35" i="2"/>
  <c r="J35" i="2"/>
  <c r="L35" i="2"/>
  <c r="M35" i="2"/>
  <c r="N35" i="2"/>
  <c r="P35" i="2"/>
  <c r="H36" i="2"/>
  <c r="I36" i="2"/>
  <c r="J36" i="2"/>
  <c r="L36" i="2"/>
  <c r="M36" i="2"/>
  <c r="N36" i="2"/>
  <c r="P36" i="2"/>
  <c r="H37" i="2"/>
  <c r="I37" i="2"/>
  <c r="J37" i="2"/>
  <c r="L37" i="2"/>
  <c r="M37" i="2"/>
  <c r="N37" i="2"/>
  <c r="P37" i="2"/>
  <c r="H38" i="2"/>
  <c r="I38" i="2"/>
  <c r="J38" i="2"/>
  <c r="L38" i="2"/>
  <c r="M38" i="2"/>
  <c r="N38" i="2"/>
  <c r="P3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0" i="2"/>
  <c r="H9" i="2"/>
  <c r="I9" i="2"/>
  <c r="J9" i="2"/>
  <c r="L9" i="2"/>
  <c r="M9" i="2"/>
  <c r="N9" i="2"/>
  <c r="P9" i="2"/>
  <c r="H10" i="2"/>
  <c r="I10" i="2"/>
  <c r="J10" i="2"/>
  <c r="L10" i="2"/>
  <c r="M10" i="2"/>
  <c r="N10" i="2"/>
  <c r="P10" i="2"/>
  <c r="H11" i="2"/>
  <c r="I11" i="2"/>
  <c r="J11" i="2"/>
  <c r="L11" i="2"/>
  <c r="M11" i="2"/>
  <c r="N11" i="2"/>
  <c r="P11" i="2"/>
  <c r="L8" i="2"/>
  <c r="H8" i="2"/>
  <c r="I8" i="2"/>
  <c r="J8" i="2"/>
  <c r="M8" i="2"/>
  <c r="N8" i="2"/>
  <c r="P8" i="2"/>
  <c r="H7" i="2"/>
  <c r="I7" i="2"/>
  <c r="J7" i="2"/>
  <c r="L7" i="2"/>
  <c r="M7" i="2"/>
  <c r="N7" i="2"/>
  <c r="P7" i="2"/>
  <c r="H6" i="2"/>
  <c r="L6" i="2"/>
  <c r="I6" i="2"/>
  <c r="J6" i="2"/>
  <c r="M6" i="2"/>
  <c r="N6" i="2"/>
  <c r="P6" i="2"/>
  <c r="F7" i="2"/>
  <c r="F8" i="2"/>
  <c r="F9" i="2"/>
  <c r="F10" i="2"/>
  <c r="F11" i="2"/>
  <c r="F6" i="2"/>
  <c r="E7" i="2"/>
  <c r="E8" i="2"/>
  <c r="E9" i="2"/>
  <c r="E10" i="2"/>
  <c r="E11" i="2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</calcChain>
</file>

<file path=xl/sharedStrings.xml><?xml version="1.0" encoding="utf-8"?>
<sst xmlns="http://schemas.openxmlformats.org/spreadsheetml/2006/main" count="347" uniqueCount="144">
  <si>
    <t>TS3,4B</t>
  </si>
  <si>
    <t>TS3,4L</t>
  </si>
  <si>
    <t>4B</t>
  </si>
  <si>
    <t>4L</t>
  </si>
  <si>
    <t>Rh(BDPPP)</t>
  </si>
  <si>
    <t>Rh(BISBI)</t>
  </si>
  <si>
    <t>Rh(EBDPP)</t>
  </si>
  <si>
    <t>Rh(Naphos)</t>
  </si>
  <si>
    <t>Rh(Xanthos)</t>
  </si>
  <si>
    <t>Rh(DCPE)</t>
  </si>
  <si>
    <t>Rh(DMPE)</t>
  </si>
  <si>
    <t>Computed 4B</t>
  </si>
  <si>
    <t>Computed 4L</t>
  </si>
  <si>
    <t>TS3,4B (from LFESR)</t>
  </si>
  <si>
    <t>TS3,4L (from LFESR)</t>
  </si>
  <si>
    <t>Computed TS3,4B</t>
  </si>
  <si>
    <t>Computed TS3,4L</t>
  </si>
  <si>
    <t>Agostic 4B</t>
  </si>
  <si>
    <t>Bidentate Fit Only!</t>
  </si>
  <si>
    <t>Rh(BICP)</t>
  </si>
  <si>
    <t>Rh(BPE)</t>
  </si>
  <si>
    <t>Rh(BenzP)</t>
  </si>
  <si>
    <t>Rh(ChiraPhos)</t>
  </si>
  <si>
    <t>Rh(DIOP)</t>
  </si>
  <si>
    <t>Rh(DPEPhos)</t>
  </si>
  <si>
    <t>Rh(DPPM)</t>
  </si>
  <si>
    <t>Rh(DuPhos)</t>
  </si>
  <si>
    <t>Rh(PhanePhos)</t>
  </si>
  <si>
    <t>Rh(QuinoxP)</t>
  </si>
  <si>
    <t>Rh(SDP)</t>
  </si>
  <si>
    <t>Rh(SEGPhos)</t>
  </si>
  <si>
    <t>Rh(TunePhos-Me)</t>
  </si>
  <si>
    <t>Rh(ZhangPhos)</t>
  </si>
  <si>
    <t>Rh(bisP)</t>
  </si>
  <si>
    <t>Rh(dppb)</t>
  </si>
  <si>
    <t>Rh(dppbenz)</t>
  </si>
  <si>
    <t>Rh(dppe)</t>
  </si>
  <si>
    <t>Rh(dppp)</t>
  </si>
  <si>
    <t>Training Set Compounds</t>
  </si>
  <si>
    <t>5B</t>
  </si>
  <si>
    <t>5L</t>
  </si>
  <si>
    <t>TS5,6B</t>
  </si>
  <si>
    <t>TS5,6L</t>
  </si>
  <si>
    <t>6B</t>
  </si>
  <si>
    <t>6L</t>
  </si>
  <si>
    <t>TS6,7B</t>
  </si>
  <si>
    <t>TS6,7L</t>
  </si>
  <si>
    <t>7B</t>
  </si>
  <si>
    <t>7L</t>
  </si>
  <si>
    <t>TS7,2B</t>
  </si>
  <si>
    <t>TS7,2L</t>
  </si>
  <si>
    <t>R</t>
  </si>
  <si>
    <t>T</t>
  </si>
  <si>
    <t>K</t>
  </si>
  <si>
    <t>kcal K-1 mol-1</t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</si>
  <si>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G(TS3,4B - TS3,4L)</t>
    </r>
  </si>
  <si>
    <r>
      <rPr>
        <sz val="12"/>
        <color theme="1"/>
        <rFont val="Symbol"/>
      </rPr>
      <t>D</t>
    </r>
    <r>
      <rPr>
        <sz val="12"/>
        <color theme="1"/>
        <rFont val="Calibri"/>
        <family val="2"/>
        <scheme val="minor"/>
      </rPr>
      <t>G(TS3,4L - TS3,4B)</t>
    </r>
  </si>
  <si>
    <t>ee (Linear)</t>
  </si>
  <si>
    <t>ee (Branched)</t>
  </si>
  <si>
    <t>Top</t>
  </si>
  <si>
    <t>Bottom</t>
  </si>
  <si>
    <t>(from LFESRs)</t>
  </si>
  <si>
    <t>Computed</t>
  </si>
  <si>
    <t>Computed EE</t>
  </si>
  <si>
    <t>LFESR EE</t>
  </si>
  <si>
    <t>Descriptor</t>
  </si>
  <si>
    <t>(-)kds</t>
  </si>
  <si>
    <t>Linear</t>
  </si>
  <si>
    <t>Branched</t>
  </si>
  <si>
    <t>Rxn E</t>
  </si>
  <si>
    <t>Rxn B</t>
  </si>
  <si>
    <t>Rxn A</t>
  </si>
  <si>
    <t>Preferred Product (from LFESR)</t>
  </si>
  <si>
    <t>L</t>
  </si>
  <si>
    <t>B</t>
  </si>
  <si>
    <t>ee (from LFESR)</t>
  </si>
  <si>
    <t>Matlab Color Code</t>
  </si>
  <si>
    <t>&gt;99</t>
  </si>
  <si>
    <t>95-98.99</t>
  </si>
  <si>
    <t>229,7,0</t>
  </si>
  <si>
    <t>190,19,31</t>
  </si>
  <si>
    <t>152,31,63</t>
  </si>
  <si>
    <t>76,55,127</t>
  </si>
  <si>
    <t>38,67,159</t>
  </si>
  <si>
    <t>0,79,191</t>
  </si>
  <si>
    <t>0,0.31,0.75</t>
  </si>
  <si>
    <t>0.15,0.26,0.62</t>
  </si>
  <si>
    <t>0.30,0.22,0.50</t>
  </si>
  <si>
    <t>0.60,0.12,0.25</t>
  </si>
  <si>
    <t>0.75,0.07,0.12</t>
  </si>
  <si>
    <t>0.90,0.03,0</t>
  </si>
  <si>
    <t>25-89.99</t>
  </si>
  <si>
    <t>25-25</t>
  </si>
  <si>
    <t>114,43,95</t>
  </si>
  <si>
    <t>0.45,0.17,0.37</t>
  </si>
  <si>
    <t>Red to Blue</t>
  </si>
  <si>
    <t>HSV Gradient</t>
  </si>
  <si>
    <t>230,0,9</t>
  </si>
  <si>
    <t>232,133,0</t>
  </si>
  <si>
    <t>190,234,0</t>
  </si>
  <si>
    <t>48,236,0</t>
  </si>
  <si>
    <t>1,232,98</t>
  </si>
  <si>
    <t>1,234,239</t>
  </si>
  <si>
    <t>1,88,241</t>
  </si>
  <si>
    <t>0,0.35,0.95</t>
  </si>
  <si>
    <t>0,0.92,0.94</t>
  </si>
  <si>
    <t>0,0.92,0.38</t>
  </si>
  <si>
    <t>0.75,0.92,0</t>
  </si>
  <si>
    <t>0.92,0.52,0</t>
  </si>
  <si>
    <t>0.90,0,0.1</t>
  </si>
  <si>
    <t>0.19,0.93,0</t>
  </si>
  <si>
    <t>50-79.99</t>
  </si>
  <si>
    <t>24.99-24.99</t>
  </si>
  <si>
    <t>25-49.99</t>
  </si>
  <si>
    <t>80-89.99</t>
  </si>
  <si>
    <t>90-94.99</t>
  </si>
  <si>
    <t>Rh(DMPE-Me)</t>
  </si>
  <si>
    <t>Rh(DMPE-tBu)</t>
  </si>
  <si>
    <t>Rh(DMPE-Ph)</t>
  </si>
  <si>
    <t>Rh(DMPE-4Me)</t>
  </si>
  <si>
    <t>Rh(DMPE-2Me2tBu)</t>
  </si>
  <si>
    <t>Rh(DMPE-2Me2Ph)</t>
  </si>
  <si>
    <t>Rh(DMPE-2Ph2tBu)</t>
  </si>
  <si>
    <t>Rh(EBDPP-Me)</t>
  </si>
  <si>
    <t>Rh(EBDPP-tBu)</t>
  </si>
  <si>
    <t>Rh(EBDPP-Ph)</t>
  </si>
  <si>
    <t>Rh(EBDPP-4Me)</t>
  </si>
  <si>
    <t>Rh(DCPE-Me)</t>
  </si>
  <si>
    <t>Rh(DCPE-4Me)</t>
  </si>
  <si>
    <t>Rh(DCPE-tBu)</t>
  </si>
  <si>
    <t>Rh(DCPE-Ph)</t>
  </si>
  <si>
    <t>False Positive</t>
  </si>
  <si>
    <t>False Negative</t>
  </si>
  <si>
    <t>re (linear) Greater than 95</t>
  </si>
  <si>
    <t>LFESR (TS34B)</t>
  </si>
  <si>
    <t>LFESR(TS34L)</t>
  </si>
  <si>
    <t>Rh(BDPPP) - L4</t>
  </si>
  <si>
    <t>Rh(BISBI) - L5</t>
  </si>
  <si>
    <t>Rh(EBDPP) - L2</t>
  </si>
  <si>
    <t>Rh(Naphos) - L6</t>
  </si>
  <si>
    <t>Rh(DCPE) - L3</t>
  </si>
  <si>
    <t>Rh(DMPE) - L1</t>
  </si>
  <si>
    <t>Rh(BISBI-H)</t>
  </si>
  <si>
    <t>Rh(BISBI-Me)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</si>
</sst>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ymbo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0" applyNumberFormat="1" applyAlignment="1">
      <alignment horizontal="center"/>
    </xf>
    <xf numFmtId="0" fontId="7" fillId="0" borderId="0" xfId="0" applyFont="1"/>
  </cellXfs>
  <cellStyles count="4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Sheet1!$D$28:$D$46</c:f>
              <c:numCache>
                <c:formatCode>0.0</c:formatCode>
                <c:ptCount val="19"/>
                <c:pt idx="0">
                  <c:v>14.55348117765983</c:v>
                </c:pt>
                <c:pt idx="1">
                  <c:v>-0.315044967989571</c:v>
                </c:pt>
                <c:pt idx="2">
                  <c:v>-1.939177965325078</c:v>
                </c:pt>
                <c:pt idx="3">
                  <c:v>-0.264327386014468</c:v>
                </c:pt>
                <c:pt idx="4">
                  <c:v>14.06258481373185</c:v>
                </c:pt>
                <c:pt idx="5">
                  <c:v>12.69608796730004</c:v>
                </c:pt>
                <c:pt idx="6">
                  <c:v>15.11006886400931</c:v>
                </c:pt>
                <c:pt idx="7">
                  <c:v>1.668564335253176</c:v>
                </c:pt>
                <c:pt idx="8">
                  <c:v>16.57474008862777</c:v>
                </c:pt>
                <c:pt idx="9">
                  <c:v>-0.969063741359319</c:v>
                </c:pt>
                <c:pt idx="10">
                  <c:v>7.846312547254772</c:v>
                </c:pt>
                <c:pt idx="11">
                  <c:v>3.823702220003338</c:v>
                </c:pt>
                <c:pt idx="12">
                  <c:v>7.054616729311141</c:v>
                </c:pt>
                <c:pt idx="13">
                  <c:v>1.582423247083516</c:v>
                </c:pt>
                <c:pt idx="14">
                  <c:v>3.264895435332659</c:v>
                </c:pt>
                <c:pt idx="15">
                  <c:v>12.13717297106501</c:v>
                </c:pt>
                <c:pt idx="16">
                  <c:v>-1.836911147900874</c:v>
                </c:pt>
                <c:pt idx="17">
                  <c:v>0.586229252555988</c:v>
                </c:pt>
                <c:pt idx="18">
                  <c:v>5.898247016293975</c:v>
                </c:pt>
              </c:numCache>
            </c:numRef>
          </c:xVal>
          <c:yVal>
            <c:numRef>
              <c:f>Sheet1!$F$28:$F$46</c:f>
              <c:numCache>
                <c:formatCode>0.0</c:formatCode>
                <c:ptCount val="19"/>
                <c:pt idx="0">
                  <c:v>12.91857342630892</c:v>
                </c:pt>
                <c:pt idx="1">
                  <c:v>2.330503490559197</c:v>
                </c:pt>
                <c:pt idx="2">
                  <c:v>2.387137671095966</c:v>
                </c:pt>
                <c:pt idx="3">
                  <c:v>-0.293834743374479</c:v>
                </c:pt>
                <c:pt idx="4">
                  <c:v>15.41275131262532</c:v>
                </c:pt>
                <c:pt idx="5">
                  <c:v>8.34922112823125</c:v>
                </c:pt>
                <c:pt idx="6">
                  <c:v>11.23454299001778</c:v>
                </c:pt>
                <c:pt idx="7">
                  <c:v>-1.851524755373017</c:v>
                </c:pt>
                <c:pt idx="8">
                  <c:v>17.63317081673006</c:v>
                </c:pt>
                <c:pt idx="9">
                  <c:v>-2.003196922794285</c:v>
                </c:pt>
                <c:pt idx="10">
                  <c:v>8.353981202166094</c:v>
                </c:pt>
                <c:pt idx="11">
                  <c:v>4.29811374644637</c:v>
                </c:pt>
                <c:pt idx="12">
                  <c:v>5.405933203981176</c:v>
                </c:pt>
                <c:pt idx="13">
                  <c:v>-1.039437332747678</c:v>
                </c:pt>
                <c:pt idx="14">
                  <c:v>4.10759288976569</c:v>
                </c:pt>
                <c:pt idx="15">
                  <c:v>11.72748369130755</c:v>
                </c:pt>
                <c:pt idx="16">
                  <c:v>-1.551368500464443</c:v>
                </c:pt>
                <c:pt idx="17">
                  <c:v>-1.545173120838251</c:v>
                </c:pt>
                <c:pt idx="18">
                  <c:v>6.995849845853248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037368"/>
        <c:axId val="-2094552360"/>
      </c:scatterChart>
      <c:valAx>
        <c:axId val="-209703736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094552360"/>
        <c:crosses val="autoZero"/>
        <c:crossBetween val="midCat"/>
      </c:valAx>
      <c:valAx>
        <c:axId val="-2094552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70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75265553869"/>
          <c:y val="0.0582959641255605"/>
          <c:w val="0.787723943460027"/>
          <c:h val="0.78475336322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0450235981503829"/>
                  <c:y val="-0.08288372585713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latin typeface="Symbol" charset="2"/>
                        <a:cs typeface="Symbol" charset="2"/>
                      </a:rPr>
                      <a:t>D</a:t>
                    </a:r>
                    <a:r>
                      <a:rPr lang="en-US" baseline="0">
                        <a:latin typeface="Arial"/>
                        <a:cs typeface="Arial"/>
                      </a:rPr>
                      <a:t>G</a:t>
                    </a:r>
                    <a:r>
                      <a:rPr lang="en-US" baseline="-25000">
                        <a:latin typeface="Arial"/>
                        <a:cs typeface="Arial"/>
                      </a:rPr>
                      <a:t>RRS</a:t>
                    </a:r>
                    <a:r>
                      <a:rPr lang="en-US" baseline="0">
                        <a:latin typeface="Arial"/>
                        <a:cs typeface="Arial"/>
                      </a:rPr>
                      <a:t>(TS3,4L) = 0.64</a:t>
                    </a:r>
                    <a:r>
                      <a:rPr lang="en-US" baseline="0">
                        <a:latin typeface="Symbol" charset="2"/>
                        <a:cs typeface="Symbol" charset="2"/>
                      </a:rPr>
                      <a:t>D</a:t>
                    </a:r>
                    <a:r>
                      <a:rPr lang="en-US" baseline="0">
                        <a:latin typeface="Arial"/>
                        <a:cs typeface="Arial"/>
                      </a:rPr>
                      <a:t>G</a:t>
                    </a:r>
                    <a:r>
                      <a:rPr lang="en-US" baseline="-25000">
                        <a:latin typeface="Arial"/>
                        <a:cs typeface="Arial"/>
                      </a:rPr>
                      <a:t>RRS</a:t>
                    </a:r>
                    <a:r>
                      <a:rPr lang="en-US" baseline="0">
                        <a:latin typeface="Arial"/>
                        <a:cs typeface="Arial"/>
                      </a:rPr>
                      <a:t>(4L) + 12.15
R² = 0.99</a:t>
                    </a:r>
                    <a:endParaRPr lang="en-US">
                      <a:latin typeface="Arial"/>
                      <a:cs typeface="Arial"/>
                    </a:endParaRP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Sheet1!$G$2:$G$7</c:f>
              <c:numCache>
                <c:formatCode>0.0</c:formatCode>
                <c:ptCount val="6"/>
                <c:pt idx="0">
                  <c:v>-11.84523881806914</c:v>
                </c:pt>
                <c:pt idx="1">
                  <c:v>11.30431507390611</c:v>
                </c:pt>
                <c:pt idx="2">
                  <c:v>-21.58526670285775</c:v>
                </c:pt>
                <c:pt idx="3">
                  <c:v>1.045150216700158</c:v>
                </c:pt>
                <c:pt idx="4">
                  <c:v>-16.60969056321834</c:v>
                </c:pt>
                <c:pt idx="5">
                  <c:v>-21.88293794212151</c:v>
                </c:pt>
              </c:numCache>
            </c:numRef>
          </c:xVal>
          <c:yVal>
            <c:numRef>
              <c:f>Sheet1!$E$2:$E$7</c:f>
              <c:numCache>
                <c:formatCode>0.0</c:formatCode>
                <c:ptCount val="6"/>
                <c:pt idx="0">
                  <c:v>4.05703153446505</c:v>
                </c:pt>
                <c:pt idx="1">
                  <c:v>20.3280219978129</c:v>
                </c:pt>
                <c:pt idx="2">
                  <c:v>-1.769819265273072</c:v>
                </c:pt>
                <c:pt idx="3">
                  <c:v>11.34692960170442</c:v>
                </c:pt>
                <c:pt idx="4">
                  <c:v>2.801548478100304</c:v>
                </c:pt>
                <c:pt idx="5">
                  <c:v>-1.829029648308108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95688"/>
        <c:axId val="-2090473736"/>
      </c:scatterChart>
      <c:valAx>
        <c:axId val="-2090295688"/>
        <c:scaling>
          <c:orientation val="minMax"/>
          <c:max val="20.0"/>
          <c:min val="-25.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/>
                    <a:cs typeface="Arial"/>
                  </a:defRPr>
                </a:pPr>
                <a:r>
                  <a:rPr lang="en-US">
                    <a:latin typeface="Symbol" charset="2"/>
                    <a:cs typeface="Symbol" charset="2"/>
                  </a:rPr>
                  <a:t>D</a:t>
                </a:r>
                <a:r>
                  <a:rPr lang="en-US">
                    <a:latin typeface="Arial"/>
                    <a:cs typeface="Arial"/>
                  </a:rPr>
                  <a:t>G</a:t>
                </a:r>
                <a:r>
                  <a:rPr lang="en-US" baseline="-25000">
                    <a:latin typeface="Arial"/>
                    <a:cs typeface="Arial"/>
                  </a:rPr>
                  <a:t>RRS</a:t>
                </a:r>
                <a:r>
                  <a:rPr lang="en-US">
                    <a:latin typeface="Arial"/>
                    <a:cs typeface="Arial"/>
                  </a:rPr>
                  <a:t>(4L) [kcal/mol]</a:t>
                </a:r>
              </a:p>
            </c:rich>
          </c:tx>
          <c:layout>
            <c:manualLayout>
              <c:xMode val="edge"/>
              <c:yMode val="edge"/>
              <c:x val="0.380204796100032"/>
              <c:y val="0.91479820627802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90473736"/>
        <c:crossesAt val="-5.0"/>
        <c:crossBetween val="midCat"/>
        <c:majorUnit val="5.0"/>
      </c:valAx>
      <c:valAx>
        <c:axId val="-2090473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Arial"/>
                    <a:cs typeface="Arial"/>
                  </a:defRPr>
                </a:pPr>
                <a:r>
                  <a:rPr lang="en-US">
                    <a:latin typeface="Symbol" charset="2"/>
                    <a:cs typeface="Symbol" charset="2"/>
                  </a:rPr>
                  <a:t>D</a:t>
                </a:r>
                <a:r>
                  <a:rPr lang="en-US">
                    <a:latin typeface="Arial"/>
                    <a:cs typeface="Arial"/>
                  </a:rPr>
                  <a:t>G</a:t>
                </a:r>
                <a:r>
                  <a:rPr lang="en-US" baseline="-25000">
                    <a:latin typeface="Arial"/>
                    <a:cs typeface="Arial"/>
                  </a:rPr>
                  <a:t>RRS</a:t>
                </a:r>
                <a:r>
                  <a:rPr lang="en-US">
                    <a:latin typeface="Arial"/>
                    <a:cs typeface="Arial"/>
                  </a:rPr>
                  <a:t>(TS3,4L) [kcal/mol]</a:t>
                </a:r>
              </a:p>
            </c:rich>
          </c:tx>
          <c:layout>
            <c:manualLayout>
              <c:xMode val="edge"/>
              <c:yMode val="edge"/>
              <c:x val="0.00910470409711684"/>
              <c:y val="0.16367713004484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90295688"/>
        <c:crossesAt val="-25.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75473417063"/>
          <c:y val="0.0420032138839788"/>
          <c:w val="0.598141964960894"/>
          <c:h val="0.792192833038727"/>
        </c:manualLayout>
      </c:layout>
      <c:scatterChart>
        <c:scatterStyle val="lineMarker"/>
        <c:varyColors val="0"/>
        <c:ser>
          <c:idx val="0"/>
          <c:order val="0"/>
          <c:tx>
            <c:v>Training Set</c:v>
          </c:tx>
          <c:spPr>
            <a:ln w="47625">
              <a:noFill/>
            </a:ln>
          </c:spPr>
          <c:trendline>
            <c:spPr>
              <a:ln w="25400">
                <a:solidFill>
                  <a:srgbClr val="0000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11188811188811"/>
                  <c:y val="-0.029297123573839"/>
                </c:manualLayout>
              </c:layout>
              <c:numFmt formatCode="General" sourceLinked="0"/>
            </c:trendlineLbl>
          </c:trendline>
          <c:xVal>
            <c:numRef>
              <c:f>Sheet1!$C$67:$C$72</c:f>
              <c:numCache>
                <c:formatCode>0.0</c:formatCode>
                <c:ptCount val="6"/>
                <c:pt idx="0">
                  <c:v>-11.84523881806914</c:v>
                </c:pt>
                <c:pt idx="1">
                  <c:v>11.30431507390611</c:v>
                </c:pt>
                <c:pt idx="2">
                  <c:v>-21.58526670285775</c:v>
                </c:pt>
                <c:pt idx="3">
                  <c:v>1.045150216700158</c:v>
                </c:pt>
                <c:pt idx="4">
                  <c:v>-16.60969056321834</c:v>
                </c:pt>
                <c:pt idx="5">
                  <c:v>-21.88293794212151</c:v>
                </c:pt>
              </c:numCache>
            </c:numRef>
          </c:xVal>
          <c:yVal>
            <c:numRef>
              <c:f>Sheet1!$G$67:$G$72</c:f>
              <c:numCache>
                <c:formatCode>0.0</c:formatCode>
                <c:ptCount val="6"/>
                <c:pt idx="0">
                  <c:v>4.05703153446505</c:v>
                </c:pt>
                <c:pt idx="1">
                  <c:v>20.3280219978129</c:v>
                </c:pt>
                <c:pt idx="2">
                  <c:v>-1.769819265273072</c:v>
                </c:pt>
                <c:pt idx="3">
                  <c:v>11.34692960170442</c:v>
                </c:pt>
                <c:pt idx="4">
                  <c:v>2.801548478100304</c:v>
                </c:pt>
                <c:pt idx="5">
                  <c:v>-1.829029648308108</c:v>
                </c:pt>
              </c:numCache>
            </c:numRef>
          </c:yVal>
          <c:smooth val="0"/>
        </c:ser>
        <c:ser>
          <c:idx val="1"/>
          <c:order val="1"/>
          <c:tx>
            <c:v>Test Set</c:v>
          </c:tx>
          <c:spPr>
            <a:ln w="4762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35995314635257"/>
                  <c:y val="0.00999260806684878"/>
                </c:manualLayout>
              </c:layout>
              <c:numFmt formatCode="General" sourceLinked="0"/>
            </c:trendlineLbl>
          </c:trendline>
          <c:xVal>
            <c:numRef>
              <c:f>Sheet1!$C$28:$C$61</c:f>
              <c:numCache>
                <c:formatCode>0.0</c:formatCode>
                <c:ptCount val="34"/>
                <c:pt idx="0">
                  <c:v>-0.338964753234002</c:v>
                </c:pt>
                <c:pt idx="1">
                  <c:v>-20.69722101740684</c:v>
                </c:pt>
                <c:pt idx="2">
                  <c:v>-24.01612299378333</c:v>
                </c:pt>
                <c:pt idx="3">
                  <c:v>-18.51189044115974</c:v>
                </c:pt>
                <c:pt idx="4">
                  <c:v>1.768051128098496</c:v>
                </c:pt>
                <c:pt idx="5">
                  <c:v>-5.116961129028189</c:v>
                </c:pt>
                <c:pt idx="6">
                  <c:v>-2.8021994819175</c:v>
                </c:pt>
                <c:pt idx="7">
                  <c:v>-23.9041437049986</c:v>
                </c:pt>
                <c:pt idx="8">
                  <c:v>0.790826918674718</c:v>
                </c:pt>
                <c:pt idx="9">
                  <c:v>-17.31169557292613</c:v>
                </c:pt>
                <c:pt idx="10">
                  <c:v>-11.20197531209475</c:v>
                </c:pt>
                <c:pt idx="11">
                  <c:v>-11.98399257941562</c:v>
                </c:pt>
                <c:pt idx="12">
                  <c:v>-14.56034381568222</c:v>
                </c:pt>
                <c:pt idx="13">
                  <c:v>-16.80596191929322</c:v>
                </c:pt>
                <c:pt idx="14">
                  <c:v>-20.43665503216066</c:v>
                </c:pt>
                <c:pt idx="15">
                  <c:v>-3.203535825233219</c:v>
                </c:pt>
                <c:pt idx="16">
                  <c:v>-21.03328257786314</c:v>
                </c:pt>
                <c:pt idx="17">
                  <c:v>-20.17953470595272</c:v>
                </c:pt>
                <c:pt idx="18">
                  <c:v>-11.77724897613376</c:v>
                </c:pt>
                <c:pt idx="19">
                  <c:v>-21.14627858641832</c:v>
                </c:pt>
                <c:pt idx="20">
                  <c:v>-23.8871834255219</c:v>
                </c:pt>
                <c:pt idx="21">
                  <c:v>-38.29163463476582</c:v>
                </c:pt>
                <c:pt idx="22">
                  <c:v>-27.63198537598319</c:v>
                </c:pt>
                <c:pt idx="23">
                  <c:v>-34.9478090720542</c:v>
                </c:pt>
                <c:pt idx="24">
                  <c:v>-25.75760998463636</c:v>
                </c:pt>
                <c:pt idx="25">
                  <c:v>-23.2717851174659</c:v>
                </c:pt>
                <c:pt idx="26">
                  <c:v>-19.74151720126741</c:v>
                </c:pt>
                <c:pt idx="27">
                  <c:v>-24.70040540980633</c:v>
                </c:pt>
                <c:pt idx="28">
                  <c:v>-23.0222868203468</c:v>
                </c:pt>
                <c:pt idx="29">
                  <c:v>-31.24944473531721</c:v>
                </c:pt>
                <c:pt idx="30">
                  <c:v>-18.87792103195991</c:v>
                </c:pt>
                <c:pt idx="31">
                  <c:v>-19.10470131375056</c:v>
                </c:pt>
                <c:pt idx="32">
                  <c:v>-15.12552990842311</c:v>
                </c:pt>
                <c:pt idx="33">
                  <c:v>-27.17111574058506</c:v>
                </c:pt>
              </c:numCache>
            </c:numRef>
          </c:xVal>
          <c:yVal>
            <c:numRef>
              <c:f>Sheet1!$G$28:$G$61</c:f>
              <c:numCache>
                <c:formatCode>0.0</c:formatCode>
                <c:ptCount val="34"/>
                <c:pt idx="0">
                  <c:v>7.963288927317513</c:v>
                </c:pt>
                <c:pt idx="1">
                  <c:v>-1.434511426018632</c:v>
                </c:pt>
                <c:pt idx="2">
                  <c:v>-5.677802305715983</c:v>
                </c:pt>
                <c:pt idx="3">
                  <c:v>-1.934278021035021</c:v>
                </c:pt>
                <c:pt idx="4">
                  <c:v>14.72401568056336</c:v>
                </c:pt>
                <c:pt idx="5">
                  <c:v>4.674852874976056</c:v>
                </c:pt>
                <c:pt idx="6">
                  <c:v>12.30336077132953</c:v>
                </c:pt>
                <c:pt idx="7">
                  <c:v>-3.331998801478061</c:v>
                </c:pt>
                <c:pt idx="8">
                  <c:v>14.01965338766317</c:v>
                </c:pt>
                <c:pt idx="9">
                  <c:v>0.340745257343865</c:v>
                </c:pt>
                <c:pt idx="10">
                  <c:v>9.071846773773708</c:v>
                </c:pt>
                <c:pt idx="11">
                  <c:v>4.572845142062143</c:v>
                </c:pt>
                <c:pt idx="12">
                  <c:v>3.258137864406391</c:v>
                </c:pt>
                <c:pt idx="13">
                  <c:v>-0.424278836679219</c:v>
                </c:pt>
                <c:pt idx="14">
                  <c:v>-3.570360630441674</c:v>
                </c:pt>
                <c:pt idx="15">
                  <c:v>9.49288610782835</c:v>
                </c:pt>
                <c:pt idx="16">
                  <c:v>-3.80747255177054</c:v>
                </c:pt>
                <c:pt idx="17">
                  <c:v>-3.099664580490163</c:v>
                </c:pt>
                <c:pt idx="18">
                  <c:v>4.195318442225975</c:v>
                </c:pt>
                <c:pt idx="19">
                  <c:v>-1.825727265089851</c:v>
                </c:pt>
                <c:pt idx="20">
                  <c:v>-5.122108412903607</c:v>
                </c:pt>
                <c:pt idx="21">
                  <c:v>-10.25431066210853</c:v>
                </c:pt>
                <c:pt idx="22">
                  <c:v>-5.721928053710552</c:v>
                </c:pt>
                <c:pt idx="23">
                  <c:v>-16.58759288619756</c:v>
                </c:pt>
                <c:pt idx="24">
                  <c:v>-4.720335777879996</c:v>
                </c:pt>
                <c:pt idx="25">
                  <c:v>-3.072616616123796</c:v>
                </c:pt>
                <c:pt idx="26">
                  <c:v>-1.5331493674143</c:v>
                </c:pt>
                <c:pt idx="27">
                  <c:v>-5.068849198185388</c:v>
                </c:pt>
                <c:pt idx="28">
                  <c:v>-0.193962476440105</c:v>
                </c:pt>
                <c:pt idx="29">
                  <c:v>-10.7558551762343</c:v>
                </c:pt>
                <c:pt idx="30">
                  <c:v>-1.460946717651312</c:v>
                </c:pt>
                <c:pt idx="31">
                  <c:v>1.229353253102154</c:v>
                </c:pt>
                <c:pt idx="32">
                  <c:v>2.366047094504873</c:v>
                </c:pt>
                <c:pt idx="33">
                  <c:v>-9.568575777355293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86696"/>
        <c:axId val="-2078474248"/>
      </c:scatterChart>
      <c:valAx>
        <c:axId val="-209678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>
                    <a:latin typeface="Symbol" charset="2"/>
                    <a:cs typeface="Symbol" charset="2"/>
                  </a:rPr>
                  <a:t>D</a:t>
                </a:r>
                <a:r>
                  <a:rPr lang="en-US" sz="1600"/>
                  <a:t>G</a:t>
                </a:r>
                <a:r>
                  <a:rPr lang="en-US" sz="1600" baseline="-25000"/>
                  <a:t>RRS</a:t>
                </a:r>
                <a:r>
                  <a:rPr lang="en-US" sz="1600"/>
                  <a:t>(4L) [kcal/mol]</a:t>
                </a:r>
              </a:p>
            </c:rich>
          </c:tx>
          <c:layout>
            <c:manualLayout>
              <c:xMode val="edge"/>
              <c:yMode val="edge"/>
              <c:x val="0.321561588018281"/>
              <c:y val="0.9053061224489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78474248"/>
        <c:crossesAt val="-20.0"/>
        <c:crossBetween val="midCat"/>
      </c:valAx>
      <c:valAx>
        <c:axId val="-2078474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latin typeface="Symbol" charset="2"/>
                    <a:cs typeface="Symbol" charset="2"/>
                  </a:rPr>
                  <a:t>D</a:t>
                </a:r>
                <a:r>
                  <a:rPr lang="en-US" sz="1600"/>
                  <a:t>G</a:t>
                </a:r>
                <a:r>
                  <a:rPr lang="en-US" sz="1600" baseline="-25000"/>
                  <a:t>RRS</a:t>
                </a:r>
                <a:r>
                  <a:rPr lang="en-US" sz="1600"/>
                  <a:t>(TS3,4L) [kcal/mol]</a:t>
                </a:r>
              </a:p>
            </c:rich>
          </c:tx>
          <c:layout>
            <c:manualLayout>
              <c:xMode val="edge"/>
              <c:yMode val="edge"/>
              <c:x val="0.0331865986554605"/>
              <c:y val="0.10711103969146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96786696"/>
        <c:crossesAt val="-5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75009371185"/>
          <c:y val="0.0346051512419078"/>
          <c:w val="0.830573573544076"/>
          <c:h val="0.871694746933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Sheet2!$B$98:$B$129</c:f>
              <c:numCache>
                <c:formatCode>0.000</c:formatCode>
                <c:ptCount val="32"/>
                <c:pt idx="0">
                  <c:v>96.26812357527258</c:v>
                </c:pt>
                <c:pt idx="1">
                  <c:v>49.64191414515983</c:v>
                </c:pt>
                <c:pt idx="2">
                  <c:v>72.32221933562255</c:v>
                </c:pt>
                <c:pt idx="3">
                  <c:v>-44.0</c:v>
                </c:pt>
                <c:pt idx="4">
                  <c:v>53.49335086498363</c:v>
                </c:pt>
                <c:pt idx="5">
                  <c:v>99.36772228306184</c:v>
                </c:pt>
                <c:pt idx="6">
                  <c:v>99.85</c:v>
                </c:pt>
                <c:pt idx="7">
                  <c:v>99.84632543049795</c:v>
                </c:pt>
                <c:pt idx="8">
                  <c:v>99.46906086674974</c:v>
                </c:pt>
                <c:pt idx="9">
                  <c:v>-91.82719807440463</c:v>
                </c:pt>
                <c:pt idx="10">
                  <c:v>97.27</c:v>
                </c:pt>
                <c:pt idx="11">
                  <c:v>-47.83843682407714</c:v>
                </c:pt>
                <c:pt idx="12">
                  <c:v>99.63958731766323</c:v>
                </c:pt>
                <c:pt idx="13">
                  <c:v>10.54468713974452</c:v>
                </c:pt>
                <c:pt idx="14">
                  <c:v>99.61306414498493</c:v>
                </c:pt>
                <c:pt idx="15">
                  <c:v>91.11548181989302</c:v>
                </c:pt>
                <c:pt idx="16">
                  <c:v>-41.63</c:v>
                </c:pt>
                <c:pt idx="17">
                  <c:v>-26.55605114163872</c:v>
                </c:pt>
                <c:pt idx="18">
                  <c:v>-17.69670033169442</c:v>
                </c:pt>
                <c:pt idx="19">
                  <c:v>48.28961236072216</c:v>
                </c:pt>
                <c:pt idx="20">
                  <c:v>53.43840922486567</c:v>
                </c:pt>
                <c:pt idx="21">
                  <c:v>58.51340912347125</c:v>
                </c:pt>
                <c:pt idx="22">
                  <c:v>-97.8170296979081</c:v>
                </c:pt>
                <c:pt idx="23">
                  <c:v>96.77455621997724</c:v>
                </c:pt>
                <c:pt idx="24">
                  <c:v>76.4828118317737</c:v>
                </c:pt>
                <c:pt idx="25">
                  <c:v>-34.349829581999</c:v>
                </c:pt>
                <c:pt idx="26">
                  <c:v>98.835877826664</c:v>
                </c:pt>
                <c:pt idx="27">
                  <c:v>37.32450468745109</c:v>
                </c:pt>
                <c:pt idx="28">
                  <c:v>95.38514863043079</c:v>
                </c:pt>
                <c:pt idx="29">
                  <c:v>96.81691863719138</c:v>
                </c:pt>
                <c:pt idx="30">
                  <c:v>4.524870479345563</c:v>
                </c:pt>
                <c:pt idx="31">
                  <c:v>99.99194325731816</c:v>
                </c:pt>
              </c:numCache>
            </c:numRef>
          </c:xVal>
          <c:yVal>
            <c:numRef>
              <c:f>Sheet2!$C$98:$C$129</c:f>
              <c:numCache>
                <c:formatCode>0.000</c:formatCode>
                <c:ptCount val="32"/>
                <c:pt idx="0">
                  <c:v>99.8877639472059</c:v>
                </c:pt>
                <c:pt idx="1">
                  <c:v>99.32435229422499</c:v>
                </c:pt>
                <c:pt idx="2">
                  <c:v>99.99897565090222</c:v>
                </c:pt>
                <c:pt idx="3">
                  <c:v>85.0</c:v>
                </c:pt>
                <c:pt idx="4">
                  <c:v>47.78266533400974</c:v>
                </c:pt>
                <c:pt idx="5">
                  <c:v>99.22559339081941</c:v>
                </c:pt>
                <c:pt idx="6">
                  <c:v>-67.0</c:v>
                </c:pt>
                <c:pt idx="7">
                  <c:v>80.69141811805753</c:v>
                </c:pt>
                <c:pt idx="8">
                  <c:v>99.15135672396441</c:v>
                </c:pt>
                <c:pt idx="9">
                  <c:v>-94.36368682835723</c:v>
                </c:pt>
                <c:pt idx="10">
                  <c:v>-49.46</c:v>
                </c:pt>
                <c:pt idx="11">
                  <c:v>-20.45622884494368</c:v>
                </c:pt>
                <c:pt idx="12">
                  <c:v>92.49299445853654</c:v>
                </c:pt>
                <c:pt idx="13">
                  <c:v>-43.38221250920863</c:v>
                </c:pt>
                <c:pt idx="14">
                  <c:v>99.99816215729753</c:v>
                </c:pt>
                <c:pt idx="15">
                  <c:v>93.38496028603331</c:v>
                </c:pt>
                <c:pt idx="16">
                  <c:v>93.59</c:v>
                </c:pt>
                <c:pt idx="17">
                  <c:v>89.25638385234103</c:v>
                </c:pt>
                <c:pt idx="18">
                  <c:v>94.28674620610361</c:v>
                </c:pt>
                <c:pt idx="19">
                  <c:v>98.45086583143474</c:v>
                </c:pt>
                <c:pt idx="20">
                  <c:v>90.67074970401205</c:v>
                </c:pt>
                <c:pt idx="21">
                  <c:v>99.98976640547184</c:v>
                </c:pt>
                <c:pt idx="22">
                  <c:v>27.79925090675647</c:v>
                </c:pt>
                <c:pt idx="23">
                  <c:v>85.01869248886937</c:v>
                </c:pt>
                <c:pt idx="24">
                  <c:v>77.07122855861726</c:v>
                </c:pt>
                <c:pt idx="25">
                  <c:v>99.81752045492228</c:v>
                </c:pt>
                <c:pt idx="26">
                  <c:v>66.61742505317555</c:v>
                </c:pt>
                <c:pt idx="27">
                  <c:v>72.22908176702032</c:v>
                </c:pt>
                <c:pt idx="28">
                  <c:v>97.90262850848046</c:v>
                </c:pt>
                <c:pt idx="29">
                  <c:v>99.81785703974344</c:v>
                </c:pt>
                <c:pt idx="30">
                  <c:v>99.9904644944977</c:v>
                </c:pt>
                <c:pt idx="31">
                  <c:v>99.99989161557276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39576"/>
        <c:axId val="-2077718824"/>
      </c:scatterChart>
      <c:valAx>
        <c:axId val="-2072839576"/>
        <c:scaling>
          <c:orientation val="minMax"/>
          <c:max val="100.0"/>
          <c:min val="-1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Predicted</a:t>
                </a:r>
                <a:r>
                  <a:rPr lang="en-US" sz="1600" baseline="0"/>
                  <a:t> e.e.</a:t>
                </a:r>
                <a:endParaRPr lang="en-US" sz="1600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2077718824"/>
        <c:crosses val="autoZero"/>
        <c:crossBetween val="midCat"/>
      </c:valAx>
      <c:valAx>
        <c:axId val="-2077718824"/>
        <c:scaling>
          <c:orientation val="minMax"/>
          <c:max val="100.0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Computed e.e.</a:t>
                </a:r>
              </a:p>
            </c:rich>
          </c:tx>
          <c:layout>
            <c:manualLayout>
              <c:xMode val="edge"/>
              <c:yMode val="edge"/>
              <c:x val="0.0563380103176507"/>
              <c:y val="0.337730136831828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-2072839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24</xdr:row>
      <xdr:rowOff>171450</xdr:rowOff>
    </xdr:from>
    <xdr:to>
      <xdr:col>12</xdr:col>
      <xdr:colOff>742950</xdr:colOff>
      <xdr:row>37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9</xdr:row>
      <xdr:rowOff>63500</xdr:rowOff>
    </xdr:from>
    <xdr:to>
      <xdr:col>13</xdr:col>
      <xdr:colOff>781050</xdr:colOff>
      <xdr:row>24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72</xdr:row>
      <xdr:rowOff>50800</xdr:rowOff>
    </xdr:from>
    <xdr:to>
      <xdr:col>5</xdr:col>
      <xdr:colOff>1200150</xdr:colOff>
      <xdr:row>88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529166</xdr:colOff>
      <xdr:row>96</xdr:row>
      <xdr:rowOff>29634</xdr:rowOff>
    </xdr:from>
    <xdr:to>
      <xdr:col>14</xdr:col>
      <xdr:colOff>423335</xdr:colOff>
      <xdr:row>128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67" zoomScale="200" zoomScaleNormal="200" zoomScalePageLayoutView="200" workbookViewId="0">
      <selection activeCell="B67" sqref="B67"/>
    </sheetView>
  </sheetViews>
  <sheetFormatPr baseColWidth="10" defaultRowHeight="15" x14ac:dyDescent="0"/>
  <cols>
    <col min="1" max="1" width="17.83203125" customWidth="1"/>
    <col min="2" max="2" width="15" style="2" customWidth="1"/>
    <col min="3" max="3" width="16" style="2" customWidth="1"/>
    <col min="4" max="4" width="17.33203125" style="2" customWidth="1"/>
    <col min="5" max="6" width="18.83203125" style="2" customWidth="1"/>
    <col min="7" max="7" width="17" style="2" customWidth="1"/>
    <col min="8" max="19" width="10.83203125" style="2"/>
  </cols>
  <sheetData>
    <row r="1" spans="1:19" ht="19">
      <c r="B1" s="1">
        <v>2</v>
      </c>
      <c r="C1" s="1">
        <v>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>
      <c r="A2" t="s">
        <v>136</v>
      </c>
      <c r="B2" s="3">
        <v>0</v>
      </c>
      <c r="C2" s="3">
        <v>-11.136461261881928</v>
      </c>
      <c r="D2" s="3">
        <v>6.8421266138704953</v>
      </c>
      <c r="E2" s="3">
        <v>4.0570315344650503</v>
      </c>
      <c r="F2" s="3">
        <v>-5.4780105316763796</v>
      </c>
      <c r="G2" s="3">
        <v>-11.845238818069145</v>
      </c>
      <c r="H2" s="3">
        <v>-18.155683688010622</v>
      </c>
      <c r="I2" s="3">
        <v>-25.739829927004287</v>
      </c>
      <c r="J2" s="3">
        <v>-1.9733130779059596</v>
      </c>
      <c r="K2" s="3">
        <v>-7.4695278685125706</v>
      </c>
      <c r="L2" s="3">
        <v>-11.61742608818594</v>
      </c>
      <c r="M2" s="3">
        <v>-14.439039439056138</v>
      </c>
      <c r="N2" s="3">
        <v>-9.1098735141650948</v>
      </c>
      <c r="O2" s="3">
        <v>-12.407896971062922</v>
      </c>
      <c r="P2" s="3">
        <v>-20.252579892471555</v>
      </c>
      <c r="Q2" s="3">
        <v>-21.56907866955774</v>
      </c>
      <c r="R2" s="3">
        <v>-11.399300591744677</v>
      </c>
      <c r="S2" s="3">
        <v>-13.643258395160885</v>
      </c>
    </row>
    <row r="3" spans="1:19">
      <c r="A3" t="s">
        <v>137</v>
      </c>
      <c r="B3" s="3">
        <v>0</v>
      </c>
      <c r="C3" s="3">
        <v>7.454384389650321</v>
      </c>
      <c r="D3" s="3">
        <v>20.733175023006133</v>
      </c>
      <c r="E3" s="3">
        <v>20.3280219978129</v>
      </c>
      <c r="F3" s="3">
        <v>15.475227699127428</v>
      </c>
      <c r="G3" s="3">
        <v>11.304315073906112</v>
      </c>
      <c r="H3" s="3">
        <v>0.97172359212365655</v>
      </c>
      <c r="I3" s="3">
        <v>-6.0860221252273821</v>
      </c>
      <c r="J3" s="3">
        <v>14.366162113998726</v>
      </c>
      <c r="K3" s="3">
        <v>6.9273312160925906</v>
      </c>
      <c r="L3" s="3">
        <v>-1.8501828641990476</v>
      </c>
      <c r="M3" s="3">
        <v>-3.1441795376521222</v>
      </c>
      <c r="N3" s="3">
        <v>6.8648560090565187</v>
      </c>
      <c r="O3" s="3">
        <v>3.8588781148862448</v>
      </c>
      <c r="P3" s="3">
        <v>-3.4964518247577243</v>
      </c>
      <c r="Q3" s="3">
        <v>-6.0676531068340873</v>
      </c>
      <c r="R3" s="3">
        <v>6.4865482166615687</v>
      </c>
      <c r="S3" s="3">
        <v>3.4587941602127343</v>
      </c>
    </row>
    <row r="4" spans="1:19">
      <c r="A4" t="s">
        <v>138</v>
      </c>
      <c r="B4" s="3">
        <v>0</v>
      </c>
      <c r="C4" s="3">
        <v>-15.609341462542275</v>
      </c>
      <c r="D4" s="3">
        <v>-2.5504760917315572</v>
      </c>
      <c r="E4" s="3">
        <v>-1.7698192652730722</v>
      </c>
      <c r="F4" s="3">
        <v>-16.94439625097478</v>
      </c>
      <c r="G4" s="3">
        <v>-21.585266702857751</v>
      </c>
      <c r="H4" s="3">
        <v>-30.114992322471174</v>
      </c>
      <c r="I4" s="3">
        <v>-32.355693927027708</v>
      </c>
      <c r="J4" s="3">
        <v>-9.9791410496096393</v>
      </c>
      <c r="K4" s="3">
        <v>-8.3627403683494403</v>
      </c>
      <c r="L4" s="3">
        <v>-35.332077928274472</v>
      </c>
      <c r="M4" s="3">
        <v>-18.831399410288718</v>
      </c>
      <c r="N4" s="3">
        <v>-29.216591627645247</v>
      </c>
      <c r="O4" s="3">
        <v>-23.464113753746357</v>
      </c>
      <c r="P4" s="3">
        <v>-34.845610587104638</v>
      </c>
      <c r="Q4" s="3">
        <v>-34.113997904214209</v>
      </c>
      <c r="R4" s="3">
        <v>-26.420415520282919</v>
      </c>
      <c r="S4" s="3">
        <v>-25.833845920518915</v>
      </c>
    </row>
    <row r="5" spans="1:19">
      <c r="A5" t="s">
        <v>139</v>
      </c>
      <c r="B5" s="3">
        <v>0</v>
      </c>
      <c r="C5" s="3">
        <v>-1.0178640287429661</v>
      </c>
      <c r="D5" s="3">
        <v>13.130399940314941</v>
      </c>
      <c r="E5" s="3">
        <v>11.346929601704423</v>
      </c>
      <c r="F5" s="3">
        <v>8.1881613297888194</v>
      </c>
      <c r="G5" s="3">
        <v>1.0451502167001578</v>
      </c>
      <c r="H5" s="3">
        <v>-7.7048473785764751</v>
      </c>
      <c r="I5" s="3">
        <v>-14.227400806858526</v>
      </c>
      <c r="J5" s="3">
        <v>6.7112978883278576</v>
      </c>
      <c r="K5" s="3">
        <v>1.352189539977265</v>
      </c>
      <c r="L5" s="3">
        <v>-8.9764097726429064</v>
      </c>
      <c r="M5" s="3">
        <v>-15.481035607472791</v>
      </c>
      <c r="N5" s="3">
        <v>-1.2874299905472999</v>
      </c>
      <c r="O5" s="3">
        <v>-9.5620281859173915</v>
      </c>
      <c r="P5" s="3">
        <v>-12.051070255662651</v>
      </c>
      <c r="Q5" s="3">
        <v>-15.855653610246421</v>
      </c>
      <c r="R5" s="3">
        <v>-3.9517375878021626</v>
      </c>
      <c r="S5" s="3">
        <v>-5.5617116288438213</v>
      </c>
    </row>
    <row r="6" spans="1:19">
      <c r="A6" t="s">
        <v>140</v>
      </c>
      <c r="B6" s="3">
        <v>0</v>
      </c>
      <c r="C6" s="3">
        <v>-13.841716279694591</v>
      </c>
      <c r="D6" s="3">
        <v>3.1707930266127229</v>
      </c>
      <c r="E6" s="3">
        <v>2.8015484781003037</v>
      </c>
      <c r="F6" s="3">
        <v>-8.6649960070292291</v>
      </c>
      <c r="G6" s="3">
        <v>-16.609690563218344</v>
      </c>
      <c r="H6" s="3">
        <v>-22.470618489367546</v>
      </c>
      <c r="I6" s="3">
        <v>-28.512916674389437</v>
      </c>
      <c r="J6" s="3">
        <v>-3.6136293656040763</v>
      </c>
      <c r="K6" s="3">
        <v>-13.425204088499513</v>
      </c>
      <c r="L6" s="3">
        <v>-18.402335051291463</v>
      </c>
      <c r="M6" s="3">
        <v>-21.998695057938491</v>
      </c>
      <c r="N6" s="3">
        <v>-19.435695401078213</v>
      </c>
      <c r="O6" s="3">
        <v>-22.222645513263732</v>
      </c>
      <c r="P6" s="3">
        <v>-32.923113476076992</v>
      </c>
      <c r="Q6" s="3">
        <v>-34.039429920126786</v>
      </c>
      <c r="R6" s="3">
        <v>-22.206623191230417</v>
      </c>
      <c r="S6" s="3">
        <v>-24.70204092536353</v>
      </c>
    </row>
    <row r="7" spans="1:19">
      <c r="A7" t="s">
        <v>141</v>
      </c>
      <c r="B7" s="3">
        <v>0</v>
      </c>
      <c r="C7" s="3">
        <v>-17.033799777926017</v>
      </c>
      <c r="D7" s="3">
        <v>-1.4711517220255377</v>
      </c>
      <c r="E7" s="3">
        <v>-1.8290296483081081</v>
      </c>
      <c r="F7" s="3">
        <v>-16.979807756962284</v>
      </c>
      <c r="G7" s="3">
        <v>-21.882937942121512</v>
      </c>
      <c r="H7" s="3">
        <v>-31.770882755622086</v>
      </c>
      <c r="I7" s="3">
        <v>-33.159463435364444</v>
      </c>
      <c r="J7" s="3">
        <v>-8.9291208865241938</v>
      </c>
      <c r="K7" s="3">
        <v>-16.220510773646229</v>
      </c>
      <c r="L7" s="3">
        <v>-22.826584622861514</v>
      </c>
      <c r="M7" s="3">
        <v>-25.883445679090919</v>
      </c>
      <c r="N7" s="3">
        <v>-24.54793765924239</v>
      </c>
      <c r="O7" s="3">
        <v>-27.719282073795544</v>
      </c>
      <c r="P7" s="3">
        <v>-37.544033246606119</v>
      </c>
      <c r="Q7" s="3">
        <v>-38.581441325831626</v>
      </c>
      <c r="R7" s="3">
        <v>-26.171975724785277</v>
      </c>
      <c r="S7" s="3">
        <v>-25.475192499316911</v>
      </c>
    </row>
    <row r="8" spans="1:19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10" spans="1:19">
      <c r="A10" s="4" t="s">
        <v>67</v>
      </c>
      <c r="B10" s="2" t="s">
        <v>65</v>
      </c>
      <c r="C10" s="2" t="s">
        <v>66</v>
      </c>
      <c r="D10" s="2" t="s">
        <v>134</v>
      </c>
      <c r="E10" s="2" t="s">
        <v>135</v>
      </c>
    </row>
    <row r="11" spans="1:19">
      <c r="A11" t="s">
        <v>136</v>
      </c>
      <c r="B11" s="3">
        <f>G2</f>
        <v>-11.845238818069145</v>
      </c>
      <c r="C11" s="3">
        <f>-(K2-I2)</f>
        <v>-18.270302058491716</v>
      </c>
      <c r="D11" s="3">
        <f>0.6687*F2+9.3625</f>
        <v>5.6993543574680059</v>
      </c>
      <c r="E11" s="3">
        <f>0.6369*G2+12.146</f>
        <v>4.6017673967717618</v>
      </c>
      <c r="F11" s="8">
        <f>E11-D11</f>
        <v>-1.0975869606962441</v>
      </c>
    </row>
    <row r="12" spans="1:19">
      <c r="A12" t="s">
        <v>137</v>
      </c>
      <c r="B12" s="3">
        <f t="shared" ref="B12:B16" si="0">G3</f>
        <v>11.304315073906112</v>
      </c>
      <c r="C12" s="3">
        <f t="shared" ref="C12:C16" si="1">-(K3-I3)</f>
        <v>-13.013353341319974</v>
      </c>
      <c r="D12" s="3">
        <f t="shared" ref="D12:D16" si="2">0.6687*F3+9.3625</f>
        <v>19.710784762406512</v>
      </c>
      <c r="E12" s="3">
        <f t="shared" ref="E12:E16" si="3">0.6369*G3+12.146</f>
        <v>19.345718270570803</v>
      </c>
      <c r="F12" s="8">
        <f t="shared" ref="F12:F16" si="4">E12-D12</f>
        <v>-0.36506649183570872</v>
      </c>
    </row>
    <row r="13" spans="1:19">
      <c r="A13" t="s">
        <v>138</v>
      </c>
      <c r="B13" s="3">
        <f t="shared" si="0"/>
        <v>-21.585266702857751</v>
      </c>
      <c r="C13" s="3">
        <f t="shared" si="1"/>
        <v>-23.992953558678266</v>
      </c>
      <c r="D13" s="3">
        <f t="shared" si="2"/>
        <v>-1.9682177730268346</v>
      </c>
      <c r="E13" s="3">
        <f t="shared" si="3"/>
        <v>-1.6016563630501022</v>
      </c>
      <c r="F13" s="8">
        <f t="shared" si="4"/>
        <v>0.36656140997673248</v>
      </c>
    </row>
    <row r="14" spans="1:19">
      <c r="A14" t="s">
        <v>139</v>
      </c>
      <c r="B14" s="3">
        <f t="shared" si="0"/>
        <v>1.0451502167001578</v>
      </c>
      <c r="C14" s="3">
        <f t="shared" si="1"/>
        <v>-15.579590346835792</v>
      </c>
      <c r="D14" s="3">
        <f t="shared" si="2"/>
        <v>14.837923481229783</v>
      </c>
      <c r="E14" s="3">
        <f t="shared" si="3"/>
        <v>12.811656173016331</v>
      </c>
      <c r="F14" s="8">
        <f t="shared" si="4"/>
        <v>-2.0262673082134519</v>
      </c>
    </row>
    <row r="15" spans="1:19">
      <c r="A15" t="s">
        <v>140</v>
      </c>
      <c r="B15" s="3">
        <f t="shared" si="0"/>
        <v>-16.609690563218344</v>
      </c>
      <c r="C15" s="3">
        <f t="shared" si="1"/>
        <v>-15.087712585889925</v>
      </c>
      <c r="D15" s="3">
        <f t="shared" si="2"/>
        <v>3.5682171700995555</v>
      </c>
      <c r="E15" s="3">
        <f t="shared" si="3"/>
        <v>1.5672880802862377</v>
      </c>
      <c r="F15" s="8">
        <f t="shared" si="4"/>
        <v>-2.0009290898133179</v>
      </c>
    </row>
    <row r="16" spans="1:19">
      <c r="A16" t="s">
        <v>141</v>
      </c>
      <c r="B16" s="3">
        <f t="shared" si="0"/>
        <v>-21.882937942121512</v>
      </c>
      <c r="C16" s="3">
        <f t="shared" si="1"/>
        <v>-16.938952661718215</v>
      </c>
      <c r="D16" s="3">
        <f t="shared" si="2"/>
        <v>-1.9918974470806781</v>
      </c>
      <c r="E16" s="3">
        <f t="shared" si="3"/>
        <v>-1.7912431753371898</v>
      </c>
      <c r="F16" s="8">
        <f t="shared" si="4"/>
        <v>0.20065427174348827</v>
      </c>
    </row>
    <row r="18" spans="1:7">
      <c r="A18" s="4" t="s">
        <v>68</v>
      </c>
      <c r="B18" s="2" t="s">
        <v>65</v>
      </c>
      <c r="C18" s="2" t="s">
        <v>66</v>
      </c>
    </row>
    <row r="19" spans="1:7">
      <c r="A19" t="s">
        <v>136</v>
      </c>
      <c r="B19" s="3">
        <f>F2</f>
        <v>-5.4780105316763796</v>
      </c>
      <c r="C19" s="3">
        <f>-(J2-H2)</f>
        <v>-16.182370610104662</v>
      </c>
    </row>
    <row r="20" spans="1:7">
      <c r="A20" t="s">
        <v>137</v>
      </c>
      <c r="B20" s="3">
        <f t="shared" ref="B20:B24" si="5">F3</f>
        <v>15.475227699127428</v>
      </c>
      <c r="C20" s="3">
        <f>-(D3-C3)</f>
        <v>-13.278790633355811</v>
      </c>
    </row>
    <row r="21" spans="1:7">
      <c r="A21" t="s">
        <v>138</v>
      </c>
      <c r="B21" s="3">
        <f t="shared" si="5"/>
        <v>-16.94439625097478</v>
      </c>
      <c r="C21" s="3">
        <f>-(J4-H4)</f>
        <v>-20.135851272861537</v>
      </c>
    </row>
    <row r="22" spans="1:7">
      <c r="A22" t="s">
        <v>139</v>
      </c>
      <c r="B22" s="3">
        <f t="shared" si="5"/>
        <v>8.1881613297888194</v>
      </c>
      <c r="C22" s="3">
        <f>-(J5-H5)</f>
        <v>-14.416145266904334</v>
      </c>
    </row>
    <row r="23" spans="1:7">
      <c r="A23" t="s">
        <v>140</v>
      </c>
      <c r="B23" s="3">
        <f t="shared" si="5"/>
        <v>-8.6649960070292291</v>
      </c>
      <c r="C23" s="3">
        <f>-(J6-H6)</f>
        <v>-18.856989123763469</v>
      </c>
    </row>
    <row r="24" spans="1:7">
      <c r="A24" t="s">
        <v>141</v>
      </c>
      <c r="B24" s="3">
        <f t="shared" si="5"/>
        <v>-16.979807756962284</v>
      </c>
      <c r="C24" s="3">
        <f>-(J7-H7)</f>
        <v>-22.841761869097894</v>
      </c>
    </row>
    <row r="27" spans="1:7">
      <c r="A27" s="4" t="s">
        <v>18</v>
      </c>
      <c r="B27" s="2" t="s">
        <v>11</v>
      </c>
      <c r="C27" s="2" t="s">
        <v>12</v>
      </c>
      <c r="D27" s="2" t="s">
        <v>13</v>
      </c>
      <c r="E27" s="2" t="s">
        <v>14</v>
      </c>
      <c r="F27" s="2" t="s">
        <v>15</v>
      </c>
      <c r="G27" s="2" t="s">
        <v>16</v>
      </c>
    </row>
    <row r="28" spans="1:7">
      <c r="A28" t="s">
        <v>19</v>
      </c>
      <c r="B28" s="3">
        <v>7.7627952410046737</v>
      </c>
      <c r="C28" s="3">
        <v>-0.33896475323400233</v>
      </c>
      <c r="D28" s="3">
        <f>0.6687*B28+9.3625</f>
        <v>14.553481177659826</v>
      </c>
      <c r="E28" s="3">
        <f>0.6369*C28+12.146</f>
        <v>11.930113348665264</v>
      </c>
      <c r="F28" s="3">
        <v>12.918573426308924</v>
      </c>
      <c r="G28" s="3">
        <v>7.9632889273175129</v>
      </c>
    </row>
    <row r="29" spans="1:7">
      <c r="A29" t="s">
        <v>20</v>
      </c>
      <c r="B29" s="3">
        <v>-14.472177311185245</v>
      </c>
      <c r="C29" s="3">
        <v>-20.697221017406843</v>
      </c>
      <c r="D29" s="3">
        <f t="shared" ref="D29:D46" si="6">0.6687*B29+9.3625</f>
        <v>-0.31504496798957149</v>
      </c>
      <c r="E29" s="3">
        <f t="shared" ref="E29:E46" si="7">0.6369*C29+12.146</f>
        <v>-1.0360600659864172</v>
      </c>
      <c r="F29" s="3">
        <v>2.330503490559197</v>
      </c>
      <c r="G29" s="3">
        <v>-1.4345114260186325</v>
      </c>
    </row>
    <row r="30" spans="1:7">
      <c r="A30" t="s">
        <v>21</v>
      </c>
      <c r="B30" s="3">
        <v>-16.900968992560308</v>
      </c>
      <c r="C30" s="3">
        <v>-24.016122993783327</v>
      </c>
      <c r="D30" s="3">
        <f t="shared" si="6"/>
        <v>-1.9391779653250776</v>
      </c>
      <c r="E30" s="3">
        <f t="shared" si="7"/>
        <v>-3.1498687347406005</v>
      </c>
      <c r="F30" s="3">
        <v>2.3871376710959664</v>
      </c>
      <c r="G30" s="3">
        <v>-5.677802305715983</v>
      </c>
    </row>
    <row r="31" spans="1:7">
      <c r="A31" t="s">
        <v>22</v>
      </c>
      <c r="B31" s="3">
        <v>-14.396332265611589</v>
      </c>
      <c r="C31" s="3">
        <v>-18.511890441159743</v>
      </c>
      <c r="D31" s="3">
        <f t="shared" si="6"/>
        <v>-0.26432738601446815</v>
      </c>
      <c r="E31" s="3">
        <f t="shared" si="7"/>
        <v>0.35577697802536079</v>
      </c>
      <c r="F31" s="3">
        <v>-0.29383474337447951</v>
      </c>
      <c r="G31" s="3">
        <v>-1.9342780210350212</v>
      </c>
    </row>
    <row r="32" spans="1:7">
      <c r="A32" t="s">
        <v>23</v>
      </c>
      <c r="B32" s="3">
        <v>7.0286897169610496</v>
      </c>
      <c r="C32" s="3">
        <v>1.7680511280984963</v>
      </c>
      <c r="D32" s="3">
        <f t="shared" si="6"/>
        <v>14.062584813731855</v>
      </c>
      <c r="E32" s="3">
        <f t="shared" si="7"/>
        <v>13.272071763485933</v>
      </c>
      <c r="F32" s="3">
        <v>15.412751312625318</v>
      </c>
      <c r="G32" s="3">
        <v>14.724015680563362</v>
      </c>
    </row>
    <row r="33" spans="1:9">
      <c r="A33" t="s">
        <v>24</v>
      </c>
      <c r="B33" s="3">
        <v>4.9851771606102062</v>
      </c>
      <c r="C33" s="3">
        <v>-5.1169611290281889</v>
      </c>
      <c r="D33" s="3">
        <f t="shared" si="6"/>
        <v>12.696087967300045</v>
      </c>
      <c r="E33" s="3">
        <f t="shared" si="7"/>
        <v>8.8870074569219462</v>
      </c>
      <c r="F33" s="3">
        <v>8.3492211282312496</v>
      </c>
      <c r="G33" s="3">
        <v>4.6748528749760556</v>
      </c>
      <c r="I33" s="2" t="s">
        <v>17</v>
      </c>
    </row>
    <row r="34" spans="1:9">
      <c r="A34" t="s">
        <v>25</v>
      </c>
      <c r="B34" s="3">
        <v>8.5951381247335323</v>
      </c>
      <c r="C34" s="3">
        <v>-2.8021994819174996</v>
      </c>
      <c r="D34" s="3">
        <f t="shared" si="6"/>
        <v>15.110068864009314</v>
      </c>
      <c r="E34" s="3">
        <f t="shared" si="7"/>
        <v>10.361279149966744</v>
      </c>
      <c r="F34" s="3">
        <v>11.234542990017776</v>
      </c>
      <c r="G34" s="3">
        <v>12.303360771329535</v>
      </c>
      <c r="I34" s="2" t="s">
        <v>17</v>
      </c>
    </row>
    <row r="35" spans="1:9">
      <c r="A35" t="s">
        <v>26</v>
      </c>
      <c r="B35" s="3">
        <v>-11.505810774258748</v>
      </c>
      <c r="C35" s="3">
        <v>-23.904143704998603</v>
      </c>
      <c r="D35" s="3">
        <f t="shared" si="6"/>
        <v>1.6685643352531763</v>
      </c>
      <c r="E35" s="3">
        <f t="shared" si="7"/>
        <v>-3.0785491257136108</v>
      </c>
      <c r="F35" s="3">
        <v>-1.8515247553730172</v>
      </c>
      <c r="G35" s="3">
        <v>-3.3319988014780608</v>
      </c>
    </row>
    <row r="36" spans="1:9">
      <c r="A36" t="s">
        <v>27</v>
      </c>
      <c r="B36" s="3">
        <v>10.785464466319386</v>
      </c>
      <c r="C36" s="3">
        <v>0.79082691867471799</v>
      </c>
      <c r="D36" s="3">
        <f t="shared" si="6"/>
        <v>16.574740088627774</v>
      </c>
      <c r="E36" s="3">
        <f t="shared" si="7"/>
        <v>12.649677664503928</v>
      </c>
      <c r="F36" s="3">
        <v>17.633170816730058</v>
      </c>
      <c r="G36" s="3">
        <v>14.019653387663171</v>
      </c>
    </row>
    <row r="37" spans="1:9">
      <c r="A37" t="s">
        <v>28</v>
      </c>
      <c r="B37" s="3">
        <v>-15.450222433616451</v>
      </c>
      <c r="C37" s="3">
        <v>-17.311695572926133</v>
      </c>
      <c r="D37" s="3">
        <f t="shared" si="6"/>
        <v>-0.96906374135931905</v>
      </c>
      <c r="E37" s="3">
        <f t="shared" si="7"/>
        <v>1.1201810896033457</v>
      </c>
      <c r="F37" s="3">
        <v>-2.0031969227942845</v>
      </c>
      <c r="G37" s="3">
        <v>0.34074525734386502</v>
      </c>
    </row>
    <row r="38" spans="1:9">
      <c r="A38" t="s">
        <v>29</v>
      </c>
      <c r="B38" s="3">
        <v>-2.2673657136910852</v>
      </c>
      <c r="C38" s="3">
        <v>-11.201975312094746</v>
      </c>
      <c r="D38" s="3">
        <f t="shared" si="6"/>
        <v>7.8463125472547723</v>
      </c>
      <c r="E38" s="3">
        <f t="shared" si="7"/>
        <v>5.0114619237268574</v>
      </c>
      <c r="F38" s="3">
        <v>8.3539812021660946</v>
      </c>
      <c r="G38" s="3">
        <v>9.071846773773709</v>
      </c>
    </row>
    <row r="39" spans="1:9">
      <c r="A39" t="s">
        <v>30</v>
      </c>
      <c r="B39" s="3">
        <v>-8.2829337221424595</v>
      </c>
      <c r="C39" s="3">
        <v>-11.98399257941562</v>
      </c>
      <c r="D39" s="3">
        <f t="shared" si="6"/>
        <v>3.8237022200033381</v>
      </c>
      <c r="E39" s="3">
        <f t="shared" si="7"/>
        <v>4.5133951261701917</v>
      </c>
      <c r="F39" s="3">
        <v>4.2981137464463703</v>
      </c>
      <c r="G39" s="3">
        <v>4.5728451420621434</v>
      </c>
    </row>
    <row r="40" spans="1:9">
      <c r="A40" t="s">
        <v>31</v>
      </c>
      <c r="B40" s="3">
        <v>-3.4512984457736793</v>
      </c>
      <c r="C40" s="3">
        <v>-14.560343815682218</v>
      </c>
      <c r="D40" s="3">
        <f t="shared" si="6"/>
        <v>7.0546167293111415</v>
      </c>
      <c r="E40" s="3">
        <f t="shared" si="7"/>
        <v>2.8725170237919961</v>
      </c>
      <c r="F40" s="3">
        <v>5.4059332039811769</v>
      </c>
      <c r="G40" s="3">
        <v>3.2581378644063914</v>
      </c>
    </row>
    <row r="41" spans="1:9">
      <c r="A41" t="s">
        <v>32</v>
      </c>
      <c r="B41" s="3">
        <v>-11.634629509371146</v>
      </c>
      <c r="C41" s="3">
        <v>-16.805961919293221</v>
      </c>
      <c r="D41" s="3">
        <f t="shared" si="6"/>
        <v>1.5824232470835158</v>
      </c>
      <c r="E41" s="3">
        <f t="shared" si="7"/>
        <v>1.4422828536021477</v>
      </c>
      <c r="F41" s="3">
        <v>-1.039437332747678</v>
      </c>
      <c r="G41" s="3">
        <v>-0.42427883667921906</v>
      </c>
    </row>
    <row r="42" spans="1:9">
      <c r="A42" t="s">
        <v>33</v>
      </c>
      <c r="B42" s="3">
        <v>-9.118595131848874</v>
      </c>
      <c r="C42" s="3">
        <v>-20.436655032160658</v>
      </c>
      <c r="D42" s="3">
        <f t="shared" si="6"/>
        <v>3.2648954353326589</v>
      </c>
      <c r="E42" s="3">
        <f t="shared" si="7"/>
        <v>-0.87010558998312248</v>
      </c>
      <c r="F42" s="3">
        <v>4.1075928897656899</v>
      </c>
      <c r="G42" s="3">
        <v>-3.5703606304416735</v>
      </c>
    </row>
    <row r="43" spans="1:9">
      <c r="A43" t="s">
        <v>34</v>
      </c>
      <c r="B43" s="3">
        <v>4.1493539271197957</v>
      </c>
      <c r="C43" s="3">
        <v>-3.2035358252332187</v>
      </c>
      <c r="D43" s="3">
        <f t="shared" si="6"/>
        <v>12.137172971065008</v>
      </c>
      <c r="E43" s="3">
        <f t="shared" si="7"/>
        <v>10.105668032908964</v>
      </c>
      <c r="F43" s="3">
        <v>11.727483691307546</v>
      </c>
      <c r="G43" s="3">
        <v>9.4928861078283528</v>
      </c>
    </row>
    <row r="44" spans="1:9">
      <c r="A44" t="s">
        <v>35</v>
      </c>
      <c r="B44" s="3">
        <v>-16.748035214447249</v>
      </c>
      <c r="C44" s="3">
        <v>-21.03328257786314</v>
      </c>
      <c r="D44" s="3">
        <f t="shared" si="6"/>
        <v>-1.8369111479008744</v>
      </c>
      <c r="E44" s="3">
        <f t="shared" si="7"/>
        <v>-1.250097673841033</v>
      </c>
      <c r="F44" s="3">
        <v>-1.5513685004644426</v>
      </c>
      <c r="G44" s="3">
        <v>-3.8074725517705392</v>
      </c>
    </row>
    <row r="45" spans="1:9">
      <c r="A45" t="s">
        <v>36</v>
      </c>
      <c r="B45" s="3">
        <v>-13.124376772011384</v>
      </c>
      <c r="C45" s="3">
        <v>-20.179534705952719</v>
      </c>
      <c r="D45" s="3">
        <f t="shared" si="6"/>
        <v>0.58622925255598801</v>
      </c>
      <c r="E45" s="3">
        <f t="shared" si="7"/>
        <v>-0.70634565422128581</v>
      </c>
      <c r="F45" s="3">
        <v>-1.5451731208382513</v>
      </c>
      <c r="G45" s="3">
        <v>-3.0996645804901628</v>
      </c>
    </row>
    <row r="46" spans="1:9">
      <c r="A46" t="s">
        <v>37</v>
      </c>
      <c r="B46" s="3">
        <v>-5.1805787104920382</v>
      </c>
      <c r="C46" s="3">
        <v>-11.777248976133761</v>
      </c>
      <c r="D46" s="3">
        <f t="shared" si="6"/>
        <v>5.8982470162939755</v>
      </c>
      <c r="E46" s="3">
        <f t="shared" si="7"/>
        <v>4.645070127100408</v>
      </c>
      <c r="F46" s="3">
        <v>6.9958498458532485</v>
      </c>
      <c r="G46" s="3">
        <v>4.1953184422259753</v>
      </c>
    </row>
    <row r="47" spans="1:9">
      <c r="A47" t="s">
        <v>116</v>
      </c>
      <c r="B47" s="3">
        <v>-16.516854591401799</v>
      </c>
      <c r="C47" s="3">
        <v>-21.146278586418319</v>
      </c>
      <c r="D47" s="3">
        <f t="shared" ref="D47" si="8">0.6687*B47+9.3625</f>
        <v>-1.6823206652703817</v>
      </c>
      <c r="E47" s="3">
        <f t="shared" ref="E47" si="9">0.6369*C47+12.146</f>
        <v>-1.3220648316898274</v>
      </c>
      <c r="F47" s="3">
        <v>7.3518104977795776E-2</v>
      </c>
      <c r="G47" s="3">
        <v>-1.8257272650898506</v>
      </c>
    </row>
    <row r="48" spans="1:9">
      <c r="A48" t="s">
        <v>119</v>
      </c>
      <c r="B48" s="3">
        <v>-18.942810781086784</v>
      </c>
      <c r="C48" s="3">
        <v>-23.887183425521901</v>
      </c>
      <c r="D48" s="3">
        <f t="shared" ref="D48" si="10">0.6687*B48+9.3625</f>
        <v>-3.3045575693127311</v>
      </c>
      <c r="E48" s="3">
        <f t="shared" ref="E48" si="11">0.6369*C48+12.146</f>
        <v>-3.0677471237148985</v>
      </c>
      <c r="F48" s="3">
        <v>-2.7874046140221949</v>
      </c>
      <c r="G48" s="3">
        <v>-5.1221084129036072</v>
      </c>
    </row>
    <row r="49" spans="1:7">
      <c r="A49" t="s">
        <v>120</v>
      </c>
      <c r="B49" s="3">
        <v>-31.265112317208697</v>
      </c>
      <c r="C49" s="3">
        <v>-38.291634634765828</v>
      </c>
      <c r="D49" s="3">
        <f t="shared" ref="D49" si="12">0.6687*B49+9.3625</f>
        <v>-11.544480606517453</v>
      </c>
      <c r="E49" s="3">
        <f t="shared" ref="E49" si="13">0.6369*C49+12.146</f>
        <v>-12.241942098882355</v>
      </c>
      <c r="F49" s="3">
        <v>-7.0415480585862023</v>
      </c>
      <c r="G49" s="3">
        <v>-10.254310662108532</v>
      </c>
    </row>
    <row r="50" spans="1:7">
      <c r="A50" t="s">
        <v>121</v>
      </c>
      <c r="B50" s="3">
        <v>-20.974752652370853</v>
      </c>
      <c r="C50" s="3">
        <v>-27.631985375983195</v>
      </c>
      <c r="D50" s="3">
        <f>0.6687*B50+9.3625</f>
        <v>-4.6633170986403876</v>
      </c>
      <c r="E50" s="3">
        <f>0.6369*C50+12.146</f>
        <v>-5.4528114859636965</v>
      </c>
      <c r="F50" s="3">
        <v>-3.7243023040349548</v>
      </c>
      <c r="G50" s="3">
        <v>-5.7219280537105517</v>
      </c>
    </row>
    <row r="51" spans="1:7">
      <c r="A51" t="s">
        <v>122</v>
      </c>
      <c r="B51" s="3">
        <v>-27.796201186168069</v>
      </c>
      <c r="C51" s="3">
        <v>-34.947809072054199</v>
      </c>
      <c r="D51" s="3">
        <f>0.6687*B51+9.3625</f>
        <v>-9.2248197331905857</v>
      </c>
      <c r="E51" s="3">
        <f>0.6369*C51+12.146</f>
        <v>-10.112259597991319</v>
      </c>
      <c r="F51" s="3">
        <v>-10.046439727161092</v>
      </c>
      <c r="G51" s="3">
        <v>-16.587592886197562</v>
      </c>
    </row>
    <row r="52" spans="1:7">
      <c r="A52" t="s">
        <v>117</v>
      </c>
      <c r="B52" s="3">
        <v>-24.831904140400624</v>
      </c>
      <c r="C52" s="3">
        <v>-25.75760998463636</v>
      </c>
      <c r="D52" s="3">
        <f t="shared" ref="D52" si="14">0.6687*B52+9.3625</f>
        <v>-7.2425942986858942</v>
      </c>
      <c r="E52" s="3">
        <f t="shared" ref="E52" si="15">0.6369*C52+12.146</f>
        <v>-4.2590217992148993</v>
      </c>
      <c r="F52" s="3">
        <v>-4.342305927689508</v>
      </c>
      <c r="G52" s="3">
        <v>-4.7203357778799964</v>
      </c>
    </row>
    <row r="53" spans="1:7">
      <c r="A53" t="s">
        <v>118</v>
      </c>
      <c r="B53" s="3">
        <v>-13.932517094261604</v>
      </c>
      <c r="C53" s="3">
        <v>-23.271785117465896</v>
      </c>
      <c r="D53" s="3">
        <f t="shared" ref="D53" si="16">0.6687*B53+9.3625</f>
        <v>4.5825819067266238E-2</v>
      </c>
      <c r="E53" s="3">
        <f t="shared" ref="E53" si="17">0.6369*C53+12.146</f>
        <v>-2.675799941314029</v>
      </c>
      <c r="F53" s="3">
        <v>-1.4084852294575605</v>
      </c>
      <c r="G53" s="3">
        <v>-3.072616616123796</v>
      </c>
    </row>
    <row r="54" spans="1:7">
      <c r="A54" t="s">
        <v>123</v>
      </c>
      <c r="B54" s="3">
        <v>-12.644747005279209</v>
      </c>
      <c r="C54" s="3">
        <v>-19.741517201267413</v>
      </c>
      <c r="D54" s="3">
        <f t="shared" ref="D54" si="18">0.6687*B54+9.3625</f>
        <v>0.90695767756979428</v>
      </c>
      <c r="E54" s="3">
        <f t="shared" ref="E54" si="19">0.6369*C54+12.146</f>
        <v>-0.42737230548721605</v>
      </c>
      <c r="F54" s="3">
        <v>-0.17984035403249798</v>
      </c>
      <c r="G54" s="3">
        <v>-1.5331493674143002</v>
      </c>
    </row>
    <row r="55" spans="1:7">
      <c r="A55" t="s">
        <v>126</v>
      </c>
      <c r="B55" s="3">
        <v>-20.072195847153242</v>
      </c>
      <c r="C55" s="3">
        <v>-24.700405409806326</v>
      </c>
      <c r="D55" s="3">
        <f t="shared" ref="D55" si="20">0.6687*B55+9.3625</f>
        <v>-4.0597773629913725</v>
      </c>
      <c r="E55" s="3">
        <f t="shared" ref="E55" si="21">0.6369*C55+12.146</f>
        <v>-3.5856882055056492</v>
      </c>
      <c r="F55" s="3">
        <v>-0.43556970124420458</v>
      </c>
      <c r="G55" s="3">
        <v>-5.0688491981853883</v>
      </c>
    </row>
    <row r="56" spans="1:7">
      <c r="A56" t="s">
        <v>124</v>
      </c>
      <c r="B56" s="3">
        <v>-12.675617852240421</v>
      </c>
      <c r="C56" s="3">
        <v>-23.0222868203468</v>
      </c>
      <c r="D56" s="3">
        <f t="shared" ref="D56" si="22">0.6687*B56+9.3625</f>
        <v>0.88631434220683225</v>
      </c>
      <c r="E56" s="3">
        <f t="shared" ref="E56" si="23">0.6369*C56+12.146</f>
        <v>-2.5168944758788765</v>
      </c>
      <c r="F56" s="3">
        <v>0.87037187784875092</v>
      </c>
      <c r="G56" s="3">
        <v>-0.19396247644010525</v>
      </c>
    </row>
    <row r="57" spans="1:7">
      <c r="A57" t="s">
        <v>125</v>
      </c>
      <c r="B57" s="3">
        <v>-24.824264039753427</v>
      </c>
      <c r="C57" s="3">
        <v>-31.249444735317212</v>
      </c>
      <c r="D57" s="3">
        <f t="shared" ref="D57" si="24">0.6687*B57+9.3625</f>
        <v>-7.2374853633831151</v>
      </c>
      <c r="E57" s="3">
        <f t="shared" ref="E57" si="25">0.6369*C57+12.146</f>
        <v>-7.7567713519235326</v>
      </c>
      <c r="F57" s="3">
        <v>-9.547746382605979</v>
      </c>
      <c r="G57" s="3">
        <v>-10.755855176234292</v>
      </c>
    </row>
    <row r="58" spans="1:7">
      <c r="A58" t="s">
        <v>127</v>
      </c>
      <c r="B58" s="3">
        <v>-10.109258193586083</v>
      </c>
      <c r="C58" s="3">
        <v>-18.877921031959907</v>
      </c>
      <c r="D58" s="3">
        <f t="shared" ref="D58" si="26">0.6687*B58+9.3625</f>
        <v>2.6024390459489872</v>
      </c>
      <c r="E58" s="3">
        <f t="shared" ref="E58" si="27">0.6369*C58+12.146</f>
        <v>0.12265209474473515</v>
      </c>
      <c r="F58" s="3">
        <v>1.5493947178904599</v>
      </c>
      <c r="G58" s="3">
        <v>-1.4609467176513122</v>
      </c>
    </row>
    <row r="59" spans="1:7">
      <c r="A59" t="s">
        <v>128</v>
      </c>
      <c r="B59" s="3">
        <v>-9.950296566217963</v>
      </c>
      <c r="C59" s="3">
        <v>-19.10470131375056</v>
      </c>
      <c r="D59" s="3">
        <f t="shared" ref="D59" si="28">0.6687*B59+9.3625</f>
        <v>2.7087366861700488</v>
      </c>
      <c r="E59" s="3">
        <f t="shared" ref="E59" si="29">0.6369*C59+12.146</f>
        <v>-2.1784266727731705E-2</v>
      </c>
      <c r="F59" s="3">
        <v>5.8638561245388221</v>
      </c>
      <c r="G59" s="3">
        <v>1.2293532531021538</v>
      </c>
    </row>
    <row r="60" spans="1:7">
      <c r="A60" t="s">
        <v>129</v>
      </c>
      <c r="B60" s="3">
        <v>-10.15402487881928</v>
      </c>
      <c r="C60" s="3">
        <v>-15.125529908423113</v>
      </c>
      <c r="D60" s="3">
        <f t="shared" ref="D60" si="30">0.6687*B60+9.3625</f>
        <v>2.572503563533548</v>
      </c>
      <c r="E60" s="3">
        <f t="shared" ref="E60" si="31">0.6369*C60+12.146</f>
        <v>2.5125500013253195</v>
      </c>
      <c r="F60" s="3">
        <v>8.9539778774336316</v>
      </c>
      <c r="G60" s="3">
        <v>2.3660470945048733</v>
      </c>
    </row>
    <row r="61" spans="1:7">
      <c r="A61" t="s">
        <v>130</v>
      </c>
      <c r="B61" s="3">
        <v>-11.697751121053695</v>
      </c>
      <c r="C61" s="3">
        <v>-27.171115740585062</v>
      </c>
      <c r="D61" s="3">
        <f t="shared" ref="D61" si="32">0.6687*B61+9.3625</f>
        <v>1.5402138253513948</v>
      </c>
      <c r="E61" s="3">
        <f t="shared" ref="E61" si="33">0.6369*C61+12.146</f>
        <v>-5.1592836151786265</v>
      </c>
      <c r="F61" s="3">
        <v>-1.6613034717156396E-2</v>
      </c>
      <c r="G61" s="3">
        <v>-9.568575777355294</v>
      </c>
    </row>
    <row r="62" spans="1:7">
      <c r="A62" t="s">
        <v>142</v>
      </c>
      <c r="B62" s="3">
        <v>-2.0986161354934234</v>
      </c>
      <c r="C62" s="3">
        <v>-6.484915997433947</v>
      </c>
      <c r="D62" s="3">
        <f t="shared" ref="D62" si="34">0.6687*B62+9.3625</f>
        <v>7.9591553901955487</v>
      </c>
      <c r="E62" s="3">
        <f t="shared" ref="E62" si="35">0.6369*C62+12.146</f>
        <v>8.01575700123432</v>
      </c>
      <c r="F62" s="3">
        <v>10.673155227833455</v>
      </c>
      <c r="G62" s="3">
        <v>8.4512880961686268</v>
      </c>
    </row>
    <row r="63" spans="1:7">
      <c r="A63" t="s">
        <v>143</v>
      </c>
      <c r="B63" s="3">
        <v>12.173089671850004</v>
      </c>
      <c r="C63" s="3">
        <v>5.2055647932294118</v>
      </c>
      <c r="D63" s="3">
        <f t="shared" ref="D63" si="36">0.6687*B63+9.3625</f>
        <v>17.502645063566099</v>
      </c>
      <c r="E63" s="3">
        <f t="shared" ref="E63" si="37">0.6369*C63+12.146</f>
        <v>15.461424216807814</v>
      </c>
      <c r="F63" s="3">
        <v>23.534255165701026</v>
      </c>
      <c r="G63" s="3">
        <v>22.5723724281895</v>
      </c>
    </row>
    <row r="64" spans="1:7">
      <c r="B64" s="3"/>
      <c r="C64" s="3"/>
      <c r="D64" s="3"/>
      <c r="E64" s="3"/>
      <c r="F64" s="3"/>
      <c r="G64" s="3"/>
    </row>
    <row r="66" spans="1:7">
      <c r="A66" t="s">
        <v>38</v>
      </c>
    </row>
    <row r="67" spans="1:7">
      <c r="A67" t="s">
        <v>4</v>
      </c>
      <c r="B67" s="3">
        <v>-5.4780105316763796</v>
      </c>
      <c r="C67" s="3">
        <v>-11.845238818069145</v>
      </c>
      <c r="F67" s="3">
        <v>6.8421266138704953</v>
      </c>
      <c r="G67" s="3">
        <v>4.0570315344650503</v>
      </c>
    </row>
    <row r="68" spans="1:7">
      <c r="A68" t="s">
        <v>5</v>
      </c>
      <c r="B68" s="3">
        <v>15.475227699127428</v>
      </c>
      <c r="C68" s="3">
        <v>11.304315073906112</v>
      </c>
      <c r="F68" s="3">
        <v>20.733175023006133</v>
      </c>
      <c r="G68" s="3">
        <v>20.3280219978129</v>
      </c>
    </row>
    <row r="69" spans="1:7">
      <c r="A69" t="s">
        <v>6</v>
      </c>
      <c r="B69" s="3">
        <v>-16.94439625097478</v>
      </c>
      <c r="C69" s="3">
        <v>-21.585266702857751</v>
      </c>
      <c r="F69" s="3">
        <v>-2.5504760917315572</v>
      </c>
      <c r="G69" s="3">
        <v>-1.7698192652730722</v>
      </c>
    </row>
    <row r="70" spans="1:7">
      <c r="A70" t="s">
        <v>7</v>
      </c>
      <c r="B70" s="3">
        <v>8.1881613297888194</v>
      </c>
      <c r="C70" s="3">
        <v>1.0451502167001578</v>
      </c>
      <c r="F70" s="3">
        <v>13.130399940314941</v>
      </c>
      <c r="G70" s="3">
        <v>11.346929601704423</v>
      </c>
    </row>
    <row r="71" spans="1:7">
      <c r="A71" t="s">
        <v>9</v>
      </c>
      <c r="B71" s="3">
        <v>-8.6649960070292291</v>
      </c>
      <c r="C71" s="3">
        <v>-16.609690563218344</v>
      </c>
      <c r="F71" s="3">
        <v>3.1707930266127229</v>
      </c>
      <c r="G71" s="3">
        <v>2.8015484781003037</v>
      </c>
    </row>
    <row r="72" spans="1:7">
      <c r="A72" t="s">
        <v>10</v>
      </c>
      <c r="B72" s="3">
        <v>-16.979807756962284</v>
      </c>
      <c r="C72" s="3">
        <v>-21.882937942121512</v>
      </c>
      <c r="F72" s="3">
        <v>-1.4711517220255377</v>
      </c>
      <c r="G72" s="3">
        <v>-1.8290296483081081</v>
      </c>
    </row>
    <row r="73" spans="1:7">
      <c r="A73" t="s">
        <v>8</v>
      </c>
      <c r="B73" s="3">
        <v>4.7453614679658003</v>
      </c>
      <c r="C73" s="3">
        <v>-3.1210220269964402</v>
      </c>
      <c r="F73" s="3">
        <v>8.6903464990620556</v>
      </c>
      <c r="G73" s="3">
        <v>2.9171406103353843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9"/>
  <sheetViews>
    <sheetView zoomScale="150" zoomScaleNormal="150" zoomScalePageLayoutView="150" workbookViewId="0">
      <pane ySplit="5" topLeftCell="A6" activePane="bottomLeft" state="frozen"/>
      <selection pane="bottomLeft" activeCell="P6" sqref="P6"/>
    </sheetView>
  </sheetViews>
  <sheetFormatPr baseColWidth="10" defaultRowHeight="15" x14ac:dyDescent="0"/>
  <cols>
    <col min="1" max="1" width="24.5" customWidth="1"/>
    <col min="4" max="4" width="27.83203125" customWidth="1"/>
    <col min="5" max="6" width="20.1640625" style="2" customWidth="1"/>
    <col min="8" max="8" width="18.83203125" customWidth="1"/>
  </cols>
  <sheetData>
    <row r="2" spans="1:17">
      <c r="A2" t="s">
        <v>51</v>
      </c>
      <c r="B2" s="5">
        <v>1.9872036000000001E-3</v>
      </c>
      <c r="C2" t="s">
        <v>54</v>
      </c>
    </row>
    <row r="3" spans="1:17">
      <c r="A3" t="s">
        <v>52</v>
      </c>
      <c r="B3">
        <v>333.15</v>
      </c>
      <c r="C3" t="s">
        <v>53</v>
      </c>
    </row>
    <row r="5" spans="1:17" ht="19">
      <c r="B5" s="1" t="s">
        <v>0</v>
      </c>
      <c r="C5" s="1" t="s">
        <v>1</v>
      </c>
      <c r="E5" s="2" t="s">
        <v>55</v>
      </c>
      <c r="F5" s="2" t="s">
        <v>56</v>
      </c>
      <c r="H5" t="s">
        <v>59</v>
      </c>
      <c r="L5" t="s">
        <v>60</v>
      </c>
      <c r="P5" t="s">
        <v>57</v>
      </c>
      <c r="Q5" t="s">
        <v>58</v>
      </c>
    </row>
    <row r="6" spans="1:17">
      <c r="A6" t="s">
        <v>4</v>
      </c>
      <c r="B6" s="3">
        <v>6.8421266138704953</v>
      </c>
      <c r="C6" s="3">
        <v>4.0570315344650503</v>
      </c>
      <c r="E6" s="8">
        <v>2.8</v>
      </c>
      <c r="F6" s="8">
        <f>C6-B6</f>
        <v>-2.785095079405445</v>
      </c>
      <c r="H6" s="5">
        <f>-((F6)/($B$2*$B$3))</f>
        <v>4.206857905230251</v>
      </c>
      <c r="I6">
        <f>EXP(H6)</f>
        <v>67.145231328158602</v>
      </c>
      <c r="J6">
        <f>I6-1</f>
        <v>66.145231328158602</v>
      </c>
      <c r="L6">
        <f>-((F6)/($B$2*$B$3))</f>
        <v>4.206857905230251</v>
      </c>
      <c r="M6">
        <f>EXP(L6)</f>
        <v>67.145231328158602</v>
      </c>
      <c r="N6">
        <f>M6+1</f>
        <v>68.145231328158602</v>
      </c>
      <c r="P6" s="7">
        <f>(J6/N6)*100</f>
        <v>97.06509177381929</v>
      </c>
    </row>
    <row r="7" spans="1:17">
      <c r="A7" t="s">
        <v>5</v>
      </c>
      <c r="B7" s="3">
        <v>20.733175023006133</v>
      </c>
      <c r="C7" s="3">
        <v>20.3280219978129</v>
      </c>
      <c r="E7" s="8">
        <f t="shared" ref="E7:E11" si="0">B7-C7</f>
        <v>0.40515302519323271</v>
      </c>
      <c r="F7" s="8">
        <f t="shared" ref="F7:F11" si="1">C7-B7</f>
        <v>-0.40515302519323271</v>
      </c>
      <c r="H7" s="5">
        <f>-((F7)/($B$2*$B$3))</f>
        <v>0.6119795404708257</v>
      </c>
      <c r="I7">
        <f>EXP(H7)</f>
        <v>1.8440782155391227</v>
      </c>
      <c r="J7">
        <f>I7-1</f>
        <v>0.84407821553912266</v>
      </c>
      <c r="L7">
        <f>-((F7)/($B$2*$B$3))</f>
        <v>0.6119795404708257</v>
      </c>
      <c r="M7">
        <f>EXP(L7)</f>
        <v>1.8440782155391227</v>
      </c>
      <c r="N7">
        <f>M7+1</f>
        <v>2.8440782155391227</v>
      </c>
      <c r="P7" s="7">
        <f>(J7/N7)*100</f>
        <v>29.678445934691688</v>
      </c>
    </row>
    <row r="8" spans="1:17">
      <c r="A8" t="s">
        <v>6</v>
      </c>
      <c r="B8" s="3">
        <v>-2.5504760917315572</v>
      </c>
      <c r="C8" s="3">
        <v>-1.7698192652730722</v>
      </c>
      <c r="E8" s="8">
        <f t="shared" si="0"/>
        <v>-0.780656826458485</v>
      </c>
      <c r="F8" s="8">
        <f t="shared" si="1"/>
        <v>0.780656826458485</v>
      </c>
      <c r="H8" s="5">
        <f>-((F8)/($B$2*$B$3))</f>
        <v>-1.1791742285365432</v>
      </c>
      <c r="I8">
        <f>EXP(H8)</f>
        <v>0.3075325854100957</v>
      </c>
      <c r="J8">
        <f>I8-1</f>
        <v>-0.69246741458990435</v>
      </c>
      <c r="L8">
        <f>-((F8)/($B$2*$B$3))</f>
        <v>-1.1791742285365432</v>
      </c>
      <c r="M8">
        <f>EXP(L8)</f>
        <v>0.3075325854100957</v>
      </c>
      <c r="N8">
        <f>M8+1</f>
        <v>1.3075325854100956</v>
      </c>
      <c r="P8" s="7">
        <f>(J8/N8)*100</f>
        <v>-52.959859074771607</v>
      </c>
    </row>
    <row r="9" spans="1:17">
      <c r="A9" t="s">
        <v>7</v>
      </c>
      <c r="B9" s="3">
        <v>13.130399940314941</v>
      </c>
      <c r="C9" s="3">
        <v>11.346929601704423</v>
      </c>
      <c r="E9" s="8">
        <f t="shared" si="0"/>
        <v>1.7834703386105186</v>
      </c>
      <c r="F9" s="8">
        <f t="shared" si="1"/>
        <v>-1.7834703386105186</v>
      </c>
      <c r="H9" s="5">
        <f t="shared" ref="H9:H11" si="2">-((F9)/($B$2*$B$3))</f>
        <v>2.6939138804298968</v>
      </c>
      <c r="I9">
        <f t="shared" ref="I9:I59" si="3">EXP(H9)</f>
        <v>14.789446919170967</v>
      </c>
      <c r="J9">
        <f t="shared" ref="J9:J59" si="4">I9-1</f>
        <v>13.789446919170967</v>
      </c>
      <c r="L9">
        <f t="shared" ref="L9:L11" si="5">-((F9)/($B$2*$B$3))</f>
        <v>2.6939138804298968</v>
      </c>
      <c r="M9">
        <f t="shared" ref="M9:M59" si="6">EXP(L9)</f>
        <v>14.789446919170967</v>
      </c>
      <c r="N9">
        <f t="shared" ref="N9:N59" si="7">M9+1</f>
        <v>15.789446919170967</v>
      </c>
      <c r="P9" s="7">
        <f t="shared" ref="P9:P11" si="8">(J9/N9)*100</f>
        <v>87.333311861787422</v>
      </c>
    </row>
    <row r="10" spans="1:17">
      <c r="A10" t="s">
        <v>9</v>
      </c>
      <c r="B10" s="3">
        <v>3.1707930266127229</v>
      </c>
      <c r="C10" s="3">
        <v>2.8015484781003037</v>
      </c>
      <c r="E10" s="8">
        <f t="shared" si="0"/>
        <v>0.36924454851241917</v>
      </c>
      <c r="F10" s="8">
        <f t="shared" si="1"/>
        <v>-0.36924454851241917</v>
      </c>
      <c r="H10" s="5">
        <f t="shared" si="2"/>
        <v>0.55774015018699208</v>
      </c>
      <c r="I10">
        <f t="shared" si="3"/>
        <v>1.7467207102814215</v>
      </c>
      <c r="J10">
        <f t="shared" si="4"/>
        <v>0.74672071028142151</v>
      </c>
      <c r="L10">
        <f t="shared" si="5"/>
        <v>0.55774015018699208</v>
      </c>
      <c r="M10">
        <f t="shared" si="6"/>
        <v>1.7467207102814215</v>
      </c>
      <c r="N10">
        <f t="shared" si="7"/>
        <v>2.7467207102814215</v>
      </c>
      <c r="P10" s="7">
        <f t="shared" si="8"/>
        <v>27.185898715014041</v>
      </c>
    </row>
    <row r="11" spans="1:17">
      <c r="A11" t="s">
        <v>10</v>
      </c>
      <c r="B11" s="3">
        <v>-1.4711517220255377</v>
      </c>
      <c r="C11" s="3">
        <v>-1.8290296483081081</v>
      </c>
      <c r="E11" s="8">
        <f t="shared" si="0"/>
        <v>0.35787792628257042</v>
      </c>
      <c r="F11" s="8">
        <f t="shared" si="1"/>
        <v>-0.35787792628257042</v>
      </c>
      <c r="H11" s="5">
        <f t="shared" si="2"/>
        <v>0.5405709824494177</v>
      </c>
      <c r="I11">
        <f t="shared" si="3"/>
        <v>1.7169869517665939</v>
      </c>
      <c r="J11">
        <f t="shared" si="4"/>
        <v>0.71698695176659388</v>
      </c>
      <c r="L11">
        <f t="shared" si="5"/>
        <v>0.5405709824494177</v>
      </c>
      <c r="M11">
        <f t="shared" si="6"/>
        <v>1.7169869517665939</v>
      </c>
      <c r="N11">
        <f t="shared" si="7"/>
        <v>2.7169869517665939</v>
      </c>
      <c r="P11" s="7">
        <f t="shared" si="8"/>
        <v>26.389046561316999</v>
      </c>
    </row>
    <row r="12" spans="1:17">
      <c r="B12" t="s">
        <v>61</v>
      </c>
      <c r="H12" s="5"/>
      <c r="P12" s="7"/>
    </row>
    <row r="13" spans="1:17">
      <c r="A13" t="s">
        <v>136</v>
      </c>
      <c r="F13" s="8">
        <v>-1.0975869606962441</v>
      </c>
      <c r="H13" s="5">
        <f t="shared" ref="H13:H18" si="9">-((F13)/($B$2*$B$3))</f>
        <v>1.6578939858916231</v>
      </c>
      <c r="I13">
        <f t="shared" ref="I13:I18" si="10">EXP(H13)</f>
        <v>5.248246316723435</v>
      </c>
      <c r="J13">
        <f t="shared" ref="J13:J18" si="11">I13-1</f>
        <v>4.248246316723435</v>
      </c>
      <c r="L13">
        <f t="shared" ref="L13:L18" si="12">-((F13)/($B$2*$B$3))</f>
        <v>1.6578939858916231</v>
      </c>
      <c r="M13">
        <f t="shared" ref="M13:M18" si="13">EXP(L13)</f>
        <v>5.248246316723435</v>
      </c>
      <c r="N13">
        <f t="shared" ref="N13:N18" si="14">M13+1</f>
        <v>6.248246316723435</v>
      </c>
      <c r="P13" s="7">
        <f t="shared" ref="P13:P18" si="15">(J13/N13)*100</f>
        <v>67.991018621545081</v>
      </c>
    </row>
    <row r="14" spans="1:17">
      <c r="A14" t="s">
        <v>137</v>
      </c>
      <c r="F14" s="8">
        <v>-0.36506649183570872</v>
      </c>
      <c r="H14" s="5">
        <f t="shared" si="9"/>
        <v>0.55142923789933274</v>
      </c>
      <c r="I14">
        <f t="shared" si="10"/>
        <v>1.735732019889493</v>
      </c>
      <c r="J14">
        <f t="shared" si="11"/>
        <v>0.73573201988949299</v>
      </c>
      <c r="L14">
        <f t="shared" si="12"/>
        <v>0.55142923789933274</v>
      </c>
      <c r="M14">
        <f t="shared" si="13"/>
        <v>1.735732019889493</v>
      </c>
      <c r="N14">
        <f t="shared" si="14"/>
        <v>2.7357320198894932</v>
      </c>
      <c r="P14" s="7">
        <f t="shared" si="15"/>
        <v>26.893424302545981</v>
      </c>
    </row>
    <row r="15" spans="1:17">
      <c r="A15" t="s">
        <v>138</v>
      </c>
      <c r="F15" s="8">
        <v>0.36656140997673248</v>
      </c>
      <c r="H15" s="5">
        <f t="shared" si="9"/>
        <v>-0.55368729660825855</v>
      </c>
      <c r="I15">
        <f t="shared" si="10"/>
        <v>0.57482634263515897</v>
      </c>
      <c r="J15">
        <f t="shared" si="11"/>
        <v>-0.42517365736484103</v>
      </c>
      <c r="L15">
        <f t="shared" si="12"/>
        <v>-0.55368729660825855</v>
      </c>
      <c r="M15">
        <f t="shared" si="13"/>
        <v>0.57482634263515897</v>
      </c>
      <c r="N15">
        <f t="shared" si="14"/>
        <v>1.574826342635159</v>
      </c>
      <c r="P15" s="7">
        <f t="shared" si="15"/>
        <v>-26.998129625733679</v>
      </c>
    </row>
    <row r="16" spans="1:17">
      <c r="A16" t="s">
        <v>139</v>
      </c>
      <c r="F16" s="8">
        <v>-2.0262673082134519</v>
      </c>
      <c r="H16" s="5">
        <f t="shared" si="9"/>
        <v>3.060656243551696</v>
      </c>
      <c r="I16">
        <f t="shared" si="10"/>
        <v>21.341557827308609</v>
      </c>
      <c r="J16">
        <f t="shared" si="11"/>
        <v>20.341557827308609</v>
      </c>
      <c r="L16">
        <f t="shared" si="12"/>
        <v>3.060656243551696</v>
      </c>
      <c r="M16">
        <f t="shared" si="13"/>
        <v>21.341557827308609</v>
      </c>
      <c r="N16">
        <f t="shared" si="14"/>
        <v>22.341557827308609</v>
      </c>
      <c r="P16" s="7">
        <f t="shared" si="15"/>
        <v>91.048072764400729</v>
      </c>
    </row>
    <row r="17" spans="1:16">
      <c r="A17" t="s">
        <v>140</v>
      </c>
      <c r="F17" s="8">
        <v>-2.0009290898133179</v>
      </c>
      <c r="H17" s="5">
        <f t="shared" si="9"/>
        <v>3.0223831213271541</v>
      </c>
      <c r="I17">
        <f t="shared" si="10"/>
        <v>20.540183152437848</v>
      </c>
      <c r="J17">
        <f t="shared" si="11"/>
        <v>19.540183152437848</v>
      </c>
      <c r="L17">
        <f t="shared" si="12"/>
        <v>3.0223831213271541</v>
      </c>
      <c r="M17">
        <f t="shared" si="13"/>
        <v>20.540183152437848</v>
      </c>
      <c r="N17">
        <f t="shared" si="14"/>
        <v>21.540183152437848</v>
      </c>
      <c r="P17" s="7">
        <f t="shared" si="15"/>
        <v>90.715027881396409</v>
      </c>
    </row>
    <row r="18" spans="1:16">
      <c r="A18" t="s">
        <v>141</v>
      </c>
      <c r="F18" s="8">
        <v>0.20065427174348827</v>
      </c>
      <c r="H18" s="5">
        <f t="shared" si="9"/>
        <v>-0.30308624489850955</v>
      </c>
      <c r="I18">
        <f t="shared" si="10"/>
        <v>0.73853539871321527</v>
      </c>
      <c r="J18">
        <f t="shared" si="11"/>
        <v>-0.26146460128678473</v>
      </c>
      <c r="L18">
        <f t="shared" si="12"/>
        <v>-0.30308624489850955</v>
      </c>
      <c r="M18">
        <f t="shared" si="13"/>
        <v>0.73853539871321527</v>
      </c>
      <c r="N18">
        <f t="shared" si="14"/>
        <v>1.7385353987132153</v>
      </c>
      <c r="P18" s="7">
        <f t="shared" si="15"/>
        <v>-15.039360227022639</v>
      </c>
    </row>
    <row r="19" spans="1:16">
      <c r="H19" s="5"/>
      <c r="P19" s="7"/>
    </row>
    <row r="20" spans="1:16">
      <c r="A20" t="s">
        <v>19</v>
      </c>
      <c r="B20" s="8">
        <v>14.553481177659826</v>
      </c>
      <c r="C20" s="8">
        <v>11.930113348665264</v>
      </c>
      <c r="E20" s="8">
        <f>B20-C20</f>
        <v>2.6233678289945619</v>
      </c>
      <c r="F20" s="8">
        <f>C20-B20</f>
        <v>-2.6233678289945619</v>
      </c>
      <c r="H20" s="5">
        <f t="shared" ref="H20:H38" si="16">-((F20)/($B$2*$B$3))</f>
        <v>3.9625705317351181</v>
      </c>
      <c r="I20">
        <f t="shared" si="3"/>
        <v>52.592342628174755</v>
      </c>
      <c r="J20">
        <f t="shared" si="4"/>
        <v>51.592342628174755</v>
      </c>
      <c r="L20">
        <f t="shared" ref="L20:L38" si="17">-((F20)/($B$2*$B$3))</f>
        <v>3.9625705317351181</v>
      </c>
      <c r="M20">
        <f t="shared" si="6"/>
        <v>52.592342628174755</v>
      </c>
      <c r="N20">
        <f t="shared" si="7"/>
        <v>53.592342628174755</v>
      </c>
      <c r="P20" s="7">
        <f t="shared" ref="P20:P38" si="18">(J20/N20)*100</f>
        <v>96.268123575272583</v>
      </c>
    </row>
    <row r="21" spans="1:16">
      <c r="A21" t="s">
        <v>20</v>
      </c>
      <c r="B21" s="8">
        <v>-0.31504496798957149</v>
      </c>
      <c r="C21" s="8">
        <v>-1.0360600659864172</v>
      </c>
      <c r="E21" s="8">
        <f t="shared" ref="E21:E38" si="19">B21-C21</f>
        <v>0.72101509799684571</v>
      </c>
      <c r="F21" s="8">
        <f t="shared" ref="F21:F38" si="20">C21-B21</f>
        <v>-0.72101509799684571</v>
      </c>
      <c r="H21" s="5">
        <f t="shared" si="16"/>
        <v>1.0890860018487829</v>
      </c>
      <c r="I21">
        <f t="shared" si="3"/>
        <v>2.971556833524422</v>
      </c>
      <c r="J21">
        <f t="shared" si="4"/>
        <v>1.971556833524422</v>
      </c>
      <c r="L21">
        <f t="shared" si="17"/>
        <v>1.0890860018487829</v>
      </c>
      <c r="M21">
        <f t="shared" si="6"/>
        <v>2.971556833524422</v>
      </c>
      <c r="N21">
        <f t="shared" si="7"/>
        <v>3.971556833524422</v>
      </c>
      <c r="P21" s="7">
        <f t="shared" si="18"/>
        <v>49.641914145159831</v>
      </c>
    </row>
    <row r="22" spans="1:16">
      <c r="A22" t="s">
        <v>21</v>
      </c>
      <c r="B22" s="8">
        <v>-1.9391779653250776</v>
      </c>
      <c r="C22" s="8">
        <v>-3.1498687347406005</v>
      </c>
      <c r="E22" s="8">
        <f t="shared" si="19"/>
        <v>1.2106907694155229</v>
      </c>
      <c r="F22" s="8">
        <f t="shared" si="20"/>
        <v>-1.2106907694155229</v>
      </c>
      <c r="H22" s="5">
        <f t="shared" si="16"/>
        <v>1.8287361432530598</v>
      </c>
      <c r="I22">
        <f t="shared" si="3"/>
        <v>6.2260128955140184</v>
      </c>
      <c r="J22">
        <f t="shared" si="4"/>
        <v>5.2260128955140184</v>
      </c>
      <c r="L22">
        <f t="shared" si="17"/>
        <v>1.8287361432530598</v>
      </c>
      <c r="M22">
        <f t="shared" si="6"/>
        <v>6.2260128955140184</v>
      </c>
      <c r="N22">
        <f t="shared" si="7"/>
        <v>7.2260128955140184</v>
      </c>
      <c r="P22" s="7">
        <f t="shared" si="18"/>
        <v>72.322219335622549</v>
      </c>
    </row>
    <row r="23" spans="1:16">
      <c r="A23" t="s">
        <v>22</v>
      </c>
      <c r="B23" s="8">
        <v>-0.26432738601446815</v>
      </c>
      <c r="C23" s="8">
        <v>0.35577697802536079</v>
      </c>
      <c r="E23" s="8">
        <f t="shared" si="19"/>
        <v>-0.62010436403982894</v>
      </c>
      <c r="F23" s="8">
        <f t="shared" si="20"/>
        <v>0.62010436403982894</v>
      </c>
      <c r="H23" s="5">
        <f t="shared" si="16"/>
        <v>-0.93666136040340442</v>
      </c>
      <c r="I23">
        <f t="shared" si="3"/>
        <v>0.39193418041140909</v>
      </c>
      <c r="J23">
        <f t="shared" si="4"/>
        <v>-0.60806581958859085</v>
      </c>
      <c r="L23">
        <f t="shared" si="17"/>
        <v>-0.93666136040340442</v>
      </c>
      <c r="M23">
        <f t="shared" si="6"/>
        <v>0.39193418041140909</v>
      </c>
      <c r="N23">
        <f t="shared" si="7"/>
        <v>1.3919341804114091</v>
      </c>
      <c r="P23" s="7">
        <f t="shared" si="18"/>
        <v>-43.684954945848588</v>
      </c>
    </row>
    <row r="24" spans="1:16">
      <c r="A24" t="s">
        <v>23</v>
      </c>
      <c r="B24" s="8">
        <v>14.062584813731855</v>
      </c>
      <c r="C24" s="8">
        <v>13.272071763485933</v>
      </c>
      <c r="E24" s="8">
        <f t="shared" si="19"/>
        <v>0.79051305024592189</v>
      </c>
      <c r="F24" s="8">
        <f t="shared" si="20"/>
        <v>-0.79051305024592189</v>
      </c>
      <c r="H24" s="5">
        <f t="shared" si="16"/>
        <v>1.1940619547267559</v>
      </c>
      <c r="I24">
        <f t="shared" si="3"/>
        <v>3.3004603367438383</v>
      </c>
      <c r="J24">
        <f t="shared" si="4"/>
        <v>2.3004603367438383</v>
      </c>
      <c r="L24">
        <f t="shared" si="17"/>
        <v>1.1940619547267559</v>
      </c>
      <c r="M24">
        <f t="shared" si="6"/>
        <v>3.3004603367438383</v>
      </c>
      <c r="N24">
        <f t="shared" si="7"/>
        <v>4.3004603367438383</v>
      </c>
      <c r="P24" s="7">
        <f t="shared" si="18"/>
        <v>53.493350864983633</v>
      </c>
    </row>
    <row r="25" spans="1:16">
      <c r="A25" t="s">
        <v>24</v>
      </c>
      <c r="B25" s="8">
        <v>12.696087967300045</v>
      </c>
      <c r="C25" s="8">
        <v>8.8870074569219462</v>
      </c>
      <c r="E25" s="8">
        <f t="shared" si="19"/>
        <v>3.8090805103780987</v>
      </c>
      <c r="F25" s="8">
        <f t="shared" si="20"/>
        <v>-3.8090805103780987</v>
      </c>
      <c r="H25" s="5">
        <f t="shared" si="16"/>
        <v>5.7535775260367066</v>
      </c>
      <c r="I25">
        <f t="shared" si="3"/>
        <v>315.31669856800841</v>
      </c>
      <c r="J25">
        <f t="shared" si="4"/>
        <v>314.31669856800841</v>
      </c>
      <c r="L25">
        <f t="shared" si="17"/>
        <v>5.7535775260367066</v>
      </c>
      <c r="M25">
        <f t="shared" si="6"/>
        <v>315.31669856800841</v>
      </c>
      <c r="N25">
        <f t="shared" si="7"/>
        <v>316.31669856800841</v>
      </c>
      <c r="P25" s="7">
        <f t="shared" si="18"/>
        <v>99.367722283061838</v>
      </c>
    </row>
    <row r="26" spans="1:16">
      <c r="A26" t="s">
        <v>25</v>
      </c>
      <c r="B26" s="8">
        <v>15.110068864009314</v>
      </c>
      <c r="C26" s="8">
        <v>10.361279149966744</v>
      </c>
      <c r="E26" s="8">
        <f t="shared" si="19"/>
        <v>4.7487897140425694</v>
      </c>
      <c r="F26" s="8">
        <f t="shared" si="20"/>
        <v>-4.7487897140425694</v>
      </c>
      <c r="H26" s="5">
        <f t="shared" si="16"/>
        <v>7.1729987591880811</v>
      </c>
      <c r="I26">
        <f t="shared" si="3"/>
        <v>1303.7483740593166</v>
      </c>
      <c r="J26">
        <f t="shared" si="4"/>
        <v>1302.7483740593166</v>
      </c>
      <c r="L26">
        <f t="shared" si="17"/>
        <v>7.1729987591880811</v>
      </c>
      <c r="M26">
        <f t="shared" si="6"/>
        <v>1303.7483740593166</v>
      </c>
      <c r="N26">
        <f t="shared" si="7"/>
        <v>1304.7483740593166</v>
      </c>
      <c r="P26" s="7">
        <f t="shared" si="18"/>
        <v>99.846713738850838</v>
      </c>
    </row>
    <row r="27" spans="1:16">
      <c r="A27" t="s">
        <v>26</v>
      </c>
      <c r="B27" s="8">
        <v>1.6685643352531763</v>
      </c>
      <c r="C27" s="8">
        <v>-3.0785491257136108</v>
      </c>
      <c r="E27" s="8">
        <f t="shared" si="19"/>
        <v>4.7471134609667871</v>
      </c>
      <c r="F27" s="8">
        <f t="shared" si="20"/>
        <v>-4.7471134609667871</v>
      </c>
      <c r="H27" s="5">
        <f t="shared" si="16"/>
        <v>7.1704667958970729</v>
      </c>
      <c r="I27">
        <f t="shared" si="3"/>
        <v>1300.451506570522</v>
      </c>
      <c r="J27">
        <f t="shared" si="4"/>
        <v>1299.451506570522</v>
      </c>
      <c r="L27">
        <f t="shared" si="17"/>
        <v>7.1704667958970729</v>
      </c>
      <c r="M27">
        <f t="shared" si="6"/>
        <v>1300.451506570522</v>
      </c>
      <c r="N27">
        <f t="shared" si="7"/>
        <v>1301.451506570522</v>
      </c>
      <c r="P27" s="7">
        <f t="shared" si="18"/>
        <v>99.846325430497956</v>
      </c>
    </row>
    <row r="28" spans="1:16">
      <c r="A28" t="s">
        <v>27</v>
      </c>
      <c r="B28" s="8">
        <v>16.574740088627774</v>
      </c>
      <c r="C28" s="8">
        <v>12.649677664503928</v>
      </c>
      <c r="E28" s="8">
        <f t="shared" si="19"/>
        <v>3.9250624241238459</v>
      </c>
      <c r="F28" s="8">
        <f t="shared" si="20"/>
        <v>-3.9250624241238459</v>
      </c>
      <c r="H28" s="5">
        <f t="shared" si="16"/>
        <v>5.928767031886248</v>
      </c>
      <c r="I28">
        <f t="shared" si="3"/>
        <v>375.69101310287306</v>
      </c>
      <c r="J28">
        <f t="shared" si="4"/>
        <v>374.69101310287306</v>
      </c>
      <c r="L28">
        <f t="shared" si="17"/>
        <v>5.928767031886248</v>
      </c>
      <c r="M28">
        <f t="shared" si="6"/>
        <v>375.69101310287306</v>
      </c>
      <c r="N28">
        <f t="shared" si="7"/>
        <v>376.69101310287306</v>
      </c>
      <c r="P28" s="7">
        <f t="shared" si="18"/>
        <v>99.469060866749743</v>
      </c>
    </row>
    <row r="29" spans="1:16">
      <c r="A29" t="s">
        <v>28</v>
      </c>
      <c r="B29" s="8">
        <v>-0.96906374135931905</v>
      </c>
      <c r="C29" s="8">
        <v>1.1201810896033457</v>
      </c>
      <c r="E29" s="8">
        <f t="shared" si="19"/>
        <v>-2.0892448309626648</v>
      </c>
      <c r="F29" s="8">
        <f t="shared" si="20"/>
        <v>2.0892448309626648</v>
      </c>
      <c r="H29" s="5">
        <f t="shared" si="16"/>
        <v>-3.1557831537202001</v>
      </c>
      <c r="I29">
        <f t="shared" si="3"/>
        <v>4.2605021642579358E-2</v>
      </c>
      <c r="J29">
        <f t="shared" si="4"/>
        <v>-0.9573949783574206</v>
      </c>
      <c r="L29">
        <f t="shared" si="17"/>
        <v>-3.1557831537202001</v>
      </c>
      <c r="M29">
        <f t="shared" si="6"/>
        <v>4.2605021642579358E-2</v>
      </c>
      <c r="N29">
        <f t="shared" si="7"/>
        <v>1.0426050216425793</v>
      </c>
      <c r="P29" s="7">
        <f t="shared" si="18"/>
        <v>-91.827198074404635</v>
      </c>
    </row>
    <row r="30" spans="1:16">
      <c r="A30" t="s">
        <v>29</v>
      </c>
      <c r="B30" s="8">
        <v>7.8463125472547723</v>
      </c>
      <c r="C30" s="8">
        <v>5.0114619237268574</v>
      </c>
      <c r="E30" s="8">
        <f t="shared" si="19"/>
        <v>2.8348506235279149</v>
      </c>
      <c r="F30" s="8">
        <f t="shared" si="20"/>
        <v>-2.8348506235279149</v>
      </c>
      <c r="H30" s="5">
        <f t="shared" si="16"/>
        <v>4.2820131506178987</v>
      </c>
      <c r="I30">
        <f t="shared" si="3"/>
        <v>72.386017379185404</v>
      </c>
      <c r="J30">
        <f t="shared" si="4"/>
        <v>71.386017379185404</v>
      </c>
      <c r="L30">
        <f t="shared" si="17"/>
        <v>4.2820131506178987</v>
      </c>
      <c r="M30">
        <f t="shared" si="6"/>
        <v>72.386017379185404</v>
      </c>
      <c r="N30">
        <f t="shared" si="7"/>
        <v>73.386017379185404</v>
      </c>
      <c r="P30" s="7">
        <f t="shared" si="18"/>
        <v>97.274685190141881</v>
      </c>
    </row>
    <row r="31" spans="1:16">
      <c r="A31" t="s">
        <v>30</v>
      </c>
      <c r="B31" s="8">
        <v>3.8237022200033381</v>
      </c>
      <c r="C31" s="8">
        <v>4.5133951261701917</v>
      </c>
      <c r="E31" s="8">
        <f t="shared" si="19"/>
        <v>-0.68969290616685353</v>
      </c>
      <c r="F31" s="8">
        <f t="shared" si="20"/>
        <v>0.68969290616685353</v>
      </c>
      <c r="H31" s="5">
        <f t="shared" si="16"/>
        <v>-1.0417741483743692</v>
      </c>
      <c r="I31">
        <f t="shared" si="3"/>
        <v>0.35282815684796087</v>
      </c>
      <c r="J31">
        <f t="shared" si="4"/>
        <v>-0.64717184315203913</v>
      </c>
      <c r="L31">
        <f t="shared" si="17"/>
        <v>-1.0417741483743692</v>
      </c>
      <c r="M31">
        <f t="shared" si="6"/>
        <v>0.35282815684796087</v>
      </c>
      <c r="N31">
        <f t="shared" si="7"/>
        <v>1.352828156847961</v>
      </c>
      <c r="P31" s="7">
        <f t="shared" si="18"/>
        <v>-47.838436824077149</v>
      </c>
    </row>
    <row r="32" spans="1:16">
      <c r="A32" t="s">
        <v>31</v>
      </c>
      <c r="B32" s="8">
        <v>7.0546167293111415</v>
      </c>
      <c r="C32" s="8">
        <v>2.8725170237919961</v>
      </c>
      <c r="E32" s="8">
        <f t="shared" si="19"/>
        <v>4.1820997055191453</v>
      </c>
      <c r="F32" s="8">
        <f t="shared" si="20"/>
        <v>-4.1820997055191453</v>
      </c>
      <c r="H32" s="5">
        <f t="shared" si="16"/>
        <v>6.3170192417201561</v>
      </c>
      <c r="I32">
        <f t="shared" si="3"/>
        <v>553.91942931441599</v>
      </c>
      <c r="J32">
        <f t="shared" si="4"/>
        <v>552.91942931441599</v>
      </c>
      <c r="L32">
        <f t="shared" si="17"/>
        <v>6.3170192417201561</v>
      </c>
      <c r="M32">
        <f t="shared" si="6"/>
        <v>553.91942931441599</v>
      </c>
      <c r="N32">
        <f t="shared" si="7"/>
        <v>554.91942931441599</v>
      </c>
      <c r="P32" s="7">
        <f t="shared" si="18"/>
        <v>99.639587317663228</v>
      </c>
    </row>
    <row r="33" spans="1:16">
      <c r="A33" t="s">
        <v>32</v>
      </c>
      <c r="B33" s="8">
        <v>1.5824232470835158</v>
      </c>
      <c r="C33" s="8">
        <v>1.4422828536021477</v>
      </c>
      <c r="E33" s="8">
        <f t="shared" si="19"/>
        <v>0.14014039348136809</v>
      </c>
      <c r="F33" s="8">
        <f t="shared" si="20"/>
        <v>-0.14014039348136809</v>
      </c>
      <c r="H33" s="5">
        <f t="shared" si="16"/>
        <v>0.21168064477174944</v>
      </c>
      <c r="I33">
        <f t="shared" si="3"/>
        <v>1.235753177817781</v>
      </c>
      <c r="J33">
        <f t="shared" si="4"/>
        <v>0.23575317781778105</v>
      </c>
      <c r="L33">
        <f t="shared" si="17"/>
        <v>0.21168064477174944</v>
      </c>
      <c r="M33">
        <f t="shared" si="6"/>
        <v>1.235753177817781</v>
      </c>
      <c r="N33">
        <f t="shared" si="7"/>
        <v>2.2357531778177808</v>
      </c>
      <c r="P33" s="7">
        <f t="shared" si="18"/>
        <v>10.544687139744525</v>
      </c>
    </row>
    <row r="34" spans="1:16">
      <c r="A34" t="s">
        <v>33</v>
      </c>
      <c r="B34" s="8">
        <v>3.2648954353326589</v>
      </c>
      <c r="C34" s="8">
        <v>-0.87010558998312248</v>
      </c>
      <c r="E34" s="8">
        <f t="shared" si="19"/>
        <v>4.1350010253157814</v>
      </c>
      <c r="F34" s="8">
        <f t="shared" si="20"/>
        <v>-4.1350010253157814</v>
      </c>
      <c r="H34" s="5">
        <f t="shared" si="16"/>
        <v>6.2458771623690517</v>
      </c>
      <c r="I34">
        <f t="shared" si="3"/>
        <v>515.8815383940414</v>
      </c>
      <c r="J34">
        <f t="shared" si="4"/>
        <v>514.8815383940414</v>
      </c>
      <c r="L34">
        <f t="shared" si="17"/>
        <v>6.2458771623690517</v>
      </c>
      <c r="M34">
        <f t="shared" si="6"/>
        <v>515.8815383940414</v>
      </c>
      <c r="N34">
        <f t="shared" si="7"/>
        <v>516.8815383940414</v>
      </c>
      <c r="P34" s="7">
        <f t="shared" si="18"/>
        <v>99.613064144984932</v>
      </c>
    </row>
    <row r="35" spans="1:16">
      <c r="A35" t="s">
        <v>34</v>
      </c>
      <c r="B35" s="8">
        <v>12.137172971065008</v>
      </c>
      <c r="C35" s="8">
        <v>10.105668032908964</v>
      </c>
      <c r="E35" s="8">
        <f t="shared" si="19"/>
        <v>2.0315049381560435</v>
      </c>
      <c r="F35" s="8">
        <f t="shared" si="20"/>
        <v>-2.0315049381560435</v>
      </c>
      <c r="H35" s="5">
        <f t="shared" si="16"/>
        <v>3.0685676305242966</v>
      </c>
      <c r="I35">
        <f t="shared" si="3"/>
        <v>21.511068799185214</v>
      </c>
      <c r="J35">
        <f t="shared" si="4"/>
        <v>20.511068799185214</v>
      </c>
      <c r="L35">
        <f t="shared" si="17"/>
        <v>3.0685676305242966</v>
      </c>
      <c r="M35">
        <f t="shared" si="6"/>
        <v>21.511068799185214</v>
      </c>
      <c r="N35">
        <f t="shared" si="7"/>
        <v>22.511068799185214</v>
      </c>
      <c r="P35" s="7">
        <f t="shared" si="18"/>
        <v>91.11548181989302</v>
      </c>
    </row>
    <row r="36" spans="1:16">
      <c r="A36" t="s">
        <v>35</v>
      </c>
      <c r="B36" s="8">
        <v>-1.8369111479008744</v>
      </c>
      <c r="C36" s="8">
        <v>-1.250097673841033</v>
      </c>
      <c r="E36" s="8">
        <f t="shared" si="19"/>
        <v>-0.58681347405984141</v>
      </c>
      <c r="F36" s="8">
        <f t="shared" si="20"/>
        <v>0.58681347405984141</v>
      </c>
      <c r="H36" s="5">
        <f t="shared" si="16"/>
        <v>-0.88637580831576857</v>
      </c>
      <c r="I36">
        <f t="shared" si="3"/>
        <v>0.41214674811105328</v>
      </c>
      <c r="J36">
        <f t="shared" si="4"/>
        <v>-0.58785325188894677</v>
      </c>
      <c r="L36">
        <f t="shared" si="17"/>
        <v>-0.88637580831576857</v>
      </c>
      <c r="M36">
        <f t="shared" si="6"/>
        <v>0.41214674811105328</v>
      </c>
      <c r="N36">
        <f t="shared" si="7"/>
        <v>1.4121467481110532</v>
      </c>
      <c r="P36" s="7">
        <f t="shared" si="18"/>
        <v>-41.628340161904845</v>
      </c>
    </row>
    <row r="37" spans="1:16">
      <c r="A37" t="s">
        <v>36</v>
      </c>
      <c r="B37" s="8">
        <v>0.58622925255598801</v>
      </c>
      <c r="C37" s="8">
        <v>-0.70634565422128581</v>
      </c>
      <c r="E37" s="8">
        <f t="shared" si="19"/>
        <v>1.2925749067772738</v>
      </c>
      <c r="F37" s="8">
        <f t="shared" si="20"/>
        <v>-1.2925749067772738</v>
      </c>
      <c r="H37" s="5">
        <f t="shared" si="16"/>
        <v>1.9524213032752373</v>
      </c>
      <c r="I37">
        <f t="shared" si="3"/>
        <v>7.0457267850649385</v>
      </c>
      <c r="J37">
        <f t="shared" si="4"/>
        <v>6.0457267850649385</v>
      </c>
      <c r="L37">
        <f t="shared" si="17"/>
        <v>1.9524213032752373</v>
      </c>
      <c r="M37">
        <f t="shared" si="6"/>
        <v>7.0457267850649385</v>
      </c>
      <c r="N37">
        <f t="shared" si="7"/>
        <v>8.0457267850649394</v>
      </c>
      <c r="P37" s="7">
        <f t="shared" si="18"/>
        <v>75.142084072348254</v>
      </c>
    </row>
    <row r="38" spans="1:16">
      <c r="A38" t="s">
        <v>37</v>
      </c>
      <c r="B38" s="8">
        <v>5.8982470162939755</v>
      </c>
      <c r="C38" s="8">
        <v>4.645070127100408</v>
      </c>
      <c r="E38" s="8">
        <f t="shared" si="19"/>
        <v>1.2531768891935675</v>
      </c>
      <c r="F38" s="8">
        <f t="shared" si="20"/>
        <v>-1.2531768891935675</v>
      </c>
      <c r="H38" s="5">
        <f t="shared" si="16"/>
        <v>1.8929109968056292</v>
      </c>
      <c r="I38">
        <f t="shared" si="3"/>
        <v>6.6386657153046595</v>
      </c>
      <c r="J38">
        <f t="shared" si="4"/>
        <v>5.6386657153046595</v>
      </c>
      <c r="L38">
        <f t="shared" si="17"/>
        <v>1.8929109968056292</v>
      </c>
      <c r="M38">
        <f t="shared" si="6"/>
        <v>6.6386657153046595</v>
      </c>
      <c r="N38">
        <f t="shared" si="7"/>
        <v>7.6386657153046595</v>
      </c>
      <c r="P38" s="7">
        <f t="shared" si="18"/>
        <v>73.817416882206999</v>
      </c>
    </row>
    <row r="39" spans="1:16">
      <c r="H39" s="5"/>
      <c r="P39" s="7"/>
    </row>
    <row r="40" spans="1:16">
      <c r="B40" t="s">
        <v>62</v>
      </c>
      <c r="H40" s="5"/>
      <c r="P40" s="7"/>
    </row>
    <row r="41" spans="1:16">
      <c r="A41" t="s">
        <v>19</v>
      </c>
      <c r="B41" s="8">
        <v>12.918573426308924</v>
      </c>
      <c r="C41" s="8">
        <v>7.9632889273175129</v>
      </c>
      <c r="E41" s="8">
        <f>B41-C41</f>
        <v>4.9552844989914115</v>
      </c>
      <c r="F41" s="8">
        <f>C41-B41</f>
        <v>-4.9552844989914115</v>
      </c>
      <c r="H41" s="5">
        <f t="shared" ref="H41:H59" si="21">-((F41)/($B$2*$B$3))</f>
        <v>7.48490704012056</v>
      </c>
      <c r="I41">
        <f t="shared" si="3"/>
        <v>1780.9586043969143</v>
      </c>
      <c r="J41">
        <f t="shared" si="4"/>
        <v>1779.9586043969143</v>
      </c>
      <c r="L41">
        <f t="shared" ref="L41:L59" si="22">-((F41)/($B$2*$B$3))</f>
        <v>7.48490704012056</v>
      </c>
      <c r="M41">
        <f t="shared" si="6"/>
        <v>1780.9586043969143</v>
      </c>
      <c r="N41">
        <f t="shared" si="7"/>
        <v>1781.9586043969143</v>
      </c>
      <c r="P41" s="7">
        <f t="shared" ref="P41:P59" si="23">(J41/N41)*100</f>
        <v>99.887763947205897</v>
      </c>
    </row>
    <row r="42" spans="1:16">
      <c r="A42" t="s">
        <v>20</v>
      </c>
      <c r="B42" s="8">
        <v>2.330503490559197</v>
      </c>
      <c r="C42" s="8">
        <v>-1.4345114260186325</v>
      </c>
      <c r="F42" s="8">
        <f t="shared" ref="F42:F94" si="24">C42-B42</f>
        <v>-3.7650149165778295</v>
      </c>
      <c r="H42" s="5">
        <f t="shared" si="21"/>
        <v>5.6870168929731841</v>
      </c>
      <c r="I42">
        <f t="shared" si="3"/>
        <v>295.01225356132653</v>
      </c>
      <c r="J42">
        <f t="shared" si="4"/>
        <v>294.01225356132653</v>
      </c>
      <c r="L42">
        <f t="shared" si="22"/>
        <v>5.6870168929731841</v>
      </c>
      <c r="M42">
        <f t="shared" si="6"/>
        <v>295.01225356132653</v>
      </c>
      <c r="N42">
        <f t="shared" si="7"/>
        <v>296.01225356132653</v>
      </c>
      <c r="P42" s="7">
        <f t="shared" si="23"/>
        <v>99.324352294224994</v>
      </c>
    </row>
    <row r="43" spans="1:16">
      <c r="A43" t="s">
        <v>21</v>
      </c>
      <c r="B43" s="8">
        <v>2.3871376710959664</v>
      </c>
      <c r="C43" s="8">
        <v>-5.677802305715983</v>
      </c>
      <c r="F43" s="8">
        <f t="shared" si="24"/>
        <v>-8.0649399768119494</v>
      </c>
      <c r="H43" s="5">
        <f t="shared" si="21"/>
        <v>12.182010139453373</v>
      </c>
      <c r="I43">
        <f t="shared" si="3"/>
        <v>195244.93757509903</v>
      </c>
      <c r="J43">
        <f t="shared" si="4"/>
        <v>195243.93757509903</v>
      </c>
      <c r="L43">
        <f t="shared" si="22"/>
        <v>12.182010139453373</v>
      </c>
      <c r="M43">
        <f t="shared" si="6"/>
        <v>195244.93757509903</v>
      </c>
      <c r="N43">
        <f t="shared" si="7"/>
        <v>195245.93757509903</v>
      </c>
      <c r="P43" s="7">
        <f t="shared" si="23"/>
        <v>99.998975650902224</v>
      </c>
    </row>
    <row r="44" spans="1:16">
      <c r="A44" t="s">
        <v>22</v>
      </c>
      <c r="B44" s="8">
        <v>-0.29383474337447951</v>
      </c>
      <c r="C44" s="8">
        <v>-1.9342780210350212</v>
      </c>
      <c r="F44" s="8">
        <f t="shared" si="24"/>
        <v>-1.6404432776605418</v>
      </c>
      <c r="H44" s="5">
        <f t="shared" si="21"/>
        <v>2.4778729536879243</v>
      </c>
      <c r="I44">
        <f t="shared" si="3"/>
        <v>11.915891789351702</v>
      </c>
      <c r="J44">
        <f t="shared" si="4"/>
        <v>10.915891789351702</v>
      </c>
      <c r="L44">
        <f t="shared" si="22"/>
        <v>2.4778729536879243</v>
      </c>
      <c r="M44">
        <f t="shared" si="6"/>
        <v>11.915891789351702</v>
      </c>
      <c r="N44">
        <f t="shared" si="7"/>
        <v>12.915891789351702</v>
      </c>
      <c r="P44" s="7">
        <f t="shared" si="23"/>
        <v>84.515200091341214</v>
      </c>
    </row>
    <row r="45" spans="1:16">
      <c r="A45" t="s">
        <v>23</v>
      </c>
      <c r="B45" s="8">
        <v>15.412751312625318</v>
      </c>
      <c r="C45" s="8">
        <v>14.724015680563362</v>
      </c>
      <c r="F45" s="8">
        <f t="shared" si="24"/>
        <v>-0.68873563206195598</v>
      </c>
      <c r="H45" s="5">
        <f t="shared" si="21"/>
        <v>1.0403281955358328</v>
      </c>
      <c r="I45">
        <f t="shared" si="3"/>
        <v>2.8301457031329922</v>
      </c>
      <c r="J45">
        <f t="shared" si="4"/>
        <v>1.8301457031329922</v>
      </c>
      <c r="L45">
        <f t="shared" si="22"/>
        <v>1.0403281955358328</v>
      </c>
      <c r="M45">
        <f t="shared" si="6"/>
        <v>2.8301457031329922</v>
      </c>
      <c r="N45">
        <f t="shared" si="7"/>
        <v>3.8301457031329922</v>
      </c>
      <c r="P45" s="7">
        <f t="shared" si="23"/>
        <v>47.782665334009749</v>
      </c>
    </row>
    <row r="46" spans="1:16">
      <c r="A46" t="s">
        <v>24</v>
      </c>
      <c r="B46" s="8">
        <v>8.3492211282312496</v>
      </c>
      <c r="C46" s="8">
        <v>4.6748528749760556</v>
      </c>
      <c r="F46" s="8">
        <f t="shared" si="24"/>
        <v>-3.674368253255194</v>
      </c>
      <c r="H46" s="5">
        <f t="shared" si="21"/>
        <v>5.5500960262489567</v>
      </c>
      <c r="I46">
        <f t="shared" si="3"/>
        <v>257.26225864939613</v>
      </c>
      <c r="J46">
        <f t="shared" si="4"/>
        <v>256.26225864939613</v>
      </c>
      <c r="L46">
        <f t="shared" si="22"/>
        <v>5.5500960262489567</v>
      </c>
      <c r="M46">
        <f t="shared" si="6"/>
        <v>257.26225864939613</v>
      </c>
      <c r="N46">
        <f t="shared" si="7"/>
        <v>258.26225864939613</v>
      </c>
      <c r="P46" s="7">
        <f t="shared" si="23"/>
        <v>99.225593390819412</v>
      </c>
    </row>
    <row r="47" spans="1:16">
      <c r="A47" t="s">
        <v>25</v>
      </c>
      <c r="B47" s="8">
        <v>11.234542990017776</v>
      </c>
      <c r="C47" s="8">
        <v>12.303360771329535</v>
      </c>
      <c r="F47" s="8">
        <f t="shared" si="24"/>
        <v>1.0688177813117594</v>
      </c>
      <c r="H47" s="5">
        <f t="shared" si="21"/>
        <v>-1.614438431854867</v>
      </c>
      <c r="I47">
        <f t="shared" si="3"/>
        <v>0.19900239247253435</v>
      </c>
      <c r="J47">
        <f t="shared" si="4"/>
        <v>-0.80099760752746563</v>
      </c>
      <c r="L47">
        <f t="shared" si="22"/>
        <v>-1.614438431854867</v>
      </c>
      <c r="M47">
        <f t="shared" si="6"/>
        <v>0.19900239247253435</v>
      </c>
      <c r="N47">
        <f t="shared" si="7"/>
        <v>1.1990023924725344</v>
      </c>
      <c r="P47" s="7">
        <f t="shared" si="23"/>
        <v>-66.805338551133389</v>
      </c>
    </row>
    <row r="48" spans="1:16">
      <c r="A48" t="s">
        <v>26</v>
      </c>
      <c r="B48" s="8">
        <v>-1.8515247553730172</v>
      </c>
      <c r="C48" s="8">
        <v>-3.3319988014780608</v>
      </c>
      <c r="F48" s="8">
        <f t="shared" si="24"/>
        <v>-1.4804740461050436</v>
      </c>
      <c r="H48" s="5">
        <f t="shared" si="21"/>
        <v>2.2362410498656251</v>
      </c>
      <c r="I48">
        <f t="shared" si="3"/>
        <v>9.3580885029698422</v>
      </c>
      <c r="J48">
        <f t="shared" si="4"/>
        <v>8.3580885029698422</v>
      </c>
      <c r="L48">
        <f t="shared" si="22"/>
        <v>2.2362410498656251</v>
      </c>
      <c r="M48">
        <f t="shared" si="6"/>
        <v>9.3580885029698422</v>
      </c>
      <c r="N48">
        <f t="shared" si="7"/>
        <v>10.358088502969842</v>
      </c>
      <c r="P48" s="7">
        <f t="shared" si="23"/>
        <v>80.691418118057527</v>
      </c>
    </row>
    <row r="49" spans="1:16">
      <c r="A49" t="s">
        <v>27</v>
      </c>
      <c r="B49" s="8">
        <v>17.633170816730058</v>
      </c>
      <c r="C49" s="8">
        <v>14.019653387663171</v>
      </c>
      <c r="F49" s="8">
        <f t="shared" si="24"/>
        <v>-3.6135174290668868</v>
      </c>
      <c r="H49" s="5">
        <f t="shared" si="21"/>
        <v>5.4581814727138562</v>
      </c>
      <c r="I49">
        <f t="shared" si="3"/>
        <v>234.67028178705985</v>
      </c>
      <c r="J49">
        <f t="shared" si="4"/>
        <v>233.67028178705985</v>
      </c>
      <c r="L49">
        <f t="shared" si="22"/>
        <v>5.4581814727138562</v>
      </c>
      <c r="M49">
        <f t="shared" si="6"/>
        <v>234.67028178705985</v>
      </c>
      <c r="N49">
        <f t="shared" si="7"/>
        <v>235.67028178705985</v>
      </c>
      <c r="P49" s="7">
        <f t="shared" si="23"/>
        <v>99.151356723964412</v>
      </c>
    </row>
    <row r="50" spans="1:16">
      <c r="A50" t="s">
        <v>28</v>
      </c>
      <c r="B50" s="8">
        <v>-2.0031969227942845</v>
      </c>
      <c r="C50" s="8">
        <v>0.34074525734386502</v>
      </c>
      <c r="F50" s="8">
        <f t="shared" si="24"/>
        <v>2.3439421801381495</v>
      </c>
      <c r="H50" s="5">
        <f t="shared" si="21"/>
        <v>-3.5405009196389181</v>
      </c>
      <c r="I50">
        <f t="shared" si="3"/>
        <v>2.8998797376282564E-2</v>
      </c>
      <c r="J50">
        <f t="shared" si="4"/>
        <v>-0.97100120262371747</v>
      </c>
      <c r="L50">
        <f t="shared" si="22"/>
        <v>-3.5405009196389181</v>
      </c>
      <c r="M50">
        <f t="shared" si="6"/>
        <v>2.8998797376282564E-2</v>
      </c>
      <c r="N50">
        <f t="shared" si="7"/>
        <v>1.0289987973762826</v>
      </c>
      <c r="P50" s="7">
        <f t="shared" si="23"/>
        <v>-94.363686828357231</v>
      </c>
    </row>
    <row r="51" spans="1:16">
      <c r="A51" t="s">
        <v>29</v>
      </c>
      <c r="B51" s="8">
        <v>8.3539812021660946</v>
      </c>
      <c r="C51" s="8">
        <v>9.071846773773709</v>
      </c>
      <c r="F51" s="8">
        <f t="shared" si="24"/>
        <v>0.71786557160761433</v>
      </c>
      <c r="H51" s="5">
        <f t="shared" si="21"/>
        <v>-1.0843286741416449</v>
      </c>
      <c r="I51">
        <f t="shared" si="3"/>
        <v>0.33812870426072966</v>
      </c>
      <c r="J51">
        <f t="shared" si="4"/>
        <v>-0.66187129573927028</v>
      </c>
      <c r="L51">
        <f t="shared" si="22"/>
        <v>-1.0843286741416449</v>
      </c>
      <c r="M51">
        <f t="shared" si="6"/>
        <v>0.33812870426072966</v>
      </c>
      <c r="N51">
        <f t="shared" si="7"/>
        <v>1.3381287042607297</v>
      </c>
      <c r="P51" s="7">
        <f t="shared" si="23"/>
        <v>-49.462454069762408</v>
      </c>
    </row>
    <row r="52" spans="1:16">
      <c r="A52" t="s">
        <v>30</v>
      </c>
      <c r="B52" s="8">
        <v>4.2981137464463703</v>
      </c>
      <c r="C52" s="8">
        <v>4.5728451420621434</v>
      </c>
      <c r="F52" s="8">
        <f t="shared" si="24"/>
        <v>0.27473139561577309</v>
      </c>
      <c r="H52" s="5">
        <f t="shared" si="21"/>
        <v>-0.41497899012764849</v>
      </c>
      <c r="I52">
        <f t="shared" si="3"/>
        <v>0.66035415451573209</v>
      </c>
      <c r="J52">
        <f t="shared" si="4"/>
        <v>-0.33964584548426791</v>
      </c>
      <c r="L52">
        <f t="shared" si="22"/>
        <v>-0.41497899012764849</v>
      </c>
      <c r="M52">
        <f t="shared" si="6"/>
        <v>0.66035415451573209</v>
      </c>
      <c r="N52">
        <f t="shared" si="7"/>
        <v>1.6603541545157321</v>
      </c>
      <c r="P52" s="7">
        <f t="shared" si="23"/>
        <v>-20.456228844943677</v>
      </c>
    </row>
    <row r="53" spans="1:16">
      <c r="A53" t="s">
        <v>31</v>
      </c>
      <c r="B53" s="8">
        <v>5.4059332039811769</v>
      </c>
      <c r="C53" s="8">
        <v>3.2581378644063914</v>
      </c>
      <c r="F53" s="8">
        <f t="shared" si="24"/>
        <v>-2.1477953395747855</v>
      </c>
      <c r="H53" s="5">
        <f t="shared" si="21"/>
        <v>3.2442231038790057</v>
      </c>
      <c r="I53">
        <f t="shared" si="3"/>
        <v>25.641781319507437</v>
      </c>
      <c r="J53">
        <f t="shared" si="4"/>
        <v>24.641781319507437</v>
      </c>
      <c r="L53">
        <f t="shared" si="22"/>
        <v>3.2442231038790057</v>
      </c>
      <c r="M53">
        <f t="shared" si="6"/>
        <v>25.641781319507437</v>
      </c>
      <c r="N53">
        <f t="shared" si="7"/>
        <v>26.641781319507437</v>
      </c>
      <c r="P53" s="7">
        <f t="shared" si="23"/>
        <v>92.492994458536543</v>
      </c>
    </row>
    <row r="54" spans="1:16">
      <c r="A54" t="s">
        <v>32</v>
      </c>
      <c r="B54" s="8">
        <v>-1.039437332747678</v>
      </c>
      <c r="C54" s="8">
        <v>-0.42427883667921906</v>
      </c>
      <c r="F54" s="8">
        <f t="shared" si="24"/>
        <v>0.61515849606845896</v>
      </c>
      <c r="H54" s="5">
        <f t="shared" si="21"/>
        <v>-0.92919067693286939</v>
      </c>
      <c r="I54">
        <f t="shared" si="3"/>
        <v>0.39487316104258846</v>
      </c>
      <c r="J54">
        <f t="shared" si="4"/>
        <v>-0.60512683895741159</v>
      </c>
      <c r="L54">
        <f t="shared" si="22"/>
        <v>-0.92919067693286939</v>
      </c>
      <c r="M54">
        <f t="shared" si="6"/>
        <v>0.39487316104258846</v>
      </c>
      <c r="N54">
        <f t="shared" si="7"/>
        <v>1.3948731610425884</v>
      </c>
      <c r="P54" s="7">
        <f t="shared" si="23"/>
        <v>-43.382212509208628</v>
      </c>
    </row>
    <row r="55" spans="1:16">
      <c r="A55" t="s">
        <v>33</v>
      </c>
      <c r="B55" s="8">
        <v>4.1075928897656899</v>
      </c>
      <c r="C55" s="8">
        <v>-3.5703606304416735</v>
      </c>
      <c r="F55" s="8">
        <f t="shared" si="24"/>
        <v>-7.6779535202073639</v>
      </c>
      <c r="H55" s="5">
        <f t="shared" si="21"/>
        <v>11.597471016813587</v>
      </c>
      <c r="I55">
        <f t="shared" si="3"/>
        <v>108822.24136399325</v>
      </c>
      <c r="J55">
        <f t="shared" si="4"/>
        <v>108821.24136399325</v>
      </c>
      <c r="L55">
        <f t="shared" si="22"/>
        <v>11.597471016813587</v>
      </c>
      <c r="M55">
        <f t="shared" si="6"/>
        <v>108822.24136399325</v>
      </c>
      <c r="N55">
        <f t="shared" si="7"/>
        <v>108823.24136399325</v>
      </c>
      <c r="P55" s="7">
        <f t="shared" si="23"/>
        <v>99.998162157297529</v>
      </c>
    </row>
    <row r="56" spans="1:16">
      <c r="A56" t="s">
        <v>34</v>
      </c>
      <c r="B56" s="8">
        <v>11.727483691307546</v>
      </c>
      <c r="C56" s="8">
        <v>9.4928861078283528</v>
      </c>
      <c r="F56" s="8">
        <f t="shared" si="24"/>
        <v>-2.2345975834791929</v>
      </c>
      <c r="H56" s="5">
        <f t="shared" si="21"/>
        <v>3.3753370140148617</v>
      </c>
      <c r="I56">
        <f t="shared" si="3"/>
        <v>29.23413443425434</v>
      </c>
      <c r="J56">
        <f t="shared" si="4"/>
        <v>28.23413443425434</v>
      </c>
      <c r="L56">
        <f t="shared" si="22"/>
        <v>3.3753370140148617</v>
      </c>
      <c r="M56">
        <f t="shared" si="6"/>
        <v>29.23413443425434</v>
      </c>
      <c r="N56">
        <f t="shared" si="7"/>
        <v>30.23413443425434</v>
      </c>
      <c r="P56" s="7">
        <f t="shared" si="23"/>
        <v>93.384960286033319</v>
      </c>
    </row>
    <row r="57" spans="1:16">
      <c r="A57" t="s">
        <v>35</v>
      </c>
      <c r="B57" s="8">
        <v>-1.5513685004644426</v>
      </c>
      <c r="C57" s="8">
        <v>-3.8074725517705392</v>
      </c>
      <c r="F57" s="8">
        <f t="shared" si="24"/>
        <v>-2.2561040513060968</v>
      </c>
      <c r="H57" s="5">
        <f t="shared" si="21"/>
        <v>3.4078223158130703</v>
      </c>
      <c r="I57">
        <f t="shared" si="3"/>
        <v>30.199407827059691</v>
      </c>
      <c r="J57">
        <f t="shared" si="4"/>
        <v>29.199407827059691</v>
      </c>
      <c r="L57">
        <f t="shared" si="22"/>
        <v>3.4078223158130703</v>
      </c>
      <c r="M57">
        <f t="shared" si="6"/>
        <v>30.199407827059691</v>
      </c>
      <c r="N57">
        <f t="shared" si="7"/>
        <v>31.199407827059691</v>
      </c>
      <c r="P57" s="7">
        <f t="shared" si="23"/>
        <v>93.589621921396301</v>
      </c>
    </row>
    <row r="58" spans="1:16">
      <c r="A58" t="s">
        <v>36</v>
      </c>
      <c r="B58" s="8">
        <v>-1.5451731208382513</v>
      </c>
      <c r="C58" s="8">
        <v>-3.0996645804901628</v>
      </c>
      <c r="F58" s="8">
        <f t="shared" si="24"/>
        <v>-1.5544914596519115</v>
      </c>
      <c r="H58" s="5">
        <f t="shared" si="21"/>
        <v>2.3480436032530698</v>
      </c>
      <c r="I58">
        <f t="shared" si="3"/>
        <v>10.465075843846027</v>
      </c>
      <c r="J58">
        <f t="shared" si="4"/>
        <v>9.4650758438460265</v>
      </c>
      <c r="L58">
        <f t="shared" si="22"/>
        <v>2.3480436032530698</v>
      </c>
      <c r="M58">
        <f t="shared" si="6"/>
        <v>10.465075843846027</v>
      </c>
      <c r="N58">
        <f t="shared" si="7"/>
        <v>11.465075843846027</v>
      </c>
      <c r="P58" s="7">
        <f t="shared" si="23"/>
        <v>82.555719410495513</v>
      </c>
    </row>
    <row r="59" spans="1:16">
      <c r="A59" t="s">
        <v>37</v>
      </c>
      <c r="B59" s="8">
        <v>6.9958498458532485</v>
      </c>
      <c r="C59" s="8">
        <v>4.1953184422259753</v>
      </c>
      <c r="F59" s="8">
        <f t="shared" si="24"/>
        <v>-2.8005314036272733</v>
      </c>
      <c r="H59" s="5">
        <f t="shared" si="21"/>
        <v>4.2301743166018007</v>
      </c>
      <c r="I59">
        <f t="shared" si="3"/>
        <v>68.729211772335262</v>
      </c>
      <c r="J59">
        <f t="shared" si="4"/>
        <v>67.729211772335262</v>
      </c>
      <c r="L59">
        <f t="shared" si="22"/>
        <v>4.2301743166018007</v>
      </c>
      <c r="M59">
        <f t="shared" si="6"/>
        <v>68.729211772335262</v>
      </c>
      <c r="N59">
        <f t="shared" si="7"/>
        <v>69.729211772335262</v>
      </c>
      <c r="P59" s="7">
        <f t="shared" si="23"/>
        <v>97.131761640257793</v>
      </c>
    </row>
    <row r="60" spans="1:16">
      <c r="B60" s="8"/>
      <c r="C60" s="8"/>
      <c r="F60" s="8"/>
      <c r="H60" s="5"/>
      <c r="P60" s="7"/>
    </row>
    <row r="61" spans="1:16">
      <c r="B61" s="10" t="s">
        <v>61</v>
      </c>
      <c r="C61" s="8"/>
      <c r="F61" s="8"/>
      <c r="H61" s="5"/>
      <c r="P61" s="7"/>
    </row>
    <row r="62" spans="1:16">
      <c r="A62" s="10" t="s">
        <v>116</v>
      </c>
      <c r="B62" s="8">
        <v>-1.6823206652703817</v>
      </c>
      <c r="C62" s="8">
        <v>-1.3220648316898274</v>
      </c>
      <c r="F62" s="8">
        <f t="shared" si="24"/>
        <v>0.36025583358055435</v>
      </c>
      <c r="H62" s="5">
        <f t="shared" ref="H62:H94" si="25">-((F62)/($B$2*$B$3))</f>
        <v>-0.54416278733550583</v>
      </c>
      <c r="I62">
        <f t="shared" ref="I62:I94" si="26">EXP(H62)</f>
        <v>0.58032743749379823</v>
      </c>
      <c r="J62">
        <f t="shared" ref="J62:J94" si="27">I62-1</f>
        <v>-0.41967256250620177</v>
      </c>
      <c r="L62">
        <f t="shared" ref="L62:L94" si="28">-((F62)/($B$2*$B$3))</f>
        <v>-0.54416278733550583</v>
      </c>
      <c r="M62">
        <f t="shared" ref="M62:M94" si="29">EXP(L62)</f>
        <v>0.58032743749379823</v>
      </c>
      <c r="N62">
        <f t="shared" ref="N62:N94" si="30">M62+1</f>
        <v>1.5803274374937981</v>
      </c>
      <c r="P62" s="7">
        <f t="shared" ref="P62:P94" si="31">(J62/N62)*100</f>
        <v>-26.556051141638726</v>
      </c>
    </row>
    <row r="63" spans="1:16">
      <c r="A63" s="10" t="s">
        <v>119</v>
      </c>
      <c r="B63" s="8">
        <v>-3.3045575693127311</v>
      </c>
      <c r="C63" s="8">
        <v>-3.0677471237148985</v>
      </c>
      <c r="F63" s="8">
        <f t="shared" si="24"/>
        <v>0.2368104455978326</v>
      </c>
      <c r="H63" s="5">
        <f t="shared" si="25"/>
        <v>-0.35769977925386037</v>
      </c>
      <c r="I63">
        <f t="shared" si="26"/>
        <v>0.69928298275446399</v>
      </c>
      <c r="J63">
        <f t="shared" si="27"/>
        <v>-0.30071701724553601</v>
      </c>
      <c r="L63">
        <f t="shared" si="28"/>
        <v>-0.35769977925386037</v>
      </c>
      <c r="M63">
        <f t="shared" si="29"/>
        <v>0.69928298275446399</v>
      </c>
      <c r="N63">
        <f t="shared" si="30"/>
        <v>1.699282982754464</v>
      </c>
      <c r="P63" s="7">
        <f t="shared" si="31"/>
        <v>-17.696700331694419</v>
      </c>
    </row>
    <row r="64" spans="1:16">
      <c r="A64" s="10" t="s">
        <v>120</v>
      </c>
      <c r="B64" s="8">
        <v>-11.544480606517453</v>
      </c>
      <c r="C64" s="8">
        <v>-12.241942098882355</v>
      </c>
      <c r="F64" s="8">
        <f t="shared" si="24"/>
        <v>-0.6974614923649014</v>
      </c>
      <c r="H64" s="5">
        <f t="shared" si="25"/>
        <v>1.053508519132978</v>
      </c>
      <c r="I64">
        <f t="shared" si="26"/>
        <v>2.8676948506973732</v>
      </c>
      <c r="J64">
        <f t="shared" si="27"/>
        <v>1.8676948506973732</v>
      </c>
      <c r="L64">
        <f t="shared" si="28"/>
        <v>1.053508519132978</v>
      </c>
      <c r="M64">
        <f t="shared" si="29"/>
        <v>2.8676948506973732</v>
      </c>
      <c r="N64">
        <f t="shared" si="30"/>
        <v>3.8676948506973732</v>
      </c>
      <c r="P64" s="7">
        <f t="shared" si="31"/>
        <v>48.28961236072216</v>
      </c>
    </row>
    <row r="65" spans="1:16">
      <c r="A65" s="10" t="s">
        <v>121</v>
      </c>
      <c r="B65" s="8">
        <v>-4.6633170986403876</v>
      </c>
      <c r="C65" s="8">
        <v>-5.4528114859636965</v>
      </c>
      <c r="F65" s="8">
        <f t="shared" si="24"/>
        <v>-0.7894943873233089</v>
      </c>
      <c r="H65" s="5">
        <f t="shared" si="25"/>
        <v>1.1925232747009114</v>
      </c>
      <c r="I65">
        <f t="shared" si="26"/>
        <v>3.2953858893242032</v>
      </c>
      <c r="J65">
        <f t="shared" si="27"/>
        <v>2.2953858893242032</v>
      </c>
      <c r="L65">
        <f t="shared" si="28"/>
        <v>1.1925232747009114</v>
      </c>
      <c r="M65">
        <f t="shared" si="29"/>
        <v>3.2953858893242032</v>
      </c>
      <c r="N65">
        <f t="shared" si="30"/>
        <v>4.2953858893242032</v>
      </c>
      <c r="P65" s="7">
        <f t="shared" si="31"/>
        <v>53.438409224865666</v>
      </c>
    </row>
    <row r="66" spans="1:16">
      <c r="A66" s="10" t="s">
        <v>122</v>
      </c>
      <c r="B66" s="8">
        <v>-9.2248197331905857</v>
      </c>
      <c r="C66" s="8">
        <v>-10.112259597991319</v>
      </c>
      <c r="F66" s="8">
        <f t="shared" si="24"/>
        <v>-0.88743986480073289</v>
      </c>
      <c r="H66" s="5">
        <f t="shared" si="25"/>
        <v>1.3404689262710596</v>
      </c>
      <c r="I66">
        <f t="shared" si="26"/>
        <v>3.8208347751502281</v>
      </c>
      <c r="J66">
        <f t="shared" si="27"/>
        <v>2.8208347751502281</v>
      </c>
      <c r="L66">
        <f t="shared" si="28"/>
        <v>1.3404689262710596</v>
      </c>
      <c r="M66">
        <f t="shared" si="29"/>
        <v>3.8208347751502281</v>
      </c>
      <c r="N66">
        <f t="shared" si="30"/>
        <v>4.8208347751502281</v>
      </c>
      <c r="P66" s="7">
        <f t="shared" si="31"/>
        <v>58.513409123471249</v>
      </c>
    </row>
    <row r="67" spans="1:16">
      <c r="A67" s="10" t="s">
        <v>117</v>
      </c>
      <c r="B67" s="8">
        <v>-7.2425942986858942</v>
      </c>
      <c r="C67" s="8">
        <v>-4.2590217992148993</v>
      </c>
      <c r="F67" s="8">
        <f t="shared" si="24"/>
        <v>2.9835724994709949</v>
      </c>
      <c r="H67" s="5">
        <f t="shared" si="25"/>
        <v>-4.5066560377201164</v>
      </c>
      <c r="I67">
        <f t="shared" si="26"/>
        <v>1.1035300173223468E-2</v>
      </c>
      <c r="J67">
        <f t="shared" si="27"/>
        <v>-0.98896469982677648</v>
      </c>
      <c r="L67">
        <f t="shared" si="28"/>
        <v>-4.5066560377201164</v>
      </c>
      <c r="M67">
        <f t="shared" si="29"/>
        <v>1.1035300173223468E-2</v>
      </c>
      <c r="N67">
        <f t="shared" si="30"/>
        <v>1.0110353001732235</v>
      </c>
      <c r="P67" s="7">
        <f t="shared" si="31"/>
        <v>-97.817029697908112</v>
      </c>
    </row>
    <row r="68" spans="1:16">
      <c r="A68" s="10" t="s">
        <v>118</v>
      </c>
      <c r="B68" s="8">
        <v>4.5825819067266238E-2</v>
      </c>
      <c r="C68" s="8">
        <v>-2.675799941314029</v>
      </c>
      <c r="F68" s="8">
        <f t="shared" si="24"/>
        <v>-2.7216257603812952</v>
      </c>
      <c r="H68" s="5">
        <f t="shared" si="25"/>
        <v>4.1109881417702097</v>
      </c>
      <c r="I68">
        <f t="shared" si="26"/>
        <v>61.006971331736736</v>
      </c>
      <c r="J68">
        <f t="shared" si="27"/>
        <v>60.006971331736736</v>
      </c>
      <c r="L68">
        <f t="shared" si="28"/>
        <v>4.1109881417702097</v>
      </c>
      <c r="M68">
        <f t="shared" si="29"/>
        <v>61.006971331736736</v>
      </c>
      <c r="N68">
        <f t="shared" si="30"/>
        <v>62.006971331736736</v>
      </c>
      <c r="P68" s="7">
        <f t="shared" si="31"/>
        <v>96.774556219977242</v>
      </c>
    </row>
    <row r="69" spans="1:16">
      <c r="A69" s="10" t="s">
        <v>123</v>
      </c>
      <c r="B69" s="8">
        <v>0.90695767756979428</v>
      </c>
      <c r="C69" s="8">
        <v>-0.42737230548721605</v>
      </c>
      <c r="F69" s="8">
        <f t="shared" si="24"/>
        <v>-1.3343299830570103</v>
      </c>
      <c r="H69" s="5">
        <f t="shared" si="25"/>
        <v>2.0154919230288728</v>
      </c>
      <c r="I69">
        <f t="shared" si="26"/>
        <v>7.5044180694279117</v>
      </c>
      <c r="J69">
        <f t="shared" si="27"/>
        <v>6.5044180694279117</v>
      </c>
      <c r="L69">
        <f t="shared" si="28"/>
        <v>2.0154919230288728</v>
      </c>
      <c r="M69">
        <f t="shared" si="29"/>
        <v>7.5044180694279117</v>
      </c>
      <c r="N69">
        <f t="shared" si="30"/>
        <v>8.5044180694279117</v>
      </c>
      <c r="P69" s="7">
        <f t="shared" si="31"/>
        <v>76.482811831773702</v>
      </c>
    </row>
    <row r="70" spans="1:16">
      <c r="A70" s="10" t="s">
        <v>126</v>
      </c>
      <c r="B70" s="8">
        <v>-4.0597773629913725</v>
      </c>
      <c r="C70" s="8">
        <v>-3.5856882055056492</v>
      </c>
      <c r="F70" s="8">
        <f t="shared" si="24"/>
        <v>0.47408915748572333</v>
      </c>
      <c r="H70" s="5">
        <f t="shared" si="25"/>
        <v>-0.71610686999545081</v>
      </c>
      <c r="I70">
        <f t="shared" si="26"/>
        <v>0.48865093928483261</v>
      </c>
      <c r="J70">
        <f t="shared" si="27"/>
        <v>-0.51134906071516739</v>
      </c>
      <c r="L70">
        <f t="shared" si="28"/>
        <v>-0.71610686999545081</v>
      </c>
      <c r="M70">
        <f t="shared" si="29"/>
        <v>0.48865093928483261</v>
      </c>
      <c r="N70">
        <f t="shared" si="30"/>
        <v>1.4886509392848326</v>
      </c>
      <c r="P70" s="7">
        <f t="shared" si="31"/>
        <v>-34.349829581998996</v>
      </c>
    </row>
    <row r="71" spans="1:16">
      <c r="A71" s="10" t="s">
        <v>124</v>
      </c>
      <c r="B71" s="8">
        <v>0.88631434220683225</v>
      </c>
      <c r="C71" s="8">
        <v>-2.5168944758788765</v>
      </c>
      <c r="F71" s="8">
        <f t="shared" si="24"/>
        <v>-3.4032088180857087</v>
      </c>
      <c r="H71" s="5">
        <f t="shared" si="25"/>
        <v>5.1405124461924947</v>
      </c>
      <c r="I71">
        <f t="shared" si="26"/>
        <v>170.80327338570157</v>
      </c>
      <c r="J71">
        <f t="shared" si="27"/>
        <v>169.80327338570157</v>
      </c>
      <c r="L71">
        <f t="shared" si="28"/>
        <v>5.1405124461924947</v>
      </c>
      <c r="M71">
        <f t="shared" si="29"/>
        <v>170.80327338570157</v>
      </c>
      <c r="N71">
        <f t="shared" si="30"/>
        <v>171.80327338570157</v>
      </c>
      <c r="P71" s="7">
        <f t="shared" si="31"/>
        <v>98.835877826664003</v>
      </c>
    </row>
    <row r="72" spans="1:16">
      <c r="A72" s="10" t="s">
        <v>125</v>
      </c>
      <c r="B72" s="8">
        <v>-7.2374853633831151</v>
      </c>
      <c r="C72" s="8">
        <v>-7.7567713519235326</v>
      </c>
      <c r="F72" s="8">
        <f t="shared" si="24"/>
        <v>-0.51928598854041752</v>
      </c>
      <c r="H72" s="5">
        <f t="shared" si="25"/>
        <v>0.78437622547267427</v>
      </c>
      <c r="I72">
        <f t="shared" si="26"/>
        <v>2.1910397995683</v>
      </c>
      <c r="J72">
        <f t="shared" si="27"/>
        <v>1.1910397995683</v>
      </c>
      <c r="L72">
        <f t="shared" si="28"/>
        <v>0.78437622547267427</v>
      </c>
      <c r="M72">
        <f t="shared" si="29"/>
        <v>2.1910397995683</v>
      </c>
      <c r="N72">
        <f t="shared" si="30"/>
        <v>3.1910397995683</v>
      </c>
      <c r="P72" s="7">
        <f t="shared" si="31"/>
        <v>37.324504687451089</v>
      </c>
    </row>
    <row r="73" spans="1:16">
      <c r="A73" s="10" t="s">
        <v>127</v>
      </c>
      <c r="B73" s="8">
        <v>2.6024390459489872</v>
      </c>
      <c r="C73" s="8">
        <v>0.12265209474473515</v>
      </c>
      <c r="F73" s="8">
        <f t="shared" si="24"/>
        <v>-2.4797869512042521</v>
      </c>
      <c r="H73" s="5">
        <f t="shared" si="25"/>
        <v>3.745693070265828</v>
      </c>
      <c r="I73">
        <f t="shared" si="26"/>
        <v>42.33834049755535</v>
      </c>
      <c r="J73">
        <f t="shared" si="27"/>
        <v>41.33834049755535</v>
      </c>
      <c r="L73">
        <f t="shared" si="28"/>
        <v>3.745693070265828</v>
      </c>
      <c r="M73">
        <f t="shared" si="29"/>
        <v>42.33834049755535</v>
      </c>
      <c r="N73">
        <f t="shared" si="30"/>
        <v>43.33834049755535</v>
      </c>
      <c r="P73" s="7">
        <f t="shared" si="31"/>
        <v>95.385148630430791</v>
      </c>
    </row>
    <row r="74" spans="1:16">
      <c r="A74" s="10" t="s">
        <v>128</v>
      </c>
      <c r="B74" s="8">
        <v>2.7087366861700488</v>
      </c>
      <c r="C74" s="8">
        <v>-2.1784266727731705E-2</v>
      </c>
      <c r="F74" s="8">
        <f t="shared" si="24"/>
        <v>-2.7305209528977805</v>
      </c>
      <c r="H74" s="5">
        <f t="shared" si="25"/>
        <v>4.1244242399606206</v>
      </c>
      <c r="I74">
        <f t="shared" si="26"/>
        <v>61.832198490687517</v>
      </c>
      <c r="J74">
        <f t="shared" si="27"/>
        <v>60.832198490687517</v>
      </c>
      <c r="L74">
        <f t="shared" si="28"/>
        <v>4.1244242399606206</v>
      </c>
      <c r="M74">
        <f t="shared" si="29"/>
        <v>61.832198490687517</v>
      </c>
      <c r="N74">
        <f t="shared" si="30"/>
        <v>62.832198490687517</v>
      </c>
      <c r="P74" s="7">
        <f t="shared" si="31"/>
        <v>96.816918637191378</v>
      </c>
    </row>
    <row r="75" spans="1:16">
      <c r="A75" s="10" t="s">
        <v>129</v>
      </c>
      <c r="B75" s="8">
        <v>2.572503563533548</v>
      </c>
      <c r="C75" s="8">
        <v>2.5125500013253195</v>
      </c>
      <c r="F75" s="8">
        <f t="shared" si="24"/>
        <v>-5.9953562208228561E-2</v>
      </c>
      <c r="H75" s="5">
        <f t="shared" si="25"/>
        <v>9.0559248403197221E-2</v>
      </c>
      <c r="I75">
        <f t="shared" si="26"/>
        <v>1.0947863700643985</v>
      </c>
      <c r="J75">
        <f t="shared" si="27"/>
        <v>9.4786370064398495E-2</v>
      </c>
      <c r="L75">
        <f t="shared" si="28"/>
        <v>9.0559248403197221E-2</v>
      </c>
      <c r="M75">
        <f t="shared" si="29"/>
        <v>1.0947863700643985</v>
      </c>
      <c r="N75">
        <f t="shared" si="30"/>
        <v>2.0947863700643987</v>
      </c>
      <c r="P75" s="7">
        <f t="shared" si="31"/>
        <v>4.5248704793455632</v>
      </c>
    </row>
    <row r="76" spans="1:16">
      <c r="A76" s="10" t="s">
        <v>130</v>
      </c>
      <c r="B76" s="8">
        <v>1.5402138253513948</v>
      </c>
      <c r="C76" s="8">
        <v>-5.1592836151786265</v>
      </c>
      <c r="F76" s="8">
        <f t="shared" si="24"/>
        <v>-6.6994974405300214</v>
      </c>
      <c r="H76" s="5">
        <f t="shared" si="25"/>
        <v>10.119523019939473</v>
      </c>
      <c r="I76">
        <f t="shared" si="26"/>
        <v>24822.927969199274</v>
      </c>
      <c r="J76">
        <f t="shared" si="27"/>
        <v>24821.927969199274</v>
      </c>
      <c r="L76">
        <f t="shared" si="28"/>
        <v>10.119523019939473</v>
      </c>
      <c r="M76">
        <f t="shared" si="29"/>
        <v>24822.927969199274</v>
      </c>
      <c r="N76">
        <f t="shared" si="30"/>
        <v>24823.927969199274</v>
      </c>
      <c r="P76" s="7">
        <f t="shared" si="31"/>
        <v>99.991943257318169</v>
      </c>
    </row>
    <row r="77" spans="1:16">
      <c r="A77" s="10"/>
      <c r="B77" s="8"/>
      <c r="C77" s="8"/>
      <c r="F77" s="8"/>
      <c r="H77" s="5"/>
      <c r="P77" s="7"/>
    </row>
    <row r="78" spans="1:16">
      <c r="A78" s="10"/>
      <c r="B78" s="8"/>
      <c r="C78" s="8"/>
      <c r="F78" s="8"/>
      <c r="H78" s="5"/>
      <c r="P78" s="7"/>
    </row>
    <row r="79" spans="1:16">
      <c r="B79" s="8" t="s">
        <v>62</v>
      </c>
      <c r="C79" s="8"/>
      <c r="F79" s="8"/>
      <c r="H79" s="5"/>
      <c r="P79" s="7"/>
    </row>
    <row r="80" spans="1:16">
      <c r="A80" s="10" t="s">
        <v>116</v>
      </c>
      <c r="B80" s="8">
        <v>7.3518104977795776E-2</v>
      </c>
      <c r="C80" s="8">
        <v>-1.8257272650898506</v>
      </c>
      <c r="F80" s="8">
        <f t="shared" si="24"/>
        <v>-1.8992453700676464</v>
      </c>
      <c r="H80" s="5">
        <f t="shared" si="25"/>
        <v>2.8687908926781365</v>
      </c>
      <c r="I80">
        <f t="shared" si="26"/>
        <v>17.615706038937379</v>
      </c>
      <c r="J80">
        <f t="shared" si="27"/>
        <v>16.615706038937379</v>
      </c>
      <c r="L80">
        <f t="shared" si="28"/>
        <v>2.8687908926781365</v>
      </c>
      <c r="M80">
        <f t="shared" si="29"/>
        <v>17.615706038937379</v>
      </c>
      <c r="N80">
        <f t="shared" si="30"/>
        <v>18.615706038937379</v>
      </c>
      <c r="P80" s="7">
        <f t="shared" si="31"/>
        <v>89.256383852341031</v>
      </c>
    </row>
    <row r="81" spans="1:16">
      <c r="A81" s="10" t="s">
        <v>119</v>
      </c>
      <c r="B81" s="8">
        <v>-2.7874046140221949</v>
      </c>
      <c r="C81" s="8">
        <v>-5.1221084129036072</v>
      </c>
      <c r="F81" s="8">
        <f t="shared" si="24"/>
        <v>-2.3347037988814123</v>
      </c>
      <c r="H81" s="5">
        <f t="shared" si="25"/>
        <v>3.52654643833276</v>
      </c>
      <c r="I81">
        <f t="shared" si="26"/>
        <v>34.006321653987243</v>
      </c>
      <c r="J81">
        <f t="shared" si="27"/>
        <v>33.006321653987243</v>
      </c>
      <c r="L81">
        <f t="shared" si="28"/>
        <v>3.52654643833276</v>
      </c>
      <c r="M81">
        <f t="shared" si="29"/>
        <v>34.006321653987243</v>
      </c>
      <c r="N81">
        <f t="shared" si="30"/>
        <v>35.006321653987243</v>
      </c>
      <c r="P81" s="7">
        <f t="shared" si="31"/>
        <v>94.286746206103615</v>
      </c>
    </row>
    <row r="82" spans="1:16">
      <c r="A82" s="10" t="s">
        <v>120</v>
      </c>
      <c r="B82" s="8">
        <v>-7.0415480585862023</v>
      </c>
      <c r="C82" s="8">
        <v>-10.254310662108532</v>
      </c>
      <c r="F82" s="8">
        <f t="shared" si="24"/>
        <v>-3.2127626035223296</v>
      </c>
      <c r="H82" s="5">
        <f t="shared" si="25"/>
        <v>4.8528453682598585</v>
      </c>
      <c r="I82">
        <f t="shared" si="26"/>
        <v>128.10437588839181</v>
      </c>
      <c r="J82">
        <f t="shared" si="27"/>
        <v>127.10437588839181</v>
      </c>
      <c r="L82">
        <f t="shared" si="28"/>
        <v>4.8528453682598585</v>
      </c>
      <c r="M82">
        <f t="shared" si="29"/>
        <v>128.10437588839181</v>
      </c>
      <c r="N82">
        <f t="shared" si="30"/>
        <v>129.10437588839181</v>
      </c>
      <c r="P82" s="7">
        <f t="shared" si="31"/>
        <v>98.45086583143474</v>
      </c>
    </row>
    <row r="83" spans="1:16">
      <c r="A83" s="10" t="s">
        <v>121</v>
      </c>
      <c r="B83" s="8">
        <v>-3.7243023040349548</v>
      </c>
      <c r="C83" s="8">
        <v>-5.7219280537105517</v>
      </c>
      <c r="F83" s="8">
        <f t="shared" si="24"/>
        <v>-1.9976257496755969</v>
      </c>
      <c r="H83" s="5">
        <f t="shared" si="25"/>
        <v>3.0173934595110117</v>
      </c>
      <c r="I83">
        <f t="shared" si="26"/>
        <v>20.437949851770007</v>
      </c>
      <c r="J83">
        <f t="shared" si="27"/>
        <v>19.437949851770007</v>
      </c>
      <c r="L83">
        <f t="shared" si="28"/>
        <v>3.0173934595110117</v>
      </c>
      <c r="M83">
        <f t="shared" si="29"/>
        <v>20.437949851770007</v>
      </c>
      <c r="N83">
        <f t="shared" si="30"/>
        <v>21.437949851770007</v>
      </c>
      <c r="P83" s="7">
        <f t="shared" si="31"/>
        <v>90.670749704012053</v>
      </c>
    </row>
    <row r="84" spans="1:16">
      <c r="A84" s="10" t="s">
        <v>122</v>
      </c>
      <c r="B84" s="8">
        <v>-10.046439727161092</v>
      </c>
      <c r="C84" s="8">
        <v>-16.587592886197562</v>
      </c>
      <c r="F84" s="8">
        <f t="shared" si="24"/>
        <v>-6.5411531590364707</v>
      </c>
      <c r="H84" s="5">
        <f t="shared" si="25"/>
        <v>9.8803455867254684</v>
      </c>
      <c r="I84">
        <f t="shared" si="26"/>
        <v>19542.475115201825</v>
      </c>
      <c r="J84">
        <f t="shared" si="27"/>
        <v>19541.475115201825</v>
      </c>
      <c r="L84">
        <f t="shared" si="28"/>
        <v>9.8803455867254684</v>
      </c>
      <c r="M84">
        <f t="shared" si="29"/>
        <v>19542.475115201825</v>
      </c>
      <c r="N84">
        <f t="shared" si="30"/>
        <v>19543.475115201825</v>
      </c>
      <c r="P84" s="7">
        <f t="shared" si="31"/>
        <v>99.98976640547184</v>
      </c>
    </row>
    <row r="85" spans="1:16">
      <c r="A85" s="10" t="s">
        <v>117</v>
      </c>
      <c r="B85" s="8">
        <v>-4.342305927689508</v>
      </c>
      <c r="C85" s="8">
        <v>-4.7203357778799964</v>
      </c>
      <c r="F85" s="8">
        <f t="shared" si="24"/>
        <v>-0.3780298501904884</v>
      </c>
      <c r="H85" s="5">
        <f t="shared" si="25"/>
        <v>0.57101025937913785</v>
      </c>
      <c r="I85">
        <f t="shared" si="26"/>
        <v>1.7700543624791256</v>
      </c>
      <c r="J85">
        <f t="shared" si="27"/>
        <v>0.77005436247912562</v>
      </c>
      <c r="L85">
        <f t="shared" si="28"/>
        <v>0.57101025937913785</v>
      </c>
      <c r="M85">
        <f t="shared" si="29"/>
        <v>1.7700543624791256</v>
      </c>
      <c r="N85">
        <f t="shared" si="30"/>
        <v>2.7700543624791258</v>
      </c>
      <c r="P85" s="7">
        <f t="shared" si="31"/>
        <v>27.799250906756473</v>
      </c>
    </row>
    <row r="86" spans="1:16">
      <c r="A86" s="10" t="s">
        <v>118</v>
      </c>
      <c r="B86" s="8">
        <v>-1.4084852294575605</v>
      </c>
      <c r="C86" s="8">
        <v>-3.072616616123796</v>
      </c>
      <c r="F86" s="8">
        <f t="shared" si="24"/>
        <v>-1.6641313866662355</v>
      </c>
      <c r="H86" s="5">
        <f t="shared" si="25"/>
        <v>2.5136536023872975</v>
      </c>
      <c r="I86">
        <f t="shared" si="26"/>
        <v>12.349969610556784</v>
      </c>
      <c r="J86">
        <f t="shared" si="27"/>
        <v>11.349969610556784</v>
      </c>
      <c r="L86">
        <f t="shared" si="28"/>
        <v>2.5136536023872975</v>
      </c>
      <c r="M86">
        <f t="shared" si="29"/>
        <v>12.349969610556784</v>
      </c>
      <c r="N86">
        <f t="shared" si="30"/>
        <v>13.349969610556784</v>
      </c>
      <c r="P86" s="7">
        <f t="shared" si="31"/>
        <v>85.018692488869377</v>
      </c>
    </row>
    <row r="87" spans="1:16">
      <c r="A87" s="10" t="s">
        <v>123</v>
      </c>
      <c r="B87" s="8">
        <v>-0.17984035403249798</v>
      </c>
      <c r="C87" s="8">
        <v>-1.5331493674143002</v>
      </c>
      <c r="F87" s="8">
        <f t="shared" si="24"/>
        <v>-1.3533090133818022</v>
      </c>
      <c r="H87" s="5">
        <f t="shared" si="25"/>
        <v>2.0441595560823553</v>
      </c>
      <c r="I87">
        <f t="shared" si="26"/>
        <v>7.7226653425936416</v>
      </c>
      <c r="J87">
        <f t="shared" si="27"/>
        <v>6.7226653425936416</v>
      </c>
      <c r="L87">
        <f t="shared" si="28"/>
        <v>2.0441595560823553</v>
      </c>
      <c r="M87">
        <f t="shared" si="29"/>
        <v>7.7226653425936416</v>
      </c>
      <c r="N87">
        <f t="shared" si="30"/>
        <v>8.7226653425936416</v>
      </c>
      <c r="P87" s="7">
        <f t="shared" si="31"/>
        <v>77.071228558617264</v>
      </c>
    </row>
    <row r="88" spans="1:16">
      <c r="A88" s="10" t="s">
        <v>126</v>
      </c>
      <c r="B88" s="8">
        <v>-0.43556970124420458</v>
      </c>
      <c r="C88" s="8">
        <v>-5.0688491981853883</v>
      </c>
      <c r="F88" s="8">
        <f t="shared" si="24"/>
        <v>-4.6332794969411832</v>
      </c>
      <c r="H88" s="5">
        <f t="shared" si="25"/>
        <v>6.9985217463416953</v>
      </c>
      <c r="I88">
        <f t="shared" si="26"/>
        <v>1095.013254059962</v>
      </c>
      <c r="J88">
        <f t="shared" si="27"/>
        <v>1094.013254059962</v>
      </c>
      <c r="L88">
        <f t="shared" si="28"/>
        <v>6.9985217463416953</v>
      </c>
      <c r="M88">
        <f t="shared" si="29"/>
        <v>1095.013254059962</v>
      </c>
      <c r="N88">
        <f t="shared" si="30"/>
        <v>1096.013254059962</v>
      </c>
      <c r="P88" s="7">
        <f t="shared" si="31"/>
        <v>99.817520454922288</v>
      </c>
    </row>
    <row r="89" spans="1:16">
      <c r="A89" s="10" t="s">
        <v>124</v>
      </c>
      <c r="B89" s="8">
        <v>0.87037187784875092</v>
      </c>
      <c r="C89" s="8">
        <v>-0.19396247644010525</v>
      </c>
      <c r="F89" s="8">
        <f t="shared" si="24"/>
        <v>-1.0643343542888561</v>
      </c>
      <c r="H89" s="5">
        <f t="shared" si="25"/>
        <v>1.6076662607525971</v>
      </c>
      <c r="I89">
        <f t="shared" si="26"/>
        <v>4.991149583834761</v>
      </c>
      <c r="J89">
        <f t="shared" si="27"/>
        <v>3.991149583834761</v>
      </c>
      <c r="L89">
        <f t="shared" si="28"/>
        <v>1.6076662607525971</v>
      </c>
      <c r="M89">
        <f t="shared" si="29"/>
        <v>4.991149583834761</v>
      </c>
      <c r="N89">
        <f t="shared" si="30"/>
        <v>5.991149583834761</v>
      </c>
      <c r="P89" s="7">
        <f t="shared" si="31"/>
        <v>66.617425053175552</v>
      </c>
    </row>
    <row r="90" spans="1:16">
      <c r="A90" s="10" t="s">
        <v>125</v>
      </c>
      <c r="B90" s="8">
        <v>-9.547746382605979</v>
      </c>
      <c r="C90" s="8">
        <v>-10.755855176234292</v>
      </c>
      <c r="F90" s="8">
        <f t="shared" si="24"/>
        <v>-1.2081087936283126</v>
      </c>
      <c r="H90" s="5">
        <f t="shared" si="25"/>
        <v>1.8248360949811504</v>
      </c>
      <c r="I90">
        <f t="shared" si="26"/>
        <v>6.2017784331843817</v>
      </c>
      <c r="J90">
        <f t="shared" si="27"/>
        <v>5.2017784331843817</v>
      </c>
      <c r="L90">
        <f t="shared" si="28"/>
        <v>1.8248360949811504</v>
      </c>
      <c r="M90">
        <f t="shared" si="29"/>
        <v>6.2017784331843817</v>
      </c>
      <c r="N90">
        <f t="shared" si="30"/>
        <v>7.2017784331843817</v>
      </c>
      <c r="P90" s="7">
        <f t="shared" si="31"/>
        <v>72.229081767020318</v>
      </c>
    </row>
    <row r="91" spans="1:16">
      <c r="A91" s="10" t="s">
        <v>127</v>
      </c>
      <c r="B91" s="8">
        <v>1.5493947178904599</v>
      </c>
      <c r="C91" s="8">
        <v>-1.4609467176513122</v>
      </c>
      <c r="F91" s="8">
        <f t="shared" si="24"/>
        <v>-3.0103414355417719</v>
      </c>
      <c r="H91" s="5">
        <f t="shared" si="25"/>
        <v>4.5470902444934058</v>
      </c>
      <c r="I91">
        <f t="shared" si="26"/>
        <v>94.357451366472489</v>
      </c>
      <c r="J91">
        <f t="shared" si="27"/>
        <v>93.357451366472489</v>
      </c>
      <c r="L91">
        <f t="shared" si="28"/>
        <v>4.5470902444934058</v>
      </c>
      <c r="M91">
        <f t="shared" si="29"/>
        <v>94.357451366472489</v>
      </c>
      <c r="N91">
        <f t="shared" si="30"/>
        <v>95.357451366472489</v>
      </c>
      <c r="P91" s="7">
        <f t="shared" si="31"/>
        <v>97.902628508480461</v>
      </c>
    </row>
    <row r="92" spans="1:16">
      <c r="A92" s="10" t="s">
        <v>128</v>
      </c>
      <c r="B92" s="8">
        <v>5.8638561245388221</v>
      </c>
      <c r="C92" s="8">
        <v>1.2293532531021538</v>
      </c>
      <c r="F92" s="8">
        <f t="shared" si="24"/>
        <v>-4.6345028714366681</v>
      </c>
      <c r="H92" s="5">
        <f t="shared" si="25"/>
        <v>7.0003696411246938</v>
      </c>
      <c r="I92">
        <f t="shared" si="26"/>
        <v>1097.0385940707438</v>
      </c>
      <c r="J92">
        <f t="shared" si="27"/>
        <v>1096.0385940707438</v>
      </c>
      <c r="L92">
        <f t="shared" si="28"/>
        <v>7.0003696411246938</v>
      </c>
      <c r="M92">
        <f t="shared" si="29"/>
        <v>1097.0385940707438</v>
      </c>
      <c r="N92">
        <f t="shared" si="30"/>
        <v>1098.0385940707438</v>
      </c>
      <c r="P92" s="7">
        <f t="shared" si="31"/>
        <v>99.817857039743444</v>
      </c>
    </row>
    <row r="93" spans="1:16">
      <c r="A93" s="10" t="s">
        <v>129</v>
      </c>
      <c r="B93" s="8">
        <v>8.9539778774336316</v>
      </c>
      <c r="C93" s="8">
        <v>2.3660470945048733</v>
      </c>
      <c r="F93" s="8">
        <f t="shared" si="24"/>
        <v>-6.5879307829287583</v>
      </c>
      <c r="H93" s="5">
        <f t="shared" si="25"/>
        <v>9.951002713770901</v>
      </c>
      <c r="I93">
        <f t="shared" si="26"/>
        <v>20973.242000261143</v>
      </c>
      <c r="J93">
        <f t="shared" si="27"/>
        <v>20972.242000261143</v>
      </c>
      <c r="L93">
        <f t="shared" si="28"/>
        <v>9.951002713770901</v>
      </c>
      <c r="M93">
        <f t="shared" si="29"/>
        <v>20973.242000261143</v>
      </c>
      <c r="N93">
        <f t="shared" si="30"/>
        <v>20974.242000261143</v>
      </c>
      <c r="P93" s="7">
        <f t="shared" si="31"/>
        <v>99.990464494497701</v>
      </c>
    </row>
    <row r="94" spans="1:16">
      <c r="A94" s="10" t="s">
        <v>130</v>
      </c>
      <c r="B94" s="8">
        <v>-1.6613034717156396E-2</v>
      </c>
      <c r="C94" s="8">
        <v>-9.568575777355294</v>
      </c>
      <c r="F94" s="8">
        <f t="shared" si="24"/>
        <v>-9.5519627426381373</v>
      </c>
      <c r="H94" s="5">
        <f t="shared" si="25"/>
        <v>14.42814296412114</v>
      </c>
      <c r="I94">
        <f t="shared" si="26"/>
        <v>1845282.5440180139</v>
      </c>
      <c r="J94">
        <f t="shared" si="27"/>
        <v>1845281.5440180139</v>
      </c>
      <c r="L94">
        <f t="shared" si="28"/>
        <v>14.42814296412114</v>
      </c>
      <c r="M94">
        <f t="shared" si="29"/>
        <v>1845282.5440180139</v>
      </c>
      <c r="N94">
        <f t="shared" si="30"/>
        <v>1845283.5440180139</v>
      </c>
      <c r="P94" s="7">
        <f t="shared" si="31"/>
        <v>99.999891615572764</v>
      </c>
    </row>
    <row r="95" spans="1:16">
      <c r="A95" s="10"/>
    </row>
    <row r="96" spans="1:16">
      <c r="A96" s="10"/>
    </row>
    <row r="97" spans="1:6">
      <c r="B97" t="s">
        <v>64</v>
      </c>
      <c r="C97" t="s">
        <v>63</v>
      </c>
    </row>
    <row r="98" spans="1:6">
      <c r="A98" t="s">
        <v>19</v>
      </c>
      <c r="B98" s="11">
        <v>96.268123575272583</v>
      </c>
      <c r="C98" s="11">
        <v>99.887763947205897</v>
      </c>
      <c r="E98" s="8"/>
      <c r="F98" s="8"/>
    </row>
    <row r="99" spans="1:6">
      <c r="A99" t="s">
        <v>20</v>
      </c>
      <c r="B99" s="11">
        <v>49.641914145159831</v>
      </c>
      <c r="C99" s="11">
        <v>99.324352294224994</v>
      </c>
      <c r="E99" s="8"/>
      <c r="F99" s="8"/>
    </row>
    <row r="100" spans="1:6">
      <c r="A100" t="s">
        <v>21</v>
      </c>
      <c r="B100" s="11">
        <v>72.322219335622549</v>
      </c>
      <c r="C100" s="11">
        <v>99.998975650902224</v>
      </c>
      <c r="E100" s="8"/>
      <c r="F100" s="8"/>
    </row>
    <row r="101" spans="1:6">
      <c r="A101" t="s">
        <v>22</v>
      </c>
      <c r="B101" s="11">
        <v>-44</v>
      </c>
      <c r="C101" s="11">
        <v>85</v>
      </c>
      <c r="E101" s="8"/>
      <c r="F101" s="8"/>
    </row>
    <row r="102" spans="1:6">
      <c r="A102" t="s">
        <v>23</v>
      </c>
      <c r="B102" s="11">
        <v>53.493350864983633</v>
      </c>
      <c r="C102" s="11">
        <v>47.782665334009749</v>
      </c>
      <c r="E102" s="8"/>
      <c r="F102" s="8"/>
    </row>
    <row r="103" spans="1:6">
      <c r="A103" t="s">
        <v>24</v>
      </c>
      <c r="B103" s="11">
        <v>99.367722283061838</v>
      </c>
      <c r="C103" s="11">
        <v>99.225593390819412</v>
      </c>
      <c r="E103" s="8"/>
      <c r="F103" s="8"/>
    </row>
    <row r="104" spans="1:6">
      <c r="A104" t="s">
        <v>25</v>
      </c>
      <c r="B104" s="11">
        <v>99.85</v>
      </c>
      <c r="C104" s="11">
        <v>-67</v>
      </c>
      <c r="E104" s="8"/>
      <c r="F104" s="8"/>
    </row>
    <row r="105" spans="1:6">
      <c r="A105" t="s">
        <v>26</v>
      </c>
      <c r="B105" s="11">
        <v>99.846325430497956</v>
      </c>
      <c r="C105" s="11">
        <v>80.691418118057527</v>
      </c>
      <c r="E105" s="8"/>
      <c r="F105" s="8"/>
    </row>
    <row r="106" spans="1:6">
      <c r="A106" t="s">
        <v>27</v>
      </c>
      <c r="B106" s="11">
        <v>99.469060866749743</v>
      </c>
      <c r="C106" s="11">
        <v>99.151356723964412</v>
      </c>
      <c r="E106" s="8"/>
      <c r="F106" s="8"/>
    </row>
    <row r="107" spans="1:6">
      <c r="A107" t="s">
        <v>28</v>
      </c>
      <c r="B107" s="11">
        <v>-91.827198074404635</v>
      </c>
      <c r="C107" s="11">
        <v>-94.363686828357231</v>
      </c>
      <c r="E107" s="8"/>
      <c r="F107" s="8"/>
    </row>
    <row r="108" spans="1:6">
      <c r="A108" t="s">
        <v>29</v>
      </c>
      <c r="B108" s="11">
        <v>97.27</v>
      </c>
      <c r="C108" s="11">
        <v>-49.46</v>
      </c>
      <c r="E108" s="8"/>
      <c r="F108" s="8"/>
    </row>
    <row r="109" spans="1:6">
      <c r="A109" t="s">
        <v>30</v>
      </c>
      <c r="B109" s="11">
        <v>-47.838436824077149</v>
      </c>
      <c r="C109" s="11">
        <v>-20.456228844943677</v>
      </c>
      <c r="E109" s="8"/>
      <c r="F109" s="8"/>
    </row>
    <row r="110" spans="1:6">
      <c r="A110" t="s">
        <v>31</v>
      </c>
      <c r="B110" s="11">
        <v>99.639587317663228</v>
      </c>
      <c r="C110" s="11">
        <v>92.492994458536543</v>
      </c>
      <c r="E110" s="8"/>
      <c r="F110" s="8"/>
    </row>
    <row r="111" spans="1:6">
      <c r="A111" t="s">
        <v>32</v>
      </c>
      <c r="B111" s="11">
        <v>10.544687139744525</v>
      </c>
      <c r="C111" s="11">
        <v>-43.382212509208628</v>
      </c>
      <c r="E111" s="8"/>
      <c r="F111" s="8"/>
    </row>
    <row r="112" spans="1:6">
      <c r="A112" t="s">
        <v>33</v>
      </c>
      <c r="B112" s="11">
        <v>99.613064144984932</v>
      </c>
      <c r="C112" s="11">
        <v>99.998162157297529</v>
      </c>
      <c r="E112" s="8"/>
      <c r="F112" s="8"/>
    </row>
    <row r="113" spans="1:6">
      <c r="A113" t="s">
        <v>34</v>
      </c>
      <c r="B113" s="11">
        <v>91.11548181989302</v>
      </c>
      <c r="C113" s="11">
        <v>93.384960286033319</v>
      </c>
      <c r="E113" s="8"/>
      <c r="F113" s="8"/>
    </row>
    <row r="114" spans="1:6">
      <c r="A114" t="s">
        <v>35</v>
      </c>
      <c r="B114" s="11">
        <v>-41.63</v>
      </c>
      <c r="C114" s="11">
        <v>93.59</v>
      </c>
      <c r="E114" s="8"/>
      <c r="F114" s="8"/>
    </row>
    <row r="115" spans="1:6">
      <c r="A115" s="10" t="s">
        <v>116</v>
      </c>
      <c r="B115" s="11">
        <v>-26.556051141638726</v>
      </c>
      <c r="C115" s="11">
        <v>89.256383852341031</v>
      </c>
      <c r="E115" s="8"/>
      <c r="F115" s="8"/>
    </row>
    <row r="116" spans="1:6">
      <c r="A116" s="10" t="s">
        <v>119</v>
      </c>
      <c r="B116" s="11">
        <v>-17.696700331694419</v>
      </c>
      <c r="C116" s="11">
        <v>94.286746206103615</v>
      </c>
      <c r="E116" s="8"/>
      <c r="F116" s="8"/>
    </row>
    <row r="117" spans="1:6">
      <c r="A117" s="10" t="s">
        <v>120</v>
      </c>
      <c r="B117" s="11">
        <v>48.28961236072216</v>
      </c>
      <c r="C117" s="11">
        <v>98.45086583143474</v>
      </c>
      <c r="E117" s="8"/>
      <c r="F117" s="8"/>
    </row>
    <row r="118" spans="1:6">
      <c r="A118" s="10" t="s">
        <v>121</v>
      </c>
      <c r="B118" s="11">
        <v>53.438409224865666</v>
      </c>
      <c r="C118" s="11">
        <v>90.670749704012053</v>
      </c>
      <c r="E118" s="8"/>
      <c r="F118" s="8"/>
    </row>
    <row r="119" spans="1:6">
      <c r="A119" s="10" t="s">
        <v>122</v>
      </c>
      <c r="B119" s="11">
        <v>58.513409123471249</v>
      </c>
      <c r="C119" s="11">
        <v>99.98976640547184</v>
      </c>
      <c r="E119" s="8"/>
      <c r="F119" s="8"/>
    </row>
    <row r="120" spans="1:6">
      <c r="A120" s="10" t="s">
        <v>117</v>
      </c>
      <c r="B120" s="11">
        <v>-97.817029697908112</v>
      </c>
      <c r="C120" s="11">
        <v>27.799250906756473</v>
      </c>
      <c r="E120" s="8"/>
      <c r="F120" s="8"/>
    </row>
    <row r="121" spans="1:6">
      <c r="A121" s="10" t="s">
        <v>118</v>
      </c>
      <c r="B121" s="11">
        <v>96.774556219977242</v>
      </c>
      <c r="C121" s="11">
        <v>85.018692488869377</v>
      </c>
      <c r="E121" s="8"/>
      <c r="F121" s="8"/>
    </row>
    <row r="122" spans="1:6">
      <c r="A122" s="10" t="s">
        <v>123</v>
      </c>
      <c r="B122" s="11">
        <v>76.482811831773702</v>
      </c>
      <c r="C122" s="11">
        <v>77.071228558617264</v>
      </c>
      <c r="E122" s="8"/>
      <c r="F122" s="8"/>
    </row>
    <row r="123" spans="1:6">
      <c r="A123" s="10" t="s">
        <v>126</v>
      </c>
      <c r="B123" s="11">
        <v>-34.349829581998996</v>
      </c>
      <c r="C123" s="11">
        <v>99.817520454922288</v>
      </c>
    </row>
    <row r="124" spans="1:6">
      <c r="A124" s="10" t="s">
        <v>124</v>
      </c>
      <c r="B124" s="11">
        <v>98.835877826664003</v>
      </c>
      <c r="C124" s="11">
        <v>66.617425053175552</v>
      </c>
    </row>
    <row r="125" spans="1:6">
      <c r="A125" s="10" t="s">
        <v>125</v>
      </c>
      <c r="B125" s="11">
        <v>37.324504687451089</v>
      </c>
      <c r="C125" s="11">
        <v>72.229081767020318</v>
      </c>
    </row>
    <row r="126" spans="1:6">
      <c r="A126" s="10" t="s">
        <v>127</v>
      </c>
      <c r="B126" s="11">
        <v>95.385148630430791</v>
      </c>
      <c r="C126" s="11">
        <v>97.902628508480461</v>
      </c>
    </row>
    <row r="127" spans="1:6">
      <c r="A127" s="10" t="s">
        <v>128</v>
      </c>
      <c r="B127" s="11">
        <v>96.816918637191378</v>
      </c>
      <c r="C127" s="11">
        <v>99.817857039743444</v>
      </c>
    </row>
    <row r="128" spans="1:6">
      <c r="A128" s="10" t="s">
        <v>129</v>
      </c>
      <c r="B128" s="11">
        <v>4.5248704793455632</v>
      </c>
      <c r="C128" s="11">
        <v>99.990464494497701</v>
      </c>
    </row>
    <row r="129" spans="1:3">
      <c r="A129" s="10" t="s">
        <v>130</v>
      </c>
      <c r="B129" s="11">
        <v>99.991943257318169</v>
      </c>
      <c r="C129" s="11">
        <v>99.999891615572764</v>
      </c>
    </row>
    <row r="130" spans="1:3">
      <c r="A130" s="10"/>
      <c r="B130" s="11"/>
      <c r="C130" s="11"/>
    </row>
    <row r="131" spans="1:3">
      <c r="A131" s="10"/>
      <c r="B131" s="11"/>
      <c r="C131" s="11"/>
    </row>
    <row r="132" spans="1:3">
      <c r="A132" s="12" t="s">
        <v>133</v>
      </c>
      <c r="B132" t="s">
        <v>64</v>
      </c>
      <c r="C132" t="s">
        <v>63</v>
      </c>
    </row>
    <row r="133" spans="1:3">
      <c r="A133" t="s">
        <v>19</v>
      </c>
      <c r="B133" s="11">
        <v>96.268123575272583</v>
      </c>
      <c r="C133" s="11">
        <v>99.887763947205897</v>
      </c>
    </row>
    <row r="134" spans="1:3">
      <c r="A134" t="s">
        <v>24</v>
      </c>
      <c r="B134" s="11">
        <v>99.367722283061838</v>
      </c>
      <c r="C134" s="11">
        <v>99.225593390819412</v>
      </c>
    </row>
    <row r="135" spans="1:3">
      <c r="A135" t="s">
        <v>26</v>
      </c>
      <c r="B135" s="11">
        <v>99.846325430497956</v>
      </c>
      <c r="C135" s="11">
        <v>80.691418118057527</v>
      </c>
    </row>
    <row r="136" spans="1:3">
      <c r="A136" t="s">
        <v>27</v>
      </c>
      <c r="B136" s="11">
        <v>99.469060866749743</v>
      </c>
      <c r="C136" s="11">
        <v>99.151356723964412</v>
      </c>
    </row>
    <row r="137" spans="1:3">
      <c r="A137" t="s">
        <v>31</v>
      </c>
      <c r="B137" s="11">
        <v>99.639587317663228</v>
      </c>
      <c r="C137" s="11">
        <v>92.492994458536543</v>
      </c>
    </row>
    <row r="138" spans="1:3">
      <c r="A138" t="s">
        <v>33</v>
      </c>
      <c r="B138" s="11">
        <v>99.613064144984932</v>
      </c>
      <c r="C138" s="11">
        <v>99.998162157297529</v>
      </c>
    </row>
    <row r="139" spans="1:3">
      <c r="A139" s="10" t="s">
        <v>118</v>
      </c>
      <c r="B139" s="11">
        <v>96.774556219977242</v>
      </c>
      <c r="C139" s="11">
        <v>85.018692488869377</v>
      </c>
    </row>
    <row r="140" spans="1:3">
      <c r="A140" s="10" t="s">
        <v>124</v>
      </c>
      <c r="B140" s="11">
        <v>98.835877826664003</v>
      </c>
      <c r="C140" s="11">
        <v>66.617425053175552</v>
      </c>
    </row>
    <row r="141" spans="1:3">
      <c r="A141" s="10" t="s">
        <v>127</v>
      </c>
      <c r="B141" s="11">
        <v>95.385148630430791</v>
      </c>
      <c r="C141" s="11">
        <v>97.902628508480461</v>
      </c>
    </row>
    <row r="142" spans="1:3">
      <c r="A142" s="10" t="s">
        <v>128</v>
      </c>
      <c r="B142" s="11">
        <v>96.816918637191378</v>
      </c>
      <c r="C142" s="11">
        <v>99.817857039743444</v>
      </c>
    </row>
    <row r="143" spans="1:3">
      <c r="A143" s="10" t="s">
        <v>130</v>
      </c>
      <c r="B143" s="11">
        <v>99.991943257318169</v>
      </c>
      <c r="C143" s="11">
        <v>99.999891615572764</v>
      </c>
    </row>
    <row r="145" spans="1:3">
      <c r="A145" s="12" t="s">
        <v>131</v>
      </c>
      <c r="B145" s="11"/>
      <c r="C145" s="11"/>
    </row>
    <row r="146" spans="1:3">
      <c r="A146" t="s">
        <v>25</v>
      </c>
      <c r="B146" s="11">
        <v>99.85</v>
      </c>
      <c r="C146" s="11">
        <v>-67</v>
      </c>
    </row>
    <row r="147" spans="1:3">
      <c r="A147" t="s">
        <v>29</v>
      </c>
      <c r="B147" s="11">
        <v>97.27</v>
      </c>
      <c r="C147" s="11">
        <v>-49.46</v>
      </c>
    </row>
    <row r="148" spans="1:3">
      <c r="A148" s="10"/>
      <c r="B148" s="11"/>
      <c r="C148" s="11"/>
    </row>
    <row r="149" spans="1:3">
      <c r="A149" s="12" t="s">
        <v>132</v>
      </c>
      <c r="B149" s="11"/>
      <c r="C149" s="11"/>
    </row>
    <row r="150" spans="1:3">
      <c r="A150" t="s">
        <v>20</v>
      </c>
      <c r="B150" s="11">
        <v>49.641914145159831</v>
      </c>
      <c r="C150" s="11">
        <v>99.324352294224994</v>
      </c>
    </row>
    <row r="151" spans="1:3">
      <c r="A151" t="s">
        <v>21</v>
      </c>
      <c r="B151" s="11">
        <v>72.322219335622549</v>
      </c>
      <c r="C151" s="11">
        <v>99.998975650902224</v>
      </c>
    </row>
    <row r="152" spans="1:3">
      <c r="A152" s="10" t="s">
        <v>119</v>
      </c>
      <c r="B152" s="11">
        <v>-17.696700331694419</v>
      </c>
      <c r="C152" s="11">
        <v>94.286746206103615</v>
      </c>
    </row>
    <row r="153" spans="1:3">
      <c r="A153" s="10" t="s">
        <v>120</v>
      </c>
      <c r="B153" s="11">
        <v>48.28961236072216</v>
      </c>
      <c r="C153" s="11">
        <v>98.45086583143474</v>
      </c>
    </row>
    <row r="154" spans="1:3">
      <c r="A154" s="10" t="s">
        <v>122</v>
      </c>
      <c r="B154" s="11">
        <v>58.513409123471249</v>
      </c>
      <c r="C154" s="11">
        <v>99.98976640547184</v>
      </c>
    </row>
    <row r="155" spans="1:3">
      <c r="A155" s="10" t="s">
        <v>126</v>
      </c>
      <c r="B155" s="11">
        <v>-34.349829581998996</v>
      </c>
      <c r="C155" s="11">
        <v>99.817520454922288</v>
      </c>
    </row>
    <row r="162" spans="1:8">
      <c r="B162" s="4" t="s">
        <v>2</v>
      </c>
      <c r="C162" s="4" t="s">
        <v>3</v>
      </c>
      <c r="D162" t="s">
        <v>72</v>
      </c>
      <c r="E162" s="2" t="s">
        <v>69</v>
      </c>
      <c r="F162" s="2" t="s">
        <v>70</v>
      </c>
      <c r="G162" t="s">
        <v>71</v>
      </c>
      <c r="H162" t="s">
        <v>75</v>
      </c>
    </row>
    <row r="163" spans="1:8">
      <c r="A163" t="s">
        <v>19</v>
      </c>
      <c r="B163" s="3">
        <v>7.7627952410046737</v>
      </c>
      <c r="C163" s="3">
        <v>-0.33896475323400233</v>
      </c>
      <c r="D163" t="s">
        <v>73</v>
      </c>
      <c r="E163" s="3">
        <f>0.19*C163-15.26</f>
        <v>-15.32440330311446</v>
      </c>
      <c r="F163" s="3">
        <f>0.08*C163-13.54</f>
        <v>-13.56711718025872</v>
      </c>
      <c r="G163" s="6">
        <f>-0.72*C163+1.39</f>
        <v>1.6340546223284815</v>
      </c>
      <c r="H163" s="9">
        <v>96</v>
      </c>
    </row>
    <row r="164" spans="1:8">
      <c r="A164" t="s">
        <v>20</v>
      </c>
      <c r="B164" s="3">
        <v>-14.472177311185245</v>
      </c>
      <c r="C164" s="3">
        <v>-20.697221017406843</v>
      </c>
      <c r="D164" t="s">
        <v>73</v>
      </c>
      <c r="E164" s="3">
        <f t="shared" ref="E164:E165" si="32">0.19*C164-15.26</f>
        <v>-19.192471993307301</v>
      </c>
      <c r="F164" s="3">
        <f t="shared" ref="F164:F165" si="33">0.08*C164-13.54</f>
        <v>-15.195777681392547</v>
      </c>
      <c r="G164" s="6">
        <f t="shared" ref="G164:G165" si="34">-0.72*C164+1.39</f>
        <v>16.291999132532926</v>
      </c>
      <c r="H164" s="9">
        <v>50</v>
      </c>
    </row>
    <row r="165" spans="1:8">
      <c r="A165" t="s">
        <v>21</v>
      </c>
      <c r="B165" s="3">
        <v>-16.900968992560308</v>
      </c>
      <c r="C165" s="3">
        <v>-24.016122993783327</v>
      </c>
      <c r="D165" t="s">
        <v>73</v>
      </c>
      <c r="E165" s="3">
        <f t="shared" si="32"/>
        <v>-19.823063368818833</v>
      </c>
      <c r="F165" s="3">
        <f t="shared" si="33"/>
        <v>-15.461289839502665</v>
      </c>
      <c r="G165" s="6">
        <f t="shared" si="34"/>
        <v>18.681608555523994</v>
      </c>
      <c r="H165" s="9">
        <v>72</v>
      </c>
    </row>
    <row r="166" spans="1:8">
      <c r="A166" t="s">
        <v>23</v>
      </c>
      <c r="B166" s="3">
        <v>7.0286897169610496</v>
      </c>
      <c r="C166" s="3">
        <v>1.7680511280984963</v>
      </c>
      <c r="D166" t="s">
        <v>73</v>
      </c>
      <c r="E166" s="3">
        <f t="shared" ref="E166:E177" si="35">0.19*C166-15.26</f>
        <v>-14.924070285661285</v>
      </c>
      <c r="F166" s="3">
        <f t="shared" ref="F166:F177" si="36">0.08*C166-13.54</f>
        <v>-13.398555909752119</v>
      </c>
      <c r="G166" s="6">
        <f t="shared" ref="G166:G177" si="37">-0.72*C166+1.39</f>
        <v>0.11700318776908269</v>
      </c>
      <c r="H166" s="9">
        <v>53</v>
      </c>
    </row>
    <row r="167" spans="1:8">
      <c r="A167" t="s">
        <v>24</v>
      </c>
      <c r="B167" s="3">
        <v>4.9851771606102062</v>
      </c>
      <c r="C167" s="3">
        <v>-5.1169611290281889</v>
      </c>
      <c r="D167" t="s">
        <v>73</v>
      </c>
      <c r="E167" s="3">
        <f t="shared" si="35"/>
        <v>-16.232222614515354</v>
      </c>
      <c r="F167" s="3">
        <f t="shared" si="36"/>
        <v>-13.949356890322255</v>
      </c>
      <c r="G167" s="6">
        <f t="shared" si="37"/>
        <v>5.0742120129002961</v>
      </c>
      <c r="H167" s="9">
        <v>99</v>
      </c>
    </row>
    <row r="168" spans="1:8">
      <c r="A168" t="s">
        <v>25</v>
      </c>
      <c r="B168" s="3">
        <v>8.5951381247335323</v>
      </c>
      <c r="C168" s="3">
        <v>-2.8021994819174996</v>
      </c>
      <c r="D168" t="s">
        <v>73</v>
      </c>
      <c r="E168" s="3">
        <f t="shared" si="35"/>
        <v>-15.792417901564324</v>
      </c>
      <c r="F168" s="3">
        <f t="shared" si="36"/>
        <v>-13.764175958553398</v>
      </c>
      <c r="G168" s="6">
        <f t="shared" si="37"/>
        <v>3.4075836269805997</v>
      </c>
      <c r="H168" s="9">
        <v>100</v>
      </c>
    </row>
    <row r="169" spans="1:8">
      <c r="A169" t="s">
        <v>26</v>
      </c>
      <c r="B169" s="3">
        <v>-11.505810774258748</v>
      </c>
      <c r="C169" s="3">
        <v>-23.904143704998603</v>
      </c>
      <c r="D169" t="s">
        <v>73</v>
      </c>
      <c r="E169" s="3">
        <f t="shared" si="35"/>
        <v>-19.801787303949734</v>
      </c>
      <c r="F169" s="3">
        <f t="shared" si="36"/>
        <v>-15.452331496399887</v>
      </c>
      <c r="G169" s="6">
        <f t="shared" si="37"/>
        <v>18.600983467598994</v>
      </c>
      <c r="H169" s="9">
        <v>100</v>
      </c>
    </row>
    <row r="170" spans="1:8">
      <c r="A170" t="s">
        <v>27</v>
      </c>
      <c r="B170" s="3">
        <v>10.785464466319386</v>
      </c>
      <c r="C170" s="3">
        <v>0.79082691867471799</v>
      </c>
      <c r="D170" t="s">
        <v>73</v>
      </c>
      <c r="E170" s="3">
        <f t="shared" si="35"/>
        <v>-15.109742885451803</v>
      </c>
      <c r="F170" s="3">
        <f t="shared" si="36"/>
        <v>-13.476733846506022</v>
      </c>
      <c r="G170" s="6">
        <f t="shared" si="37"/>
        <v>0.82060461855420297</v>
      </c>
      <c r="H170" s="9">
        <v>99</v>
      </c>
    </row>
    <row r="171" spans="1:8">
      <c r="A171" t="s">
        <v>29</v>
      </c>
      <c r="B171" s="3">
        <v>-2.2673657136910852</v>
      </c>
      <c r="C171" s="3">
        <v>-11.201975312094746</v>
      </c>
      <c r="D171" t="s">
        <v>73</v>
      </c>
      <c r="E171" s="3">
        <f t="shared" si="35"/>
        <v>-17.388375309298002</v>
      </c>
      <c r="F171" s="3">
        <f t="shared" si="36"/>
        <v>-14.436158024967579</v>
      </c>
      <c r="G171" s="6">
        <f t="shared" si="37"/>
        <v>9.4554222247082169</v>
      </c>
      <c r="H171" s="9">
        <v>97</v>
      </c>
    </row>
    <row r="172" spans="1:8">
      <c r="A172" t="s">
        <v>31</v>
      </c>
      <c r="B172" s="3">
        <v>-3.4512984457736793</v>
      </c>
      <c r="C172" s="3">
        <v>-14.560343815682218</v>
      </c>
      <c r="D172" t="s">
        <v>73</v>
      </c>
      <c r="E172" s="3">
        <f t="shared" si="35"/>
        <v>-18.026465324979622</v>
      </c>
      <c r="F172" s="3">
        <f t="shared" si="36"/>
        <v>-14.704827505254578</v>
      </c>
      <c r="G172" s="6">
        <f t="shared" si="37"/>
        <v>11.873447547291198</v>
      </c>
      <c r="H172" s="9">
        <v>100</v>
      </c>
    </row>
    <row r="173" spans="1:8">
      <c r="A173" t="s">
        <v>32</v>
      </c>
      <c r="B173" s="3">
        <v>-11.634629509371146</v>
      </c>
      <c r="C173" s="3">
        <v>-16.805961919293221</v>
      </c>
      <c r="D173" t="s">
        <v>73</v>
      </c>
      <c r="E173" s="3">
        <f t="shared" si="35"/>
        <v>-18.45313276466571</v>
      </c>
      <c r="F173" s="3">
        <f t="shared" si="36"/>
        <v>-14.884476953543457</v>
      </c>
      <c r="G173" s="6">
        <f t="shared" si="37"/>
        <v>13.490292581891119</v>
      </c>
      <c r="H173" s="9">
        <v>11</v>
      </c>
    </row>
    <row r="174" spans="1:8">
      <c r="A174" t="s">
        <v>33</v>
      </c>
      <c r="B174" s="3">
        <v>-9.118595131848874</v>
      </c>
      <c r="C174" s="3">
        <v>-20.436655032160658</v>
      </c>
      <c r="D174" t="s">
        <v>73</v>
      </c>
      <c r="E174" s="3">
        <f t="shared" si="35"/>
        <v>-19.142964456110526</v>
      </c>
      <c r="F174" s="3">
        <f t="shared" si="36"/>
        <v>-15.174932402572852</v>
      </c>
      <c r="G174" s="6">
        <f t="shared" si="37"/>
        <v>16.104391623155674</v>
      </c>
      <c r="H174" s="9">
        <v>100</v>
      </c>
    </row>
    <row r="175" spans="1:8">
      <c r="A175" t="s">
        <v>34</v>
      </c>
      <c r="B175" s="3">
        <v>4.1493539271197957</v>
      </c>
      <c r="C175" s="3">
        <v>-3.2035358252332187</v>
      </c>
      <c r="D175" t="s">
        <v>73</v>
      </c>
      <c r="E175" s="3">
        <f t="shared" si="35"/>
        <v>-15.86867180679431</v>
      </c>
      <c r="F175" s="3">
        <f t="shared" si="36"/>
        <v>-13.796282866018657</v>
      </c>
      <c r="G175" s="6">
        <f t="shared" si="37"/>
        <v>3.6965457941679176</v>
      </c>
      <c r="H175" s="9">
        <v>91</v>
      </c>
    </row>
    <row r="176" spans="1:8">
      <c r="A176" t="s">
        <v>36</v>
      </c>
      <c r="B176" s="3">
        <v>-13.124376772011384</v>
      </c>
      <c r="C176" s="3">
        <v>-20.179534705952719</v>
      </c>
      <c r="D176" t="s">
        <v>73</v>
      </c>
      <c r="E176" s="3">
        <f t="shared" si="35"/>
        <v>-19.094111594131014</v>
      </c>
      <c r="F176" s="3">
        <f t="shared" si="36"/>
        <v>-15.154362776476217</v>
      </c>
      <c r="G176" s="6">
        <f t="shared" si="37"/>
        <v>15.919264988285958</v>
      </c>
      <c r="H176" s="9">
        <v>75</v>
      </c>
    </row>
    <row r="177" spans="1:9">
      <c r="A177" t="s">
        <v>37</v>
      </c>
      <c r="B177" s="3">
        <v>-5.1805787104920382</v>
      </c>
      <c r="C177" s="3">
        <v>-11.777248976133761</v>
      </c>
      <c r="D177" t="s">
        <v>73</v>
      </c>
      <c r="E177" s="3">
        <f t="shared" si="35"/>
        <v>-17.497677305465416</v>
      </c>
      <c r="F177" s="3">
        <f t="shared" si="36"/>
        <v>-14.482179918090701</v>
      </c>
      <c r="G177" s="6">
        <f t="shared" si="37"/>
        <v>9.8696192628163075</v>
      </c>
      <c r="H177" s="9">
        <v>74</v>
      </c>
    </row>
    <row r="178" spans="1:9">
      <c r="B178" s="6"/>
      <c r="C178" s="6"/>
      <c r="E178" s="3"/>
      <c r="F178" s="3"/>
      <c r="G178" s="6"/>
      <c r="H178" s="9"/>
    </row>
    <row r="179" spans="1:9">
      <c r="A179" t="s">
        <v>22</v>
      </c>
      <c r="B179" s="3">
        <v>-14.396332265611589</v>
      </c>
      <c r="C179" s="3">
        <v>-18.511890441159743</v>
      </c>
      <c r="D179" t="s">
        <v>74</v>
      </c>
      <c r="E179" s="3">
        <f>0.25*B179-16.61</f>
        <v>-20.209083066402897</v>
      </c>
      <c r="F179" s="3">
        <f>0.07*B179-14.99</f>
        <v>-15.997743258592811</v>
      </c>
      <c r="G179" s="6">
        <f>-0.71*B179+5.63</f>
        <v>15.851395908584227</v>
      </c>
      <c r="H179" s="9">
        <v>44</v>
      </c>
    </row>
    <row r="180" spans="1:9">
      <c r="A180" t="s">
        <v>28</v>
      </c>
      <c r="B180" s="3">
        <v>-15.450222433616451</v>
      </c>
      <c r="C180" s="3">
        <v>-17.311695572926133</v>
      </c>
      <c r="D180" t="s">
        <v>74</v>
      </c>
      <c r="E180" s="3">
        <f t="shared" ref="E180:E182" si="38">0.25*B180-16.61</f>
        <v>-20.472555608404111</v>
      </c>
      <c r="F180" s="3">
        <f t="shared" ref="F180:F182" si="39">0.07*B180-14.99</f>
        <v>-16.071515570353153</v>
      </c>
      <c r="G180" s="6">
        <f t="shared" ref="G180:G182" si="40">-0.71*B180+5.63</f>
        <v>16.599657927867678</v>
      </c>
      <c r="H180" s="9">
        <v>92</v>
      </c>
    </row>
    <row r="181" spans="1:9">
      <c r="A181" t="s">
        <v>30</v>
      </c>
      <c r="B181" s="3">
        <v>-8.2829337221424595</v>
      </c>
      <c r="C181" s="3">
        <v>-11.98399257941562</v>
      </c>
      <c r="D181" t="s">
        <v>74</v>
      </c>
      <c r="E181" s="3">
        <f t="shared" si="38"/>
        <v>-18.680733430535614</v>
      </c>
      <c r="F181" s="3">
        <f t="shared" si="39"/>
        <v>-15.569805360549973</v>
      </c>
      <c r="G181" s="6">
        <f t="shared" si="40"/>
        <v>11.510882942721146</v>
      </c>
      <c r="H181" s="9">
        <v>48</v>
      </c>
    </row>
    <row r="182" spans="1:9">
      <c r="A182" t="s">
        <v>35</v>
      </c>
      <c r="B182" s="3">
        <v>-16.748035214447249</v>
      </c>
      <c r="C182" s="3">
        <v>-21.03328257786314</v>
      </c>
      <c r="D182" t="s">
        <v>74</v>
      </c>
      <c r="E182" s="3">
        <f t="shared" si="38"/>
        <v>-20.79700880361181</v>
      </c>
      <c r="F182" s="3">
        <f t="shared" si="39"/>
        <v>-16.162362465011309</v>
      </c>
      <c r="G182" s="6">
        <f t="shared" si="40"/>
        <v>17.521105002257546</v>
      </c>
      <c r="H182" s="9">
        <v>42</v>
      </c>
    </row>
    <row r="185" spans="1:9">
      <c r="E185" s="2" t="s">
        <v>95</v>
      </c>
      <c r="H185" t="s">
        <v>96</v>
      </c>
    </row>
    <row r="186" spans="1:9">
      <c r="A186" t="s">
        <v>76</v>
      </c>
    </row>
    <row r="187" spans="1:9">
      <c r="A187" t="s">
        <v>67</v>
      </c>
      <c r="B187" t="s">
        <v>77</v>
      </c>
      <c r="D187" t="s">
        <v>84</v>
      </c>
      <c r="E187" s="2" t="s">
        <v>85</v>
      </c>
      <c r="F187" s="2">
        <v>40</v>
      </c>
      <c r="H187" t="s">
        <v>103</v>
      </c>
      <c r="I187" t="s">
        <v>104</v>
      </c>
    </row>
    <row r="188" spans="1:9">
      <c r="B188" t="s">
        <v>78</v>
      </c>
      <c r="D188" t="s">
        <v>83</v>
      </c>
      <c r="E188" s="2" t="s">
        <v>86</v>
      </c>
      <c r="F188" s="2">
        <v>25</v>
      </c>
      <c r="H188" t="s">
        <v>102</v>
      </c>
      <c r="I188" t="s">
        <v>105</v>
      </c>
    </row>
    <row r="189" spans="1:9">
      <c r="B189" t="s">
        <v>91</v>
      </c>
      <c r="D189" t="s">
        <v>82</v>
      </c>
      <c r="E189" s="2" t="s">
        <v>87</v>
      </c>
      <c r="F189" s="2">
        <v>10</v>
      </c>
      <c r="H189" t="s">
        <v>101</v>
      </c>
      <c r="I189" t="s">
        <v>106</v>
      </c>
    </row>
    <row r="190" spans="1:9">
      <c r="B190" t="s">
        <v>92</v>
      </c>
      <c r="D190" t="s">
        <v>93</v>
      </c>
      <c r="E190" s="2" t="s">
        <v>94</v>
      </c>
      <c r="F190" s="2">
        <v>5</v>
      </c>
      <c r="H190" t="s">
        <v>100</v>
      </c>
      <c r="I190" t="s">
        <v>110</v>
      </c>
    </row>
    <row r="191" spans="1:9">
      <c r="B191" t="s">
        <v>91</v>
      </c>
      <c r="D191" t="s">
        <v>81</v>
      </c>
      <c r="E191" s="2" t="s">
        <v>88</v>
      </c>
      <c r="F191" s="2">
        <v>10</v>
      </c>
      <c r="H191" t="s">
        <v>99</v>
      </c>
      <c r="I191" t="s">
        <v>107</v>
      </c>
    </row>
    <row r="192" spans="1:9">
      <c r="B192" t="s">
        <v>78</v>
      </c>
      <c r="D192" t="s">
        <v>80</v>
      </c>
      <c r="E192" s="2" t="s">
        <v>89</v>
      </c>
      <c r="F192" s="2">
        <v>25</v>
      </c>
      <c r="H192" t="s">
        <v>98</v>
      </c>
      <c r="I192" t="s">
        <v>108</v>
      </c>
    </row>
    <row r="193" spans="1:10">
      <c r="A193" t="s">
        <v>68</v>
      </c>
      <c r="B193" t="s">
        <v>77</v>
      </c>
      <c r="D193" t="s">
        <v>79</v>
      </c>
      <c r="E193" s="2" t="s">
        <v>90</v>
      </c>
      <c r="F193" s="2">
        <v>40</v>
      </c>
      <c r="H193" t="s">
        <v>97</v>
      </c>
      <c r="I193" t="s">
        <v>109</v>
      </c>
    </row>
    <row r="195" spans="1:10">
      <c r="H195" s="7"/>
      <c r="I195" s="7"/>
      <c r="J195" s="7"/>
    </row>
    <row r="196" spans="1:10">
      <c r="B196" t="s">
        <v>77</v>
      </c>
      <c r="D196">
        <v>0</v>
      </c>
      <c r="E196" s="2">
        <v>0</v>
      </c>
      <c r="F196" s="2">
        <v>255</v>
      </c>
      <c r="H196" s="7">
        <f t="shared" ref="H196:H208" si="41">D196/255</f>
        <v>0</v>
      </c>
      <c r="I196" s="7">
        <f t="shared" ref="I196:I208" si="42">E196/255</f>
        <v>0</v>
      </c>
      <c r="J196" s="7">
        <f t="shared" ref="J196:J208" si="43">F196/255</f>
        <v>1</v>
      </c>
    </row>
    <row r="197" spans="1:10">
      <c r="B197" t="s">
        <v>78</v>
      </c>
      <c r="D197">
        <v>77</v>
      </c>
      <c r="E197" s="2">
        <v>142</v>
      </c>
      <c r="F197" s="2">
        <v>254</v>
      </c>
      <c r="H197" s="7">
        <f t="shared" si="41"/>
        <v>0.30196078431372547</v>
      </c>
      <c r="I197" s="7">
        <f t="shared" si="42"/>
        <v>0.55686274509803924</v>
      </c>
      <c r="J197" s="7">
        <f t="shared" si="43"/>
        <v>0.99607843137254903</v>
      </c>
    </row>
    <row r="198" spans="1:10">
      <c r="B198" t="s">
        <v>115</v>
      </c>
      <c r="D198">
        <v>106</v>
      </c>
      <c r="E198" s="2">
        <v>134</v>
      </c>
      <c r="F198" s="2">
        <v>227</v>
      </c>
      <c r="H198" s="7">
        <f t="shared" si="41"/>
        <v>0.41568627450980394</v>
      </c>
      <c r="I198" s="7">
        <f t="shared" si="42"/>
        <v>0.52549019607843139</v>
      </c>
      <c r="J198" s="7">
        <f t="shared" si="43"/>
        <v>0.8901960784313725</v>
      </c>
    </row>
    <row r="199" spans="1:10">
      <c r="B199" t="s">
        <v>114</v>
      </c>
      <c r="D199">
        <v>135</v>
      </c>
      <c r="E199" s="2">
        <v>126</v>
      </c>
      <c r="F199" s="2">
        <v>200</v>
      </c>
      <c r="H199" s="7">
        <f t="shared" si="41"/>
        <v>0.52941176470588236</v>
      </c>
      <c r="I199" s="7">
        <f t="shared" si="42"/>
        <v>0.49411764705882355</v>
      </c>
      <c r="J199" s="7">
        <f t="shared" si="43"/>
        <v>0.78431372549019607</v>
      </c>
    </row>
    <row r="200" spans="1:10">
      <c r="B200" t="s">
        <v>111</v>
      </c>
      <c r="D200">
        <v>79</v>
      </c>
      <c r="E200" s="2">
        <v>249</v>
      </c>
      <c r="F200" s="2">
        <v>253</v>
      </c>
      <c r="H200" s="7">
        <f t="shared" si="41"/>
        <v>0.30980392156862746</v>
      </c>
      <c r="I200" s="7">
        <f t="shared" si="42"/>
        <v>0.97647058823529409</v>
      </c>
      <c r="J200" s="7">
        <f t="shared" si="43"/>
        <v>0.99215686274509807</v>
      </c>
    </row>
    <row r="201" spans="1:10">
      <c r="B201" t="s">
        <v>113</v>
      </c>
      <c r="D201">
        <v>82</v>
      </c>
      <c r="E201" s="2">
        <v>253</v>
      </c>
      <c r="F201" s="2">
        <v>154</v>
      </c>
      <c r="H201" s="7">
        <f t="shared" si="41"/>
        <v>0.32156862745098042</v>
      </c>
      <c r="I201" s="7">
        <f t="shared" si="42"/>
        <v>0.99215686274509807</v>
      </c>
      <c r="J201" s="7">
        <f t="shared" si="43"/>
        <v>0.60392156862745094</v>
      </c>
    </row>
    <row r="202" spans="1:10">
      <c r="B202" t="s">
        <v>112</v>
      </c>
      <c r="D202">
        <v>116</v>
      </c>
      <c r="E202" s="2">
        <v>253</v>
      </c>
      <c r="F202" s="2">
        <v>85</v>
      </c>
      <c r="H202" s="7">
        <f t="shared" si="41"/>
        <v>0.45490196078431372</v>
      </c>
      <c r="I202" s="7">
        <f t="shared" si="42"/>
        <v>0.99215686274509807</v>
      </c>
      <c r="J202" s="7">
        <f t="shared" si="43"/>
        <v>0.33333333333333331</v>
      </c>
    </row>
    <row r="203" spans="1:10">
      <c r="B203" t="s">
        <v>113</v>
      </c>
      <c r="D203">
        <v>218</v>
      </c>
      <c r="E203" s="2">
        <v>253</v>
      </c>
      <c r="F203" s="2">
        <v>88</v>
      </c>
      <c r="H203" s="7">
        <f t="shared" si="41"/>
        <v>0.85490196078431369</v>
      </c>
      <c r="I203" s="7">
        <f t="shared" si="42"/>
        <v>0.99215686274509807</v>
      </c>
      <c r="J203" s="7">
        <f t="shared" si="43"/>
        <v>0.34509803921568627</v>
      </c>
    </row>
    <row r="204" spans="1:10">
      <c r="B204" t="s">
        <v>111</v>
      </c>
      <c r="D204">
        <v>253</v>
      </c>
      <c r="E204" s="2">
        <v>189</v>
      </c>
      <c r="F204" s="2">
        <v>91</v>
      </c>
      <c r="H204" s="7">
        <f t="shared" si="41"/>
        <v>0.99215686274509807</v>
      </c>
      <c r="I204" s="7">
        <f t="shared" si="42"/>
        <v>0.74117647058823533</v>
      </c>
      <c r="J204" s="7">
        <f t="shared" si="43"/>
        <v>0.35686274509803922</v>
      </c>
    </row>
    <row r="205" spans="1:10">
      <c r="B205" t="s">
        <v>114</v>
      </c>
      <c r="D205">
        <v>224</v>
      </c>
      <c r="E205" s="2">
        <v>101</v>
      </c>
      <c r="F205" s="2">
        <v>0</v>
      </c>
      <c r="H205" s="7">
        <f t="shared" si="41"/>
        <v>0.8784313725490196</v>
      </c>
      <c r="I205" s="7">
        <f t="shared" si="42"/>
        <v>0.396078431372549</v>
      </c>
      <c r="J205" s="7">
        <f t="shared" si="43"/>
        <v>0</v>
      </c>
    </row>
    <row r="206" spans="1:10">
      <c r="B206" t="s">
        <v>115</v>
      </c>
      <c r="D206">
        <v>194</v>
      </c>
      <c r="E206" s="2">
        <v>110</v>
      </c>
      <c r="F206" s="2">
        <v>147</v>
      </c>
      <c r="H206" s="7">
        <f t="shared" si="41"/>
        <v>0.76078431372549016</v>
      </c>
      <c r="I206" s="7">
        <f t="shared" si="42"/>
        <v>0.43137254901960786</v>
      </c>
      <c r="J206" s="7">
        <f t="shared" si="43"/>
        <v>0.57647058823529407</v>
      </c>
    </row>
    <row r="207" spans="1:10">
      <c r="B207" t="s">
        <v>78</v>
      </c>
      <c r="D207">
        <v>223</v>
      </c>
      <c r="E207" s="2">
        <v>102</v>
      </c>
      <c r="F207" s="2">
        <v>120</v>
      </c>
      <c r="H207" s="7">
        <f t="shared" si="41"/>
        <v>0.87450980392156863</v>
      </c>
      <c r="I207" s="7">
        <f t="shared" si="42"/>
        <v>0.4</v>
      </c>
      <c r="J207" s="7">
        <f t="shared" si="43"/>
        <v>0.47058823529411764</v>
      </c>
    </row>
    <row r="208" spans="1:10">
      <c r="B208" t="s">
        <v>77</v>
      </c>
      <c r="D208">
        <v>255</v>
      </c>
      <c r="E208" s="2">
        <v>0</v>
      </c>
      <c r="F208" s="2">
        <v>0</v>
      </c>
      <c r="H208" s="7">
        <f t="shared" si="41"/>
        <v>1</v>
      </c>
      <c r="I208" s="7">
        <f t="shared" si="42"/>
        <v>0</v>
      </c>
      <c r="J208" s="7">
        <f t="shared" si="43"/>
        <v>0</v>
      </c>
    </row>
    <row r="209" spans="8:10">
      <c r="H209" s="7"/>
      <c r="I209" s="7"/>
      <c r="J209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Wodrich</dc:creator>
  <cp:lastModifiedBy>Matthew Wodrich</cp:lastModifiedBy>
  <dcterms:created xsi:type="dcterms:W3CDTF">2017-10-27T08:58:33Z</dcterms:created>
  <dcterms:modified xsi:type="dcterms:W3CDTF">2017-12-13T13:56:24Z</dcterms:modified>
</cp:coreProperties>
</file>