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W团队话务看板" sheetId="2" r:id="rId1"/>
    <sheet name="OD团队综合达成率" sheetId="4" r:id="rId2"/>
    <sheet name="OB团队综合达成率" sheetId="3" r:id="rId3"/>
    <sheet name="短中长-产品维度" sheetId="6" r:id="rId4"/>
  </sheets>
  <externalReferences>
    <externalReference r:id="rId5"/>
    <externalReference r:id="rId6"/>
  </externalReferences>
  <definedNames>
    <definedName name="_xlnm._FilterDatabase" localSheetId="2" hidden="1">OB团队综合达成率!$A$3:$W$20</definedName>
    <definedName name="_xlnm._FilterDatabase" localSheetId="1" hidden="1">OD团队综合达成率!$A$3:$S$18</definedName>
    <definedName name="_xlnm._FilterDatabase" localSheetId="0" hidden="1">SW团队话务看板!$A$2:$AJ$2</definedName>
    <definedName name="_xlnm._FilterDatabase" localSheetId="3" hidden="1">'短中长-产品维度'!$A$2:$M$35</definedName>
  </definedNames>
  <calcPr calcId="152511"/>
</workbook>
</file>

<file path=xl/calcChain.xml><?xml version="1.0" encoding="utf-8"?>
<calcChain xmlns="http://schemas.openxmlformats.org/spreadsheetml/2006/main">
  <c r="L34" i="6" l="1"/>
  <c r="K34" i="6"/>
  <c r="J34" i="6"/>
  <c r="I34" i="6"/>
  <c r="H34" i="6"/>
  <c r="M34" i="6" s="1"/>
  <c r="F34" i="6"/>
  <c r="E34" i="6"/>
  <c r="D34" i="6"/>
  <c r="C34" i="6"/>
  <c r="B34" i="6"/>
  <c r="G34" i="6" s="1"/>
  <c r="L33" i="6"/>
  <c r="K33" i="6"/>
  <c r="J33" i="6"/>
  <c r="I33" i="6"/>
  <c r="H33" i="6"/>
  <c r="M33" i="6" s="1"/>
  <c r="F33" i="6"/>
  <c r="E33" i="6"/>
  <c r="D33" i="6"/>
  <c r="C33" i="6"/>
  <c r="B33" i="6"/>
  <c r="G33" i="6" s="1"/>
  <c r="L32" i="6"/>
  <c r="K32" i="6"/>
  <c r="J32" i="6"/>
  <c r="I32" i="6"/>
  <c r="H32" i="6"/>
  <c r="M32" i="6" s="1"/>
  <c r="F32" i="6"/>
  <c r="E32" i="6"/>
  <c r="D32" i="6"/>
  <c r="C32" i="6"/>
  <c r="B32" i="6"/>
  <c r="G32" i="6" s="1"/>
  <c r="L31" i="6"/>
  <c r="K31" i="6"/>
  <c r="J31" i="6"/>
  <c r="I31" i="6"/>
  <c r="H31" i="6"/>
  <c r="M31" i="6" s="1"/>
  <c r="F31" i="6"/>
  <c r="E31" i="6"/>
  <c r="D31" i="6"/>
  <c r="C31" i="6"/>
  <c r="B31" i="6"/>
  <c r="G31" i="6" s="1"/>
  <c r="L30" i="6"/>
  <c r="K30" i="6"/>
  <c r="J30" i="6"/>
  <c r="I30" i="6"/>
  <c r="H30" i="6"/>
  <c r="M30" i="6" s="1"/>
  <c r="F30" i="6"/>
  <c r="E30" i="6"/>
  <c r="D30" i="6"/>
  <c r="C30" i="6"/>
  <c r="B30" i="6"/>
  <c r="G30" i="6" s="1"/>
  <c r="L29" i="6"/>
  <c r="K29" i="6"/>
  <c r="J29" i="6"/>
  <c r="I29" i="6"/>
  <c r="H29" i="6"/>
  <c r="M29" i="6" s="1"/>
  <c r="F29" i="6"/>
  <c r="E29" i="6"/>
  <c r="D29" i="6"/>
  <c r="C29" i="6"/>
  <c r="B29" i="6"/>
  <c r="G29" i="6" s="1"/>
  <c r="L28" i="6"/>
  <c r="K28" i="6"/>
  <c r="J28" i="6"/>
  <c r="I28" i="6"/>
  <c r="H28" i="6"/>
  <c r="M28" i="6" s="1"/>
  <c r="F28" i="6"/>
  <c r="E28" i="6"/>
  <c r="D28" i="6"/>
  <c r="C28" i="6"/>
  <c r="B28" i="6"/>
  <c r="G28" i="6" s="1"/>
  <c r="L27" i="6"/>
  <c r="K27" i="6"/>
  <c r="J27" i="6"/>
  <c r="I27" i="6"/>
  <c r="H27" i="6"/>
  <c r="M27" i="6" s="1"/>
  <c r="F27" i="6"/>
  <c r="E27" i="6"/>
  <c r="D27" i="6"/>
  <c r="C27" i="6"/>
  <c r="B27" i="6"/>
  <c r="G27" i="6" s="1"/>
  <c r="L26" i="6"/>
  <c r="K26" i="6"/>
  <c r="J26" i="6"/>
  <c r="I26" i="6"/>
  <c r="H26" i="6"/>
  <c r="M26" i="6" s="1"/>
  <c r="F26" i="6"/>
  <c r="E26" i="6"/>
  <c r="D26" i="6"/>
  <c r="C26" i="6"/>
  <c r="B26" i="6"/>
  <c r="G26" i="6" s="1"/>
  <c r="L25" i="6"/>
  <c r="K25" i="6"/>
  <c r="J25" i="6"/>
  <c r="I25" i="6"/>
  <c r="H25" i="6"/>
  <c r="M25" i="6" s="1"/>
  <c r="F25" i="6"/>
  <c r="E25" i="6"/>
  <c r="D25" i="6"/>
  <c r="C25" i="6"/>
  <c r="B25" i="6"/>
  <c r="G25" i="6" s="1"/>
  <c r="L24" i="6"/>
  <c r="K24" i="6"/>
  <c r="J24" i="6"/>
  <c r="I24" i="6"/>
  <c r="H24" i="6"/>
  <c r="M24" i="6" s="1"/>
  <c r="F24" i="6"/>
  <c r="E24" i="6"/>
  <c r="D24" i="6"/>
  <c r="C24" i="6"/>
  <c r="B24" i="6"/>
  <c r="G24" i="6" s="1"/>
  <c r="L23" i="6"/>
  <c r="K23" i="6"/>
  <c r="J23" i="6"/>
  <c r="I23" i="6"/>
  <c r="H23" i="6"/>
  <c r="M23" i="6" s="1"/>
  <c r="F23" i="6"/>
  <c r="E23" i="6"/>
  <c r="D23" i="6"/>
  <c r="C23" i="6"/>
  <c r="B23" i="6"/>
  <c r="G23" i="6" s="1"/>
  <c r="L22" i="6"/>
  <c r="K22" i="6"/>
  <c r="J22" i="6"/>
  <c r="I22" i="6"/>
  <c r="H22" i="6"/>
  <c r="M22" i="6" s="1"/>
  <c r="F22" i="6"/>
  <c r="E22" i="6"/>
  <c r="D22" i="6"/>
  <c r="C22" i="6"/>
  <c r="B22" i="6"/>
  <c r="G22" i="6" s="1"/>
  <c r="L21" i="6"/>
  <c r="K21" i="6"/>
  <c r="J21" i="6"/>
  <c r="I21" i="6"/>
  <c r="H21" i="6"/>
  <c r="M21" i="6" s="1"/>
  <c r="F21" i="6"/>
  <c r="E21" i="6"/>
  <c r="D21" i="6"/>
  <c r="C21" i="6"/>
  <c r="B21" i="6"/>
  <c r="G21" i="6" s="1"/>
  <c r="L20" i="6"/>
  <c r="K20" i="6"/>
  <c r="J20" i="6"/>
  <c r="I20" i="6"/>
  <c r="H20" i="6"/>
  <c r="M20" i="6" s="1"/>
  <c r="F20" i="6"/>
  <c r="E20" i="6"/>
  <c r="D20" i="6"/>
  <c r="C20" i="6"/>
  <c r="B20" i="6"/>
  <c r="G20" i="6" s="1"/>
  <c r="L19" i="6"/>
  <c r="K19" i="6"/>
  <c r="J19" i="6"/>
  <c r="I19" i="6"/>
  <c r="H19" i="6"/>
  <c r="M19" i="6" s="1"/>
  <c r="F19" i="6"/>
  <c r="E19" i="6"/>
  <c r="D19" i="6"/>
  <c r="C19" i="6"/>
  <c r="B19" i="6"/>
  <c r="G19" i="6" s="1"/>
  <c r="L18" i="6"/>
  <c r="K18" i="6"/>
  <c r="J18" i="6"/>
  <c r="I18" i="6"/>
  <c r="H18" i="6"/>
  <c r="M18" i="6" s="1"/>
  <c r="F18" i="6"/>
  <c r="E18" i="6"/>
  <c r="D18" i="6"/>
  <c r="C18" i="6"/>
  <c r="B18" i="6"/>
  <c r="G18" i="6" s="1"/>
  <c r="L17" i="6"/>
  <c r="K17" i="6"/>
  <c r="J17" i="6"/>
  <c r="I17" i="6"/>
  <c r="H17" i="6"/>
  <c r="M17" i="6" s="1"/>
  <c r="F17" i="6"/>
  <c r="E17" i="6"/>
  <c r="D17" i="6"/>
  <c r="C17" i="6"/>
  <c r="B17" i="6"/>
  <c r="G17" i="6" s="1"/>
  <c r="L16" i="6"/>
  <c r="K16" i="6"/>
  <c r="J16" i="6"/>
  <c r="I16" i="6"/>
  <c r="H16" i="6"/>
  <c r="M16" i="6" s="1"/>
  <c r="F16" i="6"/>
  <c r="E16" i="6"/>
  <c r="D16" i="6"/>
  <c r="C16" i="6"/>
  <c r="B16" i="6"/>
  <c r="G16" i="6" s="1"/>
  <c r="L15" i="6"/>
  <c r="K15" i="6"/>
  <c r="J15" i="6"/>
  <c r="I15" i="6"/>
  <c r="H15" i="6"/>
  <c r="M15" i="6" s="1"/>
  <c r="F15" i="6"/>
  <c r="E15" i="6"/>
  <c r="D15" i="6"/>
  <c r="C15" i="6"/>
  <c r="B15" i="6"/>
  <c r="G15" i="6" s="1"/>
  <c r="L14" i="6"/>
  <c r="K14" i="6"/>
  <c r="J14" i="6"/>
  <c r="I14" i="6"/>
  <c r="H14" i="6"/>
  <c r="M14" i="6" s="1"/>
  <c r="F14" i="6"/>
  <c r="E14" i="6"/>
  <c r="D14" i="6"/>
  <c r="C14" i="6"/>
  <c r="B14" i="6"/>
  <c r="G14" i="6" s="1"/>
  <c r="L13" i="6"/>
  <c r="K13" i="6"/>
  <c r="J13" i="6"/>
  <c r="I13" i="6"/>
  <c r="H13" i="6"/>
  <c r="M13" i="6" s="1"/>
  <c r="F13" i="6"/>
  <c r="E13" i="6"/>
  <c r="D13" i="6"/>
  <c r="C13" i="6"/>
  <c r="B13" i="6"/>
  <c r="G13" i="6" s="1"/>
  <c r="L12" i="6"/>
  <c r="K12" i="6"/>
  <c r="J12" i="6"/>
  <c r="I12" i="6"/>
  <c r="H12" i="6"/>
  <c r="M12" i="6" s="1"/>
  <c r="F12" i="6"/>
  <c r="E12" i="6"/>
  <c r="D12" i="6"/>
  <c r="C12" i="6"/>
  <c r="B12" i="6"/>
  <c r="G12" i="6" s="1"/>
  <c r="L11" i="6"/>
  <c r="L35" i="6" s="1"/>
  <c r="K11" i="6"/>
  <c r="K35" i="6" s="1"/>
  <c r="J11" i="6"/>
  <c r="J35" i="6" s="1"/>
  <c r="I11" i="6"/>
  <c r="I35" i="6" s="1"/>
  <c r="H11" i="6"/>
  <c r="M11" i="6" s="1"/>
  <c r="M35" i="6" s="1"/>
  <c r="F11" i="6"/>
  <c r="F35" i="6" s="1"/>
  <c r="E11" i="6"/>
  <c r="E35" i="6" s="1"/>
  <c r="D11" i="6"/>
  <c r="D35" i="6" s="1"/>
  <c r="C11" i="6"/>
  <c r="C35" i="6" s="1"/>
  <c r="B11" i="6"/>
  <c r="G11" i="6" s="1"/>
  <c r="G35" i="6" s="1"/>
  <c r="L10" i="6"/>
  <c r="K10" i="6"/>
  <c r="J10" i="6"/>
  <c r="I10" i="6"/>
  <c r="H10" i="6"/>
  <c r="M10" i="6" s="1"/>
  <c r="F10" i="6"/>
  <c r="E10" i="6"/>
  <c r="D10" i="6"/>
  <c r="C10" i="6"/>
  <c r="B10" i="6"/>
  <c r="G10" i="6" s="1"/>
  <c r="L9" i="6"/>
  <c r="K9" i="6"/>
  <c r="J9" i="6"/>
  <c r="I9" i="6"/>
  <c r="H9" i="6"/>
  <c r="M9" i="6" s="1"/>
  <c r="F9" i="6"/>
  <c r="E9" i="6"/>
  <c r="D9" i="6"/>
  <c r="C9" i="6"/>
  <c r="B9" i="6"/>
  <c r="G9" i="6" s="1"/>
  <c r="L8" i="6"/>
  <c r="K8" i="6"/>
  <c r="J8" i="6"/>
  <c r="I8" i="6"/>
  <c r="H8" i="6"/>
  <c r="M8" i="6" s="1"/>
  <c r="F8" i="6"/>
  <c r="E8" i="6"/>
  <c r="D8" i="6"/>
  <c r="C8" i="6"/>
  <c r="B8" i="6"/>
  <c r="G8" i="6" s="1"/>
  <c r="L7" i="6"/>
  <c r="K7" i="6"/>
  <c r="J7" i="6"/>
  <c r="I7" i="6"/>
  <c r="H7" i="6"/>
  <c r="M7" i="6" s="1"/>
  <c r="F7" i="6"/>
  <c r="E7" i="6"/>
  <c r="D7" i="6"/>
  <c r="C7" i="6"/>
  <c r="B7" i="6"/>
  <c r="G7" i="6" s="1"/>
  <c r="L6" i="6"/>
  <c r="K6" i="6"/>
  <c r="J6" i="6"/>
  <c r="I6" i="6"/>
  <c r="H6" i="6"/>
  <c r="M6" i="6" s="1"/>
  <c r="F6" i="6"/>
  <c r="E6" i="6"/>
  <c r="D6" i="6"/>
  <c r="C6" i="6"/>
  <c r="B6" i="6"/>
  <c r="G6" i="6" s="1"/>
  <c r="L5" i="6"/>
  <c r="K5" i="6"/>
  <c r="J5" i="6"/>
  <c r="I5" i="6"/>
  <c r="H5" i="6"/>
  <c r="M5" i="6" s="1"/>
  <c r="F5" i="6"/>
  <c r="E5" i="6"/>
  <c r="D5" i="6"/>
  <c r="C5" i="6"/>
  <c r="B5" i="6"/>
  <c r="G5" i="6" s="1"/>
  <c r="L4" i="6"/>
  <c r="K4" i="6"/>
  <c r="J4" i="6"/>
  <c r="I4" i="6"/>
  <c r="H4" i="6"/>
  <c r="M4" i="6" s="1"/>
  <c r="F4" i="6"/>
  <c r="E4" i="6"/>
  <c r="D4" i="6"/>
  <c r="C4" i="6"/>
  <c r="B4" i="6"/>
  <c r="G4" i="6" s="1"/>
  <c r="L3" i="6"/>
  <c r="K3" i="6"/>
  <c r="J3" i="6"/>
  <c r="I3" i="6"/>
  <c r="H3" i="6"/>
  <c r="M3" i="6" s="1"/>
  <c r="F3" i="6"/>
  <c r="E3" i="6"/>
  <c r="D3" i="6"/>
  <c r="C3" i="6"/>
  <c r="B3" i="6"/>
  <c r="G3" i="6" s="1"/>
  <c r="B35" i="6" l="1"/>
  <c r="H35" i="6"/>
  <c r="T20" i="3" l="1"/>
  <c r="U20" i="3" s="1"/>
  <c r="Q20" i="3"/>
  <c r="P20" i="3"/>
  <c r="N20" i="3"/>
  <c r="L20" i="3"/>
  <c r="V20" i="3" s="1"/>
  <c r="J20" i="3"/>
  <c r="H20" i="3"/>
  <c r="C20" i="3"/>
  <c r="T19" i="3"/>
  <c r="U19" i="3" s="1"/>
  <c r="Q19" i="3"/>
  <c r="P19" i="3"/>
  <c r="N19" i="3"/>
  <c r="L19" i="3"/>
  <c r="J19" i="3"/>
  <c r="V19" i="3" s="1"/>
  <c r="C19" i="3"/>
  <c r="U18" i="3"/>
  <c r="T18" i="3"/>
  <c r="Q18" i="3"/>
  <c r="P18" i="3"/>
  <c r="N18" i="3"/>
  <c r="V18" i="3" s="1"/>
  <c r="L18" i="3"/>
  <c r="J18" i="3"/>
  <c r="H18" i="3"/>
  <c r="C18" i="3"/>
  <c r="T17" i="3"/>
  <c r="U17" i="3" s="1"/>
  <c r="Q17" i="3"/>
  <c r="P17" i="3"/>
  <c r="N17" i="3"/>
  <c r="L17" i="3"/>
  <c r="V17" i="3" s="1"/>
  <c r="J17" i="3"/>
  <c r="H17" i="3"/>
  <c r="C17" i="3"/>
  <c r="T16" i="3"/>
  <c r="U16" i="3" s="1"/>
  <c r="Q16" i="3"/>
  <c r="P16" i="3"/>
  <c r="N16" i="3"/>
  <c r="L16" i="3"/>
  <c r="J16" i="3"/>
  <c r="V16" i="3" s="1"/>
  <c r="H16" i="3"/>
  <c r="C16" i="3"/>
  <c r="T15" i="3"/>
  <c r="U15" i="3" s="1"/>
  <c r="V15" i="3" s="1"/>
  <c r="Q15" i="3"/>
  <c r="P15" i="3"/>
  <c r="N15" i="3"/>
  <c r="L15" i="3"/>
  <c r="J15" i="3"/>
  <c r="H15" i="3"/>
  <c r="C15" i="3"/>
  <c r="U14" i="3"/>
  <c r="T14" i="3"/>
  <c r="Q14" i="3"/>
  <c r="P14" i="3"/>
  <c r="N14" i="3"/>
  <c r="V14" i="3" s="1"/>
  <c r="L14" i="3"/>
  <c r="J14" i="3"/>
  <c r="H14" i="3"/>
  <c r="C14" i="3"/>
  <c r="T13" i="3"/>
  <c r="U13" i="3" s="1"/>
  <c r="Q13" i="3"/>
  <c r="P13" i="3"/>
  <c r="N13" i="3"/>
  <c r="L13" i="3"/>
  <c r="V13" i="3" s="1"/>
  <c r="J13" i="3"/>
  <c r="H13" i="3"/>
  <c r="C13" i="3"/>
  <c r="T12" i="3"/>
  <c r="U12" i="3" s="1"/>
  <c r="Q12" i="3"/>
  <c r="P12" i="3"/>
  <c r="N12" i="3"/>
  <c r="L12" i="3"/>
  <c r="J12" i="3"/>
  <c r="V12" i="3" s="1"/>
  <c r="H12" i="3"/>
  <c r="C12" i="3"/>
  <c r="T11" i="3"/>
  <c r="U11" i="3" s="1"/>
  <c r="V11" i="3" s="1"/>
  <c r="Q11" i="3"/>
  <c r="P11" i="3"/>
  <c r="N11" i="3"/>
  <c r="L11" i="3"/>
  <c r="J11" i="3"/>
  <c r="H11" i="3"/>
  <c r="C11" i="3"/>
  <c r="U10" i="3"/>
  <c r="T10" i="3"/>
  <c r="Q10" i="3"/>
  <c r="P10" i="3"/>
  <c r="N10" i="3"/>
  <c r="V10" i="3" s="1"/>
  <c r="L10" i="3"/>
  <c r="J10" i="3"/>
  <c r="H10" i="3"/>
  <c r="C10" i="3"/>
  <c r="T9" i="3"/>
  <c r="U9" i="3" s="1"/>
  <c r="Q9" i="3"/>
  <c r="P9" i="3"/>
  <c r="N9" i="3"/>
  <c r="L9" i="3"/>
  <c r="V9" i="3" s="1"/>
  <c r="J9" i="3"/>
  <c r="H9" i="3"/>
  <c r="C9" i="3"/>
  <c r="T8" i="3"/>
  <c r="U8" i="3" s="1"/>
  <c r="Q8" i="3"/>
  <c r="P8" i="3"/>
  <c r="N8" i="3"/>
  <c r="L8" i="3"/>
  <c r="J8" i="3"/>
  <c r="V8" i="3" s="1"/>
  <c r="H8" i="3"/>
  <c r="C8" i="3"/>
  <c r="T7" i="3"/>
  <c r="U7" i="3" s="1"/>
  <c r="V7" i="3" s="1"/>
  <c r="Q7" i="3"/>
  <c r="P7" i="3"/>
  <c r="N7" i="3"/>
  <c r="L7" i="3"/>
  <c r="J7" i="3"/>
  <c r="H7" i="3"/>
  <c r="C7" i="3"/>
  <c r="U6" i="3"/>
  <c r="T6" i="3"/>
  <c r="Q6" i="3"/>
  <c r="P6" i="3"/>
  <c r="N6" i="3"/>
  <c r="V6" i="3" s="1"/>
  <c r="L6" i="3"/>
  <c r="J6" i="3"/>
  <c r="H6" i="3"/>
  <c r="C6" i="3"/>
  <c r="T5" i="3"/>
  <c r="U5" i="3" s="1"/>
  <c r="Q5" i="3"/>
  <c r="P5" i="3"/>
  <c r="N5" i="3"/>
  <c r="L5" i="3"/>
  <c r="V5" i="3" s="1"/>
  <c r="J5" i="3"/>
  <c r="H5" i="3"/>
  <c r="C5" i="3"/>
  <c r="T4" i="3"/>
  <c r="U4" i="3" s="1"/>
  <c r="Q4" i="3"/>
  <c r="P4" i="3"/>
  <c r="N4" i="3"/>
  <c r="L4" i="3"/>
  <c r="J4" i="3"/>
  <c r="H4" i="3"/>
  <c r="C4" i="3"/>
  <c r="W8" i="3" l="1"/>
  <c r="W18" i="3"/>
  <c r="W6" i="3"/>
  <c r="W9" i="3"/>
  <c r="W12" i="3"/>
  <c r="W10" i="3"/>
  <c r="W13" i="3"/>
  <c r="W16" i="3"/>
  <c r="W19" i="3"/>
  <c r="V4" i="3"/>
  <c r="W4" i="3" s="1"/>
  <c r="W14" i="3"/>
  <c r="W15" i="3"/>
  <c r="W17" i="3"/>
  <c r="W20" i="3"/>
  <c r="W11" i="3" l="1"/>
  <c r="W7" i="3"/>
  <c r="W5" i="3"/>
</calcChain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下单就算</t>
        </r>
      </text>
    </comment>
  </commentList>
</comments>
</file>

<file path=xl/sharedStrings.xml><?xml version="1.0" encoding="utf-8"?>
<sst xmlns="http://schemas.openxmlformats.org/spreadsheetml/2006/main" count="704" uniqueCount="267">
  <si>
    <t>业务处</t>
    <phoneticPr fontId="6" type="noConversion"/>
  </si>
  <si>
    <t>IS</t>
    <phoneticPr fontId="6" type="noConversion"/>
  </si>
  <si>
    <t>IS-ID</t>
    <phoneticPr fontId="6" type="noConversion"/>
  </si>
  <si>
    <t>上岗人数</t>
    <phoneticPr fontId="6" type="noConversion"/>
  </si>
  <si>
    <t>周上线天数</t>
    <phoneticPr fontId="6" type="noConversion"/>
  </si>
  <si>
    <t>Daily-话务-11/23</t>
    <phoneticPr fontId="6" type="noConversion"/>
  </si>
  <si>
    <t>自挖掘商机-11/23</t>
    <phoneticPr fontId="6" type="noConversion"/>
  </si>
  <si>
    <t>weekly-话务-W8</t>
    <phoneticPr fontId="6" type="noConversion"/>
  </si>
  <si>
    <t>自挖掘商机-W8</t>
    <phoneticPr fontId="6" type="noConversion"/>
  </si>
  <si>
    <t>总体通话时长</t>
    <phoneticPr fontId="6" type="noConversion"/>
  </si>
  <si>
    <t>拨打电话通数</t>
    <phoneticPr fontId="6" type="noConversion"/>
  </si>
  <si>
    <t>接通电话通数</t>
    <phoneticPr fontId="6" type="noConversion"/>
  </si>
  <si>
    <t>有效外呼电话个数</t>
    <phoneticPr fontId="6" type="noConversion"/>
  </si>
  <si>
    <t>有效外呼时长</t>
    <phoneticPr fontId="6" type="noConversion"/>
  </si>
  <si>
    <t>电话接通率</t>
    <phoneticPr fontId="6" type="noConversion"/>
  </si>
  <si>
    <t>拨打客户数</t>
    <phoneticPr fontId="6" type="noConversion"/>
  </si>
  <si>
    <t>接通客户数</t>
    <phoneticPr fontId="6" type="noConversion"/>
  </si>
  <si>
    <t>有效外呼客户数</t>
    <phoneticPr fontId="6" type="noConversion"/>
  </si>
  <si>
    <t>客户接通率</t>
    <phoneticPr fontId="6" type="noConversion"/>
  </si>
  <si>
    <t>商机条数</t>
    <phoneticPr fontId="6" type="noConversion"/>
  </si>
  <si>
    <t>商机金额</t>
    <phoneticPr fontId="6" type="noConversion"/>
  </si>
  <si>
    <t>总体平均通话时长</t>
    <phoneticPr fontId="6" type="noConversion"/>
  </si>
  <si>
    <t>平均拨打电话通数</t>
    <phoneticPr fontId="6" type="noConversion"/>
  </si>
  <si>
    <t>平均接通电话通数</t>
    <phoneticPr fontId="6" type="noConversion"/>
  </si>
  <si>
    <t>平均有效外呼时长</t>
    <phoneticPr fontId="6" type="noConversion"/>
  </si>
  <si>
    <t>平均有效外呼电话个数</t>
    <phoneticPr fontId="6" type="noConversion"/>
  </si>
  <si>
    <t>平均电话接通率</t>
    <phoneticPr fontId="6" type="noConversion"/>
  </si>
  <si>
    <t>平均拨打客户数</t>
    <phoneticPr fontId="6" type="noConversion"/>
  </si>
  <si>
    <t>平均接通客户数</t>
    <phoneticPr fontId="6" type="noConversion"/>
  </si>
  <si>
    <t>平均有效外呼客户数</t>
    <phoneticPr fontId="6" type="noConversion"/>
  </si>
  <si>
    <t>平均客户接通率</t>
    <phoneticPr fontId="6" type="noConversion"/>
  </si>
  <si>
    <t>百应软件OD北区</t>
    <phoneticPr fontId="6" type="noConversion"/>
  </si>
  <si>
    <t>熊南芹</t>
    <phoneticPr fontId="6" type="noConversion"/>
  </si>
  <si>
    <t>xiongnq1</t>
  </si>
  <si>
    <t>百应软件OD北区</t>
  </si>
  <si>
    <t>朱博毅</t>
  </si>
  <si>
    <t>zhuby4</t>
  </si>
  <si>
    <t>谢薇</t>
  </si>
  <si>
    <t>xiewei4</t>
  </si>
  <si>
    <t>张远飞</t>
  </si>
  <si>
    <t>zhangyf20</t>
  </si>
  <si>
    <t>陈丽</t>
  </si>
  <si>
    <t>chenli19</t>
  </si>
  <si>
    <t>侯茂君</t>
  </si>
  <si>
    <t>houmj1</t>
  </si>
  <si>
    <t>桑仁良</t>
  </si>
  <si>
    <t>sangrl1</t>
  </si>
  <si>
    <t>王思翔</t>
  </si>
  <si>
    <t>wangsx7</t>
    <phoneticPr fontId="6" type="noConversion"/>
  </si>
  <si>
    <t>TBH</t>
  </si>
  <si>
    <t>肖潇</t>
    <phoneticPr fontId="6" type="noConversion"/>
  </si>
  <si>
    <t>xiaoxiao15</t>
    <phoneticPr fontId="6" type="noConversion"/>
  </si>
  <si>
    <t>百应软件OD南区</t>
    <phoneticPr fontId="6" type="noConversion"/>
  </si>
  <si>
    <t>梁宇</t>
    <phoneticPr fontId="6" type="noConversion"/>
  </si>
  <si>
    <t>liangyu3</t>
  </si>
  <si>
    <t>百应软件OD南区</t>
  </si>
  <si>
    <t>朱瑞峰</t>
  </si>
  <si>
    <t>zhurf1</t>
  </si>
  <si>
    <t>陈爽</t>
  </si>
  <si>
    <t>chenshuang4</t>
  </si>
  <si>
    <t>胡焜</t>
  </si>
  <si>
    <t>hukun3</t>
  </si>
  <si>
    <t>唐佳</t>
  </si>
  <si>
    <t>tangjia2</t>
  </si>
  <si>
    <t>任凌松</t>
  </si>
  <si>
    <t>renls1</t>
  </si>
  <si>
    <t>李博阳</t>
  </si>
  <si>
    <t>liby11</t>
  </si>
  <si>
    <t>周敏</t>
    <phoneticPr fontId="6" type="noConversion"/>
  </si>
  <si>
    <t>zhoumin4</t>
    <phoneticPr fontId="6" type="noConversion"/>
  </si>
  <si>
    <t>百应软件OD团队</t>
    <phoneticPr fontId="6" type="noConversion"/>
  </si>
  <si>
    <t>百应软件OB东区</t>
  </si>
  <si>
    <t>林子晳</t>
  </si>
  <si>
    <t>linzx3</t>
  </si>
  <si>
    <t>王巍</t>
  </si>
  <si>
    <t>wangwei119</t>
  </si>
  <si>
    <t>蒲宇</t>
  </si>
  <si>
    <t>puyu1</t>
  </si>
  <si>
    <t>百应软件OB东区</t>
    <phoneticPr fontId="6" type="noConversion"/>
  </si>
  <si>
    <t>覃诗诗</t>
  </si>
  <si>
    <t>qinss3</t>
  </si>
  <si>
    <t>李忆</t>
    <phoneticPr fontId="6" type="noConversion"/>
  </si>
  <si>
    <t>liyi26</t>
    <phoneticPr fontId="6" type="noConversion"/>
  </si>
  <si>
    <t>百应软件OB北区</t>
  </si>
  <si>
    <t>黄哲</t>
  </si>
  <si>
    <t>huangzhe2</t>
  </si>
  <si>
    <t>伍志书</t>
  </si>
  <si>
    <t>wuzs2</t>
  </si>
  <si>
    <t>杨凯</t>
  </si>
  <si>
    <t>yangkai16</t>
    <phoneticPr fontId="6" type="noConversion"/>
  </si>
  <si>
    <t>江海欧</t>
    <phoneticPr fontId="6" type="noConversion"/>
  </si>
  <si>
    <t>jiangho1</t>
  </si>
  <si>
    <t>谢英权</t>
  </si>
  <si>
    <t>xieyq3</t>
  </si>
  <si>
    <t>王维涛</t>
  </si>
  <si>
    <t>wangwt12</t>
  </si>
  <si>
    <t>王泓霖</t>
  </si>
  <si>
    <t>wanghl31</t>
  </si>
  <si>
    <t>百应软件OB北区</t>
    <phoneticPr fontId="6" type="noConversion"/>
  </si>
  <si>
    <t>尹浩霖</t>
    <phoneticPr fontId="6" type="noConversion"/>
  </si>
  <si>
    <t>yinhl2</t>
    <phoneticPr fontId="6" type="noConversion"/>
  </si>
  <si>
    <t>百应软件OB南区</t>
  </si>
  <si>
    <t>敖永蓄</t>
  </si>
  <si>
    <t>aoyx1</t>
  </si>
  <si>
    <t>牟敬</t>
  </si>
  <si>
    <t>mujing1</t>
  </si>
  <si>
    <t>曾诗琳</t>
  </si>
  <si>
    <t>zengsl2</t>
  </si>
  <si>
    <t>李涛</t>
  </si>
  <si>
    <t>litao25</t>
  </si>
  <si>
    <t>王朋</t>
  </si>
  <si>
    <t>wangpeng48</t>
  </si>
  <si>
    <t>方婷</t>
  </si>
  <si>
    <t>fangting3</t>
  </si>
  <si>
    <t>陈锐</t>
  </si>
  <si>
    <t>chenrui9</t>
  </si>
  <si>
    <t>何耀</t>
  </si>
  <si>
    <t>heyao2</t>
  </si>
  <si>
    <t>百应软件OB南区</t>
    <phoneticPr fontId="6" type="noConversion"/>
  </si>
  <si>
    <t>蒲丽丹</t>
    <phoneticPr fontId="6" type="noConversion"/>
  </si>
  <si>
    <t>puld1</t>
    <phoneticPr fontId="6" type="noConversion"/>
  </si>
  <si>
    <t>百应软件OB团队</t>
    <phoneticPr fontId="6" type="noConversion"/>
  </si>
  <si>
    <t>百应软件</t>
    <phoneticPr fontId="6" type="noConversion"/>
  </si>
  <si>
    <t>裴翠</t>
    <phoneticPr fontId="6" type="noConversion"/>
  </si>
  <si>
    <t>peicui2</t>
    <phoneticPr fontId="6" type="noConversion"/>
  </si>
  <si>
    <t/>
  </si>
  <si>
    <t>2条/天，30%</t>
    <phoneticPr fontId="4" type="noConversion"/>
  </si>
  <si>
    <t>2家/天，20%</t>
    <phoneticPr fontId="4" type="noConversion"/>
  </si>
  <si>
    <t>10个/天，15%</t>
    <phoneticPr fontId="4" type="noConversion"/>
  </si>
  <si>
    <t>2.5H/天，20%</t>
    <phoneticPr fontId="4" type="noConversion"/>
  </si>
  <si>
    <t>1000个/季，15%</t>
    <phoneticPr fontId="4" type="noConversion"/>
  </si>
  <si>
    <t>三个月60天工作日</t>
    <phoneticPr fontId="4" type="noConversion"/>
  </si>
  <si>
    <t>转正目标</t>
    <phoneticPr fontId="4" type="noConversion"/>
  </si>
  <si>
    <t>业务处</t>
    <phoneticPr fontId="4" type="noConversion"/>
  </si>
  <si>
    <t>sales姓名</t>
    <phoneticPr fontId="4" type="noConversion"/>
  </si>
  <si>
    <t>姓名</t>
    <phoneticPr fontId="4" type="noConversion"/>
  </si>
  <si>
    <t>IS-ID</t>
    <phoneticPr fontId="4" type="noConversion"/>
  </si>
  <si>
    <t>入职时间</t>
    <phoneticPr fontId="4" type="noConversion"/>
  </si>
  <si>
    <t>培训结束时间</t>
    <phoneticPr fontId="4" type="noConversion"/>
  </si>
  <si>
    <t>当前时间</t>
    <phoneticPr fontId="4" type="noConversion"/>
  </si>
  <si>
    <t>培训后在职天数</t>
    <phoneticPr fontId="4" type="noConversion"/>
  </si>
  <si>
    <t>OD接收商机条数</t>
    <phoneticPr fontId="4" type="noConversion"/>
  </si>
  <si>
    <t>OD接收商机条数完成率</t>
    <phoneticPr fontId="4" type="noConversion"/>
  </si>
  <si>
    <t>领取一毛闪修客户数</t>
    <phoneticPr fontId="4" type="noConversion"/>
  </si>
  <si>
    <t>领取一毛闪修客户完成率</t>
    <phoneticPr fontId="4" type="noConversion"/>
  </si>
  <si>
    <t>有效外呼电话数</t>
    <phoneticPr fontId="4" type="noConversion"/>
  </si>
  <si>
    <t>有效外呼电话个数达成率</t>
    <phoneticPr fontId="4" type="noConversion"/>
  </si>
  <si>
    <t>总时长</t>
    <phoneticPr fontId="4" type="noConversion"/>
  </si>
  <si>
    <t>天时长</t>
    <phoneticPr fontId="4" type="noConversion"/>
  </si>
  <si>
    <t>总时长达成率</t>
    <phoneticPr fontId="4" type="noConversion"/>
  </si>
  <si>
    <t>在库客户覆盖</t>
    <phoneticPr fontId="4" type="noConversion"/>
  </si>
  <si>
    <t>营销客户覆盖</t>
    <phoneticPr fontId="4" type="noConversion"/>
  </si>
  <si>
    <t>客户覆盖</t>
    <phoneticPr fontId="4" type="noConversion"/>
  </si>
  <si>
    <t>客户覆盖达成率</t>
    <phoneticPr fontId="4" type="noConversion"/>
  </si>
  <si>
    <t>综合达成率</t>
    <phoneticPr fontId="4" type="noConversion"/>
  </si>
  <si>
    <t>排名</t>
    <phoneticPr fontId="4" type="noConversion"/>
  </si>
  <si>
    <t>OB北区</t>
  </si>
  <si>
    <t>OB南区</t>
  </si>
  <si>
    <t>yangkai16</t>
  </si>
  <si>
    <t>江海欧</t>
  </si>
  <si>
    <t>王泓霖</t>
    <phoneticPr fontId="4" type="noConversion"/>
  </si>
  <si>
    <t>OB东区</t>
  </si>
  <si>
    <t>林子晳</t>
    <phoneticPr fontId="4" type="noConversion"/>
  </si>
  <si>
    <t>敖永蓄</t>
    <phoneticPr fontId="4" type="noConversion"/>
  </si>
  <si>
    <t>王巍</t>
    <phoneticPr fontId="4" type="noConversion"/>
  </si>
  <si>
    <t>蒲宇</t>
    <phoneticPr fontId="4" type="noConversion"/>
  </si>
  <si>
    <t>30K$/季，30%</t>
    <phoneticPr fontId="4" type="noConversion"/>
  </si>
  <si>
    <t>3个/季，30%</t>
    <phoneticPr fontId="4" type="noConversion"/>
  </si>
  <si>
    <t>6个/天，20%</t>
    <phoneticPr fontId="4" type="noConversion"/>
  </si>
  <si>
    <t>2H/天，20%</t>
    <phoneticPr fontId="4" type="noConversion"/>
  </si>
  <si>
    <t>三个月60天工作日</t>
    <phoneticPr fontId="4" type="noConversion"/>
  </si>
  <si>
    <t>转正目标</t>
    <phoneticPr fontId="4" type="noConversion"/>
  </si>
  <si>
    <t>30K$</t>
    <phoneticPr fontId="4" type="noConversion"/>
  </si>
  <si>
    <t>3个</t>
    <phoneticPr fontId="4" type="noConversion"/>
  </si>
  <si>
    <t>360个</t>
    <phoneticPr fontId="4" type="noConversion"/>
  </si>
  <si>
    <t>业务处</t>
    <phoneticPr fontId="4" type="noConversion"/>
  </si>
  <si>
    <t>sales姓名</t>
    <phoneticPr fontId="4" type="noConversion"/>
  </si>
  <si>
    <t>姓名</t>
    <phoneticPr fontId="4" type="noConversion"/>
  </si>
  <si>
    <t>IS-ID</t>
    <phoneticPr fontId="4" type="noConversion"/>
  </si>
  <si>
    <t>入职时间</t>
    <phoneticPr fontId="4" type="noConversion"/>
  </si>
  <si>
    <t>培训结束时间</t>
    <phoneticPr fontId="4" type="noConversion"/>
  </si>
  <si>
    <t>当前时间</t>
    <phoneticPr fontId="4" type="noConversion"/>
  </si>
  <si>
    <t>培训后在职天数</t>
    <phoneticPr fontId="4" type="noConversion"/>
  </si>
  <si>
    <t>业绩</t>
    <phoneticPr fontId="4" type="noConversion"/>
  </si>
  <si>
    <t>业绩达成率</t>
    <phoneticPr fontId="4" type="noConversion"/>
  </si>
  <si>
    <t>激活客户数</t>
    <phoneticPr fontId="4" type="noConversion"/>
  </si>
  <si>
    <t>激活客户达成率</t>
    <phoneticPr fontId="4" type="noConversion"/>
  </si>
  <si>
    <t>有效外呼电话数</t>
    <phoneticPr fontId="4" type="noConversion"/>
  </si>
  <si>
    <t>有效外呼电话个数达成率</t>
  </si>
  <si>
    <t>总时长</t>
    <phoneticPr fontId="4" type="noConversion"/>
  </si>
  <si>
    <t>天时长</t>
    <phoneticPr fontId="4" type="noConversion"/>
  </si>
  <si>
    <t>总时长达成率</t>
    <phoneticPr fontId="4" type="noConversion"/>
  </si>
  <si>
    <t>综合达成率</t>
    <phoneticPr fontId="4" type="noConversion"/>
  </si>
  <si>
    <t>排名</t>
    <phoneticPr fontId="4" type="noConversion"/>
  </si>
  <si>
    <t>OD南区</t>
  </si>
  <si>
    <t>OD北区</t>
  </si>
  <si>
    <t>梁宇</t>
  </si>
  <si>
    <t>熊南芹</t>
  </si>
  <si>
    <t>wangsx7</t>
  </si>
  <si>
    <t>OD南区陈爽</t>
  </si>
  <si>
    <t>OD北区谢薇</t>
  </si>
  <si>
    <t>OD北区陈丽</t>
  </si>
  <si>
    <t>OD南区朱瑞峰</t>
  </si>
  <si>
    <t>OD南区梁宇</t>
  </si>
  <si>
    <t>OD北区张远飞</t>
  </si>
  <si>
    <t>OD北区朱博毅</t>
  </si>
  <si>
    <t>OD南区胡焜</t>
  </si>
  <si>
    <t>OD北区熊南芹</t>
  </si>
  <si>
    <t>OD北区王思翔</t>
  </si>
  <si>
    <t>OD北区侯茂君</t>
  </si>
  <si>
    <t>OD北区桑仁良</t>
  </si>
  <si>
    <t>OD南区唐佳</t>
  </si>
  <si>
    <t>OD南区李博阳</t>
  </si>
  <si>
    <t>OD南区任凌松</t>
  </si>
  <si>
    <t>产品线</t>
    <phoneticPr fontId="4" type="noConversion"/>
  </si>
  <si>
    <t>商机金额（K$)</t>
    <phoneticPr fontId="6" type="noConversion"/>
  </si>
  <si>
    <t>产品线</t>
    <phoneticPr fontId="6" type="noConversion"/>
  </si>
  <si>
    <t>短期商机</t>
    <phoneticPr fontId="6" type="noConversion"/>
  </si>
  <si>
    <t>中期商机</t>
    <phoneticPr fontId="6" type="noConversion"/>
  </si>
  <si>
    <t>长期商机</t>
    <phoneticPr fontId="6" type="noConversion"/>
  </si>
  <si>
    <t>得单</t>
    <phoneticPr fontId="6" type="noConversion"/>
  </si>
  <si>
    <t>丢单</t>
    <phoneticPr fontId="6" type="noConversion"/>
  </si>
  <si>
    <t>TTL</t>
    <phoneticPr fontId="6" type="noConversion"/>
  </si>
  <si>
    <t>短期商机</t>
    <phoneticPr fontId="6" type="noConversion"/>
  </si>
  <si>
    <t>1毛闪修</t>
  </si>
  <si>
    <t>Smart PS</t>
    <phoneticPr fontId="4" type="noConversion"/>
  </si>
  <si>
    <t>IT规划设计</t>
  </si>
  <si>
    <t>安装部署</t>
  </si>
  <si>
    <t>硬件和服务升级</t>
  </si>
  <si>
    <t>维修调试</t>
  </si>
  <si>
    <t>迁移服务</t>
  </si>
  <si>
    <t>外包服务</t>
  </si>
  <si>
    <t>IT硬件维保</t>
  </si>
  <si>
    <t>云之家</t>
  </si>
  <si>
    <t>今目标</t>
  </si>
  <si>
    <t>红圈营销</t>
  </si>
  <si>
    <t>销售易</t>
  </si>
  <si>
    <t>netsuite</t>
  </si>
  <si>
    <t>eloqua</t>
  </si>
  <si>
    <t>会畅SaaS</t>
    <phoneticPr fontId="4" type="noConversion"/>
  </si>
  <si>
    <t>客如云</t>
  </si>
  <si>
    <t>畅捷通</t>
  </si>
  <si>
    <t>office365</t>
  </si>
  <si>
    <t>Vmware</t>
    <phoneticPr fontId="4" type="noConversion"/>
  </si>
  <si>
    <t>百应资产</t>
  </si>
  <si>
    <t>部署安装</t>
  </si>
  <si>
    <t>阿里云</t>
  </si>
  <si>
    <t>双态桌面</t>
  </si>
  <si>
    <t>云网盘</t>
  </si>
  <si>
    <t>Oracle解决方案</t>
  </si>
  <si>
    <t>IT服务运维</t>
  </si>
  <si>
    <t>智慧大屏</t>
  </si>
  <si>
    <t>NAS</t>
  </si>
  <si>
    <t>白牌机</t>
  </si>
  <si>
    <t>解决方案</t>
  </si>
  <si>
    <t xml:space="preserve">应用软件 </t>
  </si>
  <si>
    <t>TTL</t>
    <phoneticPr fontId="4" type="noConversion"/>
  </si>
  <si>
    <t>短中长商机</t>
    <phoneticPr fontId="6" type="noConversion"/>
  </si>
  <si>
    <t>周期</t>
    <phoneticPr fontId="6" type="noConversion"/>
  </si>
  <si>
    <t>商机条数</t>
    <phoneticPr fontId="4" type="noConversion"/>
  </si>
  <si>
    <t>短期</t>
    <phoneticPr fontId="6" type="noConversion"/>
  </si>
  <si>
    <t>1个季度</t>
    <phoneticPr fontId="6" type="noConversion"/>
  </si>
  <si>
    <t>中期</t>
    <phoneticPr fontId="6" type="noConversion"/>
  </si>
  <si>
    <t>1-2个季度</t>
    <phoneticPr fontId="6" type="noConversion"/>
  </si>
  <si>
    <t>长期</t>
    <phoneticPr fontId="6" type="noConversion"/>
  </si>
  <si>
    <t>2个及以上季度</t>
    <phoneticPr fontId="6" type="noConversion"/>
  </si>
  <si>
    <t>据销售预计落单周及产生日期判短长、中、短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</si>
</sst>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F400]h:mm:ss\ AM/PM"/>
    <numFmt numFmtId="177" formatCode="_ * #,##0.0_ ;_ * \-#,##0.0_ ;_ * &quot;-&quot;??_ ;_ @_ "/>
    <numFmt numFmtId="178" formatCode="0.0"/>
    <numFmt numFmtId="179" formatCode="0_);[Red]\(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ACEBE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76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6" fontId="8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2">
    <xf numFmtId="0" fontId="0" fillId="0" borderId="0" xfId="0"/>
    <xf numFmtId="176" fontId="3" fillId="0" borderId="0" xfId="1" applyFont="1" applyAlignment="1">
      <alignment horizontal="center" vertical="center"/>
    </xf>
    <xf numFmtId="176" fontId="3" fillId="0" borderId="0" xfId="1" applyFont="1" applyAlignment="1">
      <alignment horizontal="center" vertical="center" wrapText="1"/>
    </xf>
    <xf numFmtId="176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76" fontId="5" fillId="2" borderId="6" xfId="2" applyNumberFormat="1" applyFont="1" applyFill="1" applyBorder="1" applyAlignment="1" applyProtection="1">
      <alignment horizontal="center" vertical="center" wrapText="1"/>
      <protection locked="0"/>
    </xf>
    <xf numFmtId="9" fontId="5" fillId="2" borderId="6" xfId="3" applyFont="1" applyFill="1" applyBorder="1" applyAlignment="1" applyProtection="1">
      <alignment horizontal="center" vertical="center" wrapText="1"/>
      <protection locked="0"/>
    </xf>
    <xf numFmtId="0" fontId="5" fillId="2" borderId="6" xfId="3" applyNumberFormat="1" applyFont="1" applyFill="1" applyBorder="1" applyAlignment="1" applyProtection="1">
      <alignment horizontal="center" vertical="center" wrapText="1"/>
      <protection locked="0"/>
    </xf>
    <xf numFmtId="0" fontId="7" fillId="3" borderId="6" xfId="1" applyNumberFormat="1" applyFont="1" applyFill="1" applyBorder="1" applyAlignment="1">
      <alignment horizontal="center" vertical="center" wrapText="1"/>
    </xf>
    <xf numFmtId="177" fontId="7" fillId="3" borderId="6" xfId="2" applyNumberFormat="1" applyFont="1" applyFill="1" applyBorder="1" applyAlignment="1">
      <alignment horizontal="center" vertical="center" wrapText="1"/>
    </xf>
    <xf numFmtId="176" fontId="3" fillId="0" borderId="6" xfId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178" fontId="3" fillId="0" borderId="6" xfId="1" applyNumberFormat="1" applyFont="1" applyFill="1" applyBorder="1" applyAlignment="1">
      <alignment horizontal="center" vertical="center" wrapText="1"/>
    </xf>
    <xf numFmtId="46" fontId="3" fillId="0" borderId="6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1" fontId="3" fillId="0" borderId="6" xfId="2" applyNumberFormat="1" applyFont="1" applyBorder="1" applyAlignment="1">
      <alignment horizontal="center" vertical="center"/>
    </xf>
    <xf numFmtId="1" fontId="3" fillId="0" borderId="6" xfId="2" applyNumberFormat="1" applyFont="1" applyBorder="1" applyAlignment="1">
      <alignment horizontal="center" vertical="center" wrapText="1"/>
    </xf>
    <xf numFmtId="176" fontId="3" fillId="0" borderId="6" xfId="1" applyNumberFormat="1" applyFont="1" applyBorder="1" applyAlignment="1">
      <alignment horizontal="center" vertical="center" wrapText="1"/>
    </xf>
    <xf numFmtId="9" fontId="3" fillId="0" borderId="6" xfId="3" applyFont="1" applyBorder="1" applyAlignment="1">
      <alignment horizontal="center" vertical="center" wrapText="1"/>
    </xf>
    <xf numFmtId="0" fontId="3" fillId="0" borderId="6" xfId="3" applyNumberFormat="1" applyFont="1" applyBorder="1" applyAlignment="1">
      <alignment horizontal="center" vertical="center" wrapText="1"/>
    </xf>
    <xf numFmtId="177" fontId="3" fillId="0" borderId="6" xfId="2" applyNumberFormat="1" applyFont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179" fontId="3" fillId="0" borderId="6" xfId="1" applyNumberFormat="1" applyFont="1" applyBorder="1" applyAlignment="1">
      <alignment horizontal="center" vertical="center" wrapText="1"/>
    </xf>
    <xf numFmtId="1" fontId="3" fillId="0" borderId="6" xfId="3" applyNumberFormat="1" applyFont="1" applyBorder="1" applyAlignment="1">
      <alignment horizontal="center" vertical="center" wrapText="1"/>
    </xf>
    <xf numFmtId="9" fontId="3" fillId="0" borderId="0" xfId="3" applyFont="1" applyAlignment="1">
      <alignment horizontal="center" vertical="center"/>
    </xf>
    <xf numFmtId="176" fontId="3" fillId="0" borderId="0" xfId="1" applyFont="1" applyFill="1" applyAlignment="1">
      <alignment horizontal="center" vertical="center"/>
    </xf>
    <xf numFmtId="46" fontId="3" fillId="0" borderId="6" xfId="1" applyNumberFormat="1" applyFont="1" applyFill="1" applyBorder="1" applyAlignment="1">
      <alignment horizontal="center" vertical="center"/>
    </xf>
    <xf numFmtId="1" fontId="3" fillId="0" borderId="6" xfId="2" applyNumberFormat="1" applyFont="1" applyFill="1" applyBorder="1" applyAlignment="1">
      <alignment horizontal="center" vertical="center"/>
    </xf>
    <xf numFmtId="1" fontId="3" fillId="0" borderId="6" xfId="2" applyNumberFormat="1" applyFont="1" applyFill="1" applyBorder="1" applyAlignment="1">
      <alignment horizontal="center" vertical="center" wrapText="1"/>
    </xf>
    <xf numFmtId="176" fontId="3" fillId="0" borderId="6" xfId="1" applyNumberFormat="1" applyFont="1" applyFill="1" applyBorder="1" applyAlignment="1">
      <alignment horizontal="center" vertical="center" wrapText="1"/>
    </xf>
    <xf numFmtId="9" fontId="3" fillId="0" borderId="6" xfId="3" applyFont="1" applyFill="1" applyBorder="1" applyAlignment="1">
      <alignment horizontal="center" vertical="center" wrapText="1"/>
    </xf>
    <xf numFmtId="0" fontId="3" fillId="0" borderId="6" xfId="3" applyNumberFormat="1" applyFont="1" applyFill="1" applyBorder="1" applyAlignment="1">
      <alignment horizontal="center" vertical="center" wrapText="1"/>
    </xf>
    <xf numFmtId="177" fontId="3" fillId="0" borderId="6" xfId="2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79" fontId="3" fillId="0" borderId="6" xfId="1" applyNumberFormat="1" applyFont="1" applyFill="1" applyBorder="1" applyAlignment="1">
      <alignment horizontal="center" vertical="center" wrapText="1"/>
    </xf>
    <xf numFmtId="179" fontId="7" fillId="4" borderId="6" xfId="4" applyNumberFormat="1" applyFont="1" applyFill="1" applyBorder="1" applyAlignment="1">
      <alignment horizontal="center" vertical="center"/>
    </xf>
    <xf numFmtId="0" fontId="7" fillId="4" borderId="6" xfId="4" applyNumberFormat="1" applyFont="1" applyFill="1" applyBorder="1" applyAlignment="1">
      <alignment horizontal="center" vertical="center"/>
    </xf>
    <xf numFmtId="178" fontId="7" fillId="4" borderId="6" xfId="1" applyNumberFormat="1" applyFont="1" applyFill="1" applyBorder="1" applyAlignment="1">
      <alignment horizontal="center" vertical="center"/>
    </xf>
    <xf numFmtId="46" fontId="7" fillId="4" borderId="6" xfId="1" applyNumberFormat="1" applyFont="1" applyFill="1" applyBorder="1" applyAlignment="1">
      <alignment horizontal="center" vertical="center"/>
    </xf>
    <xf numFmtId="1" fontId="7" fillId="4" borderId="6" xfId="1" applyNumberFormat="1" applyFont="1" applyFill="1" applyBorder="1" applyAlignment="1">
      <alignment horizontal="center" vertical="center"/>
    </xf>
    <xf numFmtId="1" fontId="7" fillId="4" borderId="6" xfId="2" applyNumberFormat="1" applyFont="1" applyFill="1" applyBorder="1" applyAlignment="1">
      <alignment horizontal="center" vertical="center"/>
    </xf>
    <xf numFmtId="9" fontId="7" fillId="4" borderId="6" xfId="3" applyFont="1" applyFill="1" applyBorder="1" applyAlignment="1">
      <alignment horizontal="center" vertical="center"/>
    </xf>
    <xf numFmtId="1" fontId="7" fillId="4" borderId="6" xfId="3" applyNumberFormat="1" applyFont="1" applyFill="1" applyBorder="1" applyAlignment="1">
      <alignment horizontal="center" vertical="center"/>
    </xf>
    <xf numFmtId="0" fontId="7" fillId="4" borderId="6" xfId="1" applyNumberFormat="1" applyFont="1" applyFill="1" applyBorder="1" applyAlignment="1">
      <alignment horizontal="center" vertical="center"/>
    </xf>
    <xf numFmtId="177" fontId="7" fillId="4" borderId="6" xfId="2" applyNumberFormat="1" applyFont="1" applyFill="1" applyBorder="1" applyAlignment="1">
      <alignment horizontal="center" vertical="center"/>
    </xf>
    <xf numFmtId="179" fontId="7" fillId="4" borderId="6" xfId="1" applyNumberFormat="1" applyFont="1" applyFill="1" applyBorder="1" applyAlignment="1">
      <alignment horizontal="center" vertical="center"/>
    </xf>
    <xf numFmtId="176" fontId="9" fillId="5" borderId="6" xfId="1" applyFont="1" applyFill="1" applyBorder="1" applyAlignment="1">
      <alignment horizontal="center" vertical="center"/>
    </xf>
    <xf numFmtId="176" fontId="3" fillId="5" borderId="6" xfId="1" applyFont="1" applyFill="1" applyBorder="1" applyAlignment="1">
      <alignment horizontal="center" vertical="center"/>
    </xf>
    <xf numFmtId="178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5" fillId="2" borderId="6" xfId="3" applyNumberFormat="1" applyFont="1" applyFill="1" applyBorder="1" applyAlignment="1" applyProtection="1">
      <alignment horizontal="center" vertical="center" wrapText="1"/>
      <protection locked="0"/>
    </xf>
    <xf numFmtId="177" fontId="5" fillId="2" borderId="6" xfId="2" applyNumberFormat="1" applyFont="1" applyFill="1" applyBorder="1" applyAlignment="1" applyProtection="1">
      <alignment horizontal="center" vertical="center" wrapText="1"/>
      <protection locked="0"/>
    </xf>
    <xf numFmtId="179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1" fontId="3" fillId="0" borderId="6" xfId="3" applyNumberFormat="1" applyFont="1" applyFill="1" applyBorder="1" applyAlignment="1">
      <alignment horizontal="center" vertical="center" wrapText="1"/>
    </xf>
    <xf numFmtId="176" fontId="9" fillId="0" borderId="6" xfId="1" applyFont="1" applyFill="1" applyBorder="1" applyAlignment="1">
      <alignment horizontal="center" vertical="center"/>
    </xf>
    <xf numFmtId="0" fontId="9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 wrapText="1"/>
    </xf>
    <xf numFmtId="46" fontId="7" fillId="2" borderId="6" xfId="1" applyNumberFormat="1" applyFont="1" applyFill="1" applyBorder="1" applyAlignment="1">
      <alignment horizontal="center" vertical="center"/>
    </xf>
    <xf numFmtId="1" fontId="7" fillId="2" borderId="6" xfId="1" applyNumberFormat="1" applyFont="1" applyFill="1" applyBorder="1" applyAlignment="1">
      <alignment horizontal="center" vertical="center"/>
    </xf>
    <xf numFmtId="176" fontId="3" fillId="0" borderId="0" xfId="1" applyFont="1" applyFill="1" applyAlignment="1">
      <alignment horizontal="left" vertical="center"/>
    </xf>
    <xf numFmtId="0" fontId="3" fillId="0" borderId="0" xfId="1" applyNumberFormat="1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" fontId="3" fillId="0" borderId="0" xfId="1" applyNumberFormat="1" applyFont="1" applyAlignment="1">
      <alignment horizontal="center" vertical="center"/>
    </xf>
    <xf numFmtId="176" fontId="3" fillId="0" borderId="0" xfId="2" applyNumberFormat="1" applyFont="1" applyAlignment="1">
      <alignment horizontal="center" vertical="center"/>
    </xf>
    <xf numFmtId="176" fontId="3" fillId="0" borderId="0" xfId="2" applyNumberFormat="1" applyFont="1" applyAlignment="1">
      <alignment horizontal="center" vertical="center" wrapText="1"/>
    </xf>
    <xf numFmtId="176" fontId="3" fillId="0" borderId="0" xfId="1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0" fontId="3" fillId="0" borderId="0" xfId="3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/>
    </xf>
    <xf numFmtId="177" fontId="3" fillId="0" borderId="0" xfId="2" applyNumberFormat="1" applyFont="1" applyAlignment="1">
      <alignment horizontal="center" vertical="center"/>
    </xf>
    <xf numFmtId="179" fontId="3" fillId="0" borderId="0" xfId="1" applyNumberFormat="1" applyFont="1" applyAlignment="1">
      <alignment horizontal="center" vertical="center"/>
    </xf>
    <xf numFmtId="0" fontId="3" fillId="0" borderId="0" xfId="3" applyNumberFormat="1" applyFont="1" applyAlignment="1">
      <alignment horizontal="center" vertical="center"/>
    </xf>
    <xf numFmtId="176" fontId="3" fillId="0" borderId="0" xfId="1" applyFont="1" applyAlignment="1">
      <alignment horizontal="left" vertical="center"/>
    </xf>
    <xf numFmtId="0" fontId="5" fillId="5" borderId="6" xfId="3" applyNumberFormat="1" applyFont="1" applyFill="1" applyBorder="1" applyAlignment="1" applyProtection="1">
      <alignment horizontal="center" vertical="center" wrapText="1"/>
      <protection locked="0"/>
    </xf>
    <xf numFmtId="179" fontId="7" fillId="5" borderId="6" xfId="4" applyNumberFormat="1" applyFont="1" applyFill="1" applyBorder="1" applyAlignment="1">
      <alignment horizontal="center" vertical="center"/>
    </xf>
    <xf numFmtId="176" fontId="3" fillId="0" borderId="0" xfId="1" applyFont="1" applyAlignment="1">
      <alignment vertical="center"/>
    </xf>
    <xf numFmtId="176" fontId="5" fillId="2" borderId="1" xfId="1" applyNumberFormat="1" applyFont="1" applyFill="1" applyBorder="1" applyAlignment="1" applyProtection="1">
      <alignment vertical="center" wrapText="1"/>
      <protection locked="0"/>
    </xf>
    <xf numFmtId="0" fontId="5" fillId="2" borderId="1" xfId="1" applyNumberFormat="1" applyFont="1" applyFill="1" applyBorder="1" applyAlignment="1" applyProtection="1">
      <alignment vertical="center" wrapText="1"/>
      <protection locked="0"/>
    </xf>
    <xf numFmtId="176" fontId="5" fillId="2" borderId="2" xfId="1" applyNumberFormat="1" applyFont="1" applyFill="1" applyBorder="1" applyAlignment="1" applyProtection="1">
      <alignment vertical="center" wrapText="1"/>
      <protection locked="0"/>
    </xf>
    <xf numFmtId="176" fontId="5" fillId="2" borderId="3" xfId="1" applyNumberFormat="1" applyFont="1" applyFill="1" applyBorder="1" applyAlignment="1" applyProtection="1">
      <alignment vertical="center" wrapText="1"/>
      <protection locked="0"/>
    </xf>
    <xf numFmtId="176" fontId="5" fillId="2" borderId="4" xfId="1" applyNumberFormat="1" applyFont="1" applyFill="1" applyBorder="1" applyAlignment="1" applyProtection="1">
      <alignment vertical="center" wrapText="1"/>
      <protection locked="0"/>
    </xf>
    <xf numFmtId="0" fontId="7" fillId="3" borderId="2" xfId="1" applyNumberFormat="1" applyFont="1" applyFill="1" applyBorder="1" applyAlignment="1">
      <alignment vertical="center"/>
    </xf>
    <xf numFmtId="0" fontId="7" fillId="3" borderId="4" xfId="1" applyNumberFormat="1" applyFont="1" applyFill="1" applyBorder="1" applyAlignment="1">
      <alignment vertical="center"/>
    </xf>
    <xf numFmtId="176" fontId="5" fillId="2" borderId="5" xfId="1" applyNumberFormat="1" applyFont="1" applyFill="1" applyBorder="1" applyAlignment="1" applyProtection="1">
      <alignment vertical="center" wrapText="1"/>
      <protection locked="0"/>
    </xf>
    <xf numFmtId="0" fontId="5" fillId="2" borderId="5" xfId="1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vertical="center"/>
    </xf>
    <xf numFmtId="46" fontId="7" fillId="0" borderId="0" xfId="0" applyNumberFormat="1" applyFont="1" applyAlignment="1">
      <alignment vertical="center"/>
    </xf>
    <xf numFmtId="0" fontId="11" fillId="5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6" borderId="6" xfId="0" applyNumberFormat="1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46" fontId="11" fillId="9" borderId="6" xfId="0" applyNumberFormat="1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6" xfId="0" applyFont="1" applyFill="1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9" fontId="8" fillId="3" borderId="6" xfId="5" applyFont="1" applyFill="1" applyBorder="1" applyAlignment="1">
      <alignment horizontal="center" vertical="center"/>
    </xf>
    <xf numFmtId="46" fontId="8" fillId="0" borderId="6" xfId="0" applyNumberFormat="1" applyFont="1" applyFill="1" applyBorder="1" applyAlignment="1">
      <alignment horizontal="center" vertical="center"/>
    </xf>
    <xf numFmtId="9" fontId="14" fillId="0" borderId="6" xfId="5" applyFont="1" applyFill="1" applyBorder="1" applyAlignment="1">
      <alignment horizontal="center" vertical="center"/>
    </xf>
    <xf numFmtId="0" fontId="13" fillId="0" borderId="0" xfId="0" applyFont="1"/>
    <xf numFmtId="9" fontId="8" fillId="0" borderId="6" xfId="5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3" fillId="0" borderId="0" xfId="0" applyNumberFormat="1" applyFont="1"/>
    <xf numFmtId="46" fontId="13" fillId="0" borderId="0" xfId="0" applyNumberFormat="1" applyFont="1"/>
    <xf numFmtId="0" fontId="7" fillId="0" borderId="0" xfId="0" applyFont="1"/>
    <xf numFmtId="0" fontId="7" fillId="0" borderId="0" xfId="0" applyNumberFormat="1" applyFont="1" applyAlignment="1">
      <alignment horizontal="center" vertical="center"/>
    </xf>
    <xf numFmtId="9" fontId="7" fillId="0" borderId="0" xfId="5" applyFont="1" applyAlignment="1"/>
    <xf numFmtId="46" fontId="7" fillId="0" borderId="0" xfId="0" applyNumberFormat="1" applyFont="1"/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9" fontId="11" fillId="11" borderId="6" xfId="5" applyFont="1" applyFill="1" applyBorder="1" applyAlignment="1">
      <alignment horizontal="center" vertical="center"/>
    </xf>
    <xf numFmtId="9" fontId="12" fillId="12" borderId="6" xfId="5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/>
    <xf numFmtId="0" fontId="8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/>
    </xf>
    <xf numFmtId="9" fontId="8" fillId="13" borderId="6" xfId="5" applyFont="1" applyFill="1" applyBorder="1" applyAlignment="1">
      <alignment horizontal="center"/>
    </xf>
    <xf numFmtId="0" fontId="8" fillId="0" borderId="6" xfId="0" applyNumberFormat="1" applyFont="1" applyBorder="1" applyAlignment="1">
      <alignment horizontal="center"/>
    </xf>
    <xf numFmtId="46" fontId="8" fillId="0" borderId="6" xfId="0" applyNumberFormat="1" applyFont="1" applyBorder="1"/>
    <xf numFmtId="9" fontId="14" fillId="0" borderId="6" xfId="5" applyFont="1" applyBorder="1" applyAlignment="1">
      <alignment horizontal="center"/>
    </xf>
    <xf numFmtId="0" fontId="8" fillId="0" borderId="6" xfId="5" applyNumberFormat="1" applyFont="1" applyBorder="1" applyAlignment="1">
      <alignment horizontal="center"/>
    </xf>
    <xf numFmtId="0" fontId="8" fillId="0" borderId="0" xfId="0" applyFont="1"/>
    <xf numFmtId="9" fontId="8" fillId="0" borderId="6" xfId="5" applyFont="1" applyBorder="1" applyAlignment="1">
      <alignment horizontal="center"/>
    </xf>
    <xf numFmtId="0" fontId="8" fillId="0" borderId="0" xfId="0" applyNumberFormat="1" applyFont="1" applyAlignment="1">
      <alignment horizontal="center" vertical="center"/>
    </xf>
    <xf numFmtId="9" fontId="8" fillId="0" borderId="0" xfId="5" applyFont="1" applyAlignment="1"/>
    <xf numFmtId="0" fontId="12" fillId="14" borderId="1" xfId="6" applyFont="1" applyFill="1" applyBorder="1" applyAlignment="1">
      <alignment vertical="center"/>
    </xf>
    <xf numFmtId="0" fontId="18" fillId="15" borderId="2" xfId="6" applyFont="1" applyFill="1" applyBorder="1" applyAlignment="1">
      <alignment horizontal="center" vertical="center"/>
    </xf>
    <xf numFmtId="0" fontId="18" fillId="15" borderId="3" xfId="6" applyFont="1" applyFill="1" applyBorder="1" applyAlignment="1">
      <alignment horizontal="center" vertical="center"/>
    </xf>
    <xf numFmtId="0" fontId="18" fillId="15" borderId="4" xfId="6" applyFont="1" applyFill="1" applyBorder="1" applyAlignment="1">
      <alignment horizontal="center" vertical="center"/>
    </xf>
    <xf numFmtId="0" fontId="1" fillId="0" borderId="0" xfId="6">
      <alignment vertical="center"/>
    </xf>
    <xf numFmtId="0" fontId="18" fillId="5" borderId="6" xfId="6" applyFont="1" applyFill="1" applyBorder="1" applyAlignment="1">
      <alignment horizontal="center" vertical="center"/>
    </xf>
    <xf numFmtId="0" fontId="18" fillId="15" borderId="6" xfId="6" applyFont="1" applyFill="1" applyBorder="1" applyAlignment="1">
      <alignment horizontal="center" vertical="center"/>
    </xf>
    <xf numFmtId="0" fontId="8" fillId="0" borderId="6" xfId="6" applyFont="1" applyBorder="1" applyAlignment="1">
      <alignment horizontal="center" vertical="center"/>
    </xf>
    <xf numFmtId="0" fontId="1" fillId="0" borderId="0" xfId="6" applyAlignment="1">
      <alignment horizontal="center" vertical="center"/>
    </xf>
    <xf numFmtId="178" fontId="1" fillId="0" borderId="0" xfId="6" applyNumberFormat="1" applyAlignment="1">
      <alignment horizontal="center" vertical="center"/>
    </xf>
    <xf numFmtId="0" fontId="11" fillId="5" borderId="6" xfId="6" applyFont="1" applyFill="1" applyBorder="1" applyAlignment="1">
      <alignment vertical="center"/>
    </xf>
    <xf numFmtId="0" fontId="11" fillId="16" borderId="6" xfId="6" applyFont="1" applyFill="1" applyBorder="1" applyAlignment="1">
      <alignment horizontal="center" vertical="center"/>
    </xf>
    <xf numFmtId="178" fontId="11" fillId="16" borderId="6" xfId="6" applyNumberFormat="1" applyFont="1" applyFill="1" applyBorder="1" applyAlignment="1">
      <alignment horizontal="center" vertical="center"/>
    </xf>
    <xf numFmtId="0" fontId="11" fillId="5" borderId="6" xfId="6" applyFont="1" applyFill="1" applyBorder="1" applyAlignment="1">
      <alignment horizontal="center" vertical="center"/>
    </xf>
    <xf numFmtId="0" fontId="8" fillId="15" borderId="6" xfId="6" applyFont="1" applyFill="1" applyBorder="1" applyAlignment="1">
      <alignment horizontal="center" vertical="center"/>
    </xf>
    <xf numFmtId="0" fontId="8" fillId="0" borderId="6" xfId="6" applyFont="1" applyFill="1" applyBorder="1" applyAlignment="1">
      <alignment horizontal="center" vertical="center"/>
    </xf>
    <xf numFmtId="0" fontId="8" fillId="0" borderId="6" xfId="6" applyFont="1" applyFill="1" applyBorder="1" applyAlignment="1">
      <alignment horizontal="left" vertical="center"/>
    </xf>
    <xf numFmtId="0" fontId="1" fillId="0" borderId="6" xfId="6" applyBorder="1">
      <alignment vertical="center"/>
    </xf>
  </cellXfs>
  <cellStyles count="7">
    <cellStyle name="百分比" xfId="5" builtinId="5"/>
    <cellStyle name="百分比 2" xfId="3"/>
    <cellStyle name="常规" xfId="0" builtinId="0"/>
    <cellStyle name="常规 2" xfId="1"/>
    <cellStyle name="常规 3" xfId="6"/>
    <cellStyle name="常规 4" xfId="4"/>
    <cellStyle name="千位分隔 2" xfId="2"/>
  </cellStyles>
  <dxfs count="4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SW团队话务看板!$S$2</c:f>
              <c:strCache>
                <c:ptCount val="1"/>
                <c:pt idx="0">
                  <c:v>总体平均通话时长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(SW团队话务看板!$B$13,SW团队话务看板!$B$24,SW团队话务看板!$B$36,SW团队话务看板!$B$47,SW团队话务看板!$B$58)</c:f>
              <c:strCache>
                <c:ptCount val="5"/>
                <c:pt idx="0">
                  <c:v>百应软件OD北区</c:v>
                </c:pt>
                <c:pt idx="1">
                  <c:v>百应软件OD南区</c:v>
                </c:pt>
                <c:pt idx="2">
                  <c:v>百应软件OB东区</c:v>
                </c:pt>
                <c:pt idx="3">
                  <c:v>百应软件OB北区</c:v>
                </c:pt>
                <c:pt idx="4">
                  <c:v>百应软件OB南区</c:v>
                </c:pt>
              </c:strCache>
            </c:strRef>
          </c:cat>
          <c:val>
            <c:numRef>
              <c:f>(SW团队话务看板!$S$13,SW团队话务看板!$S$24,SW团队话务看板!$S$36,SW团队话务看板!$S$47,SW团队话务看板!$S$58)</c:f>
              <c:numCache>
                <c:formatCode>[h]:mm:ss</c:formatCode>
                <c:ptCount val="5"/>
                <c:pt idx="0">
                  <c:v>4.4963155864197538E-2</c:v>
                </c:pt>
                <c:pt idx="1">
                  <c:v>5.441735559964727E-2</c:v>
                </c:pt>
                <c:pt idx="2">
                  <c:v>4.3612847222222209E-2</c:v>
                </c:pt>
                <c:pt idx="3">
                  <c:v>4.7874751984126961E-2</c:v>
                </c:pt>
                <c:pt idx="4">
                  <c:v>4.1529631772976687E-2</c:v>
                </c:pt>
              </c:numCache>
            </c:numRef>
          </c:val>
        </c:ser>
        <c:ser>
          <c:idx val="1"/>
          <c:order val="1"/>
          <c:tx>
            <c:strRef>
              <c:f>SW团队话务看板!$V$2</c:f>
              <c:strCache>
                <c:ptCount val="1"/>
                <c:pt idx="0">
                  <c:v>平均有效外呼时长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(SW团队话务看板!$B$13,SW团队话务看板!$B$24,SW团队话务看板!$B$36,SW团队话务看板!$B$47,SW团队话务看板!$B$58)</c:f>
              <c:strCache>
                <c:ptCount val="5"/>
                <c:pt idx="0">
                  <c:v>百应软件OD北区</c:v>
                </c:pt>
                <c:pt idx="1">
                  <c:v>百应软件OD南区</c:v>
                </c:pt>
                <c:pt idx="2">
                  <c:v>百应软件OB东区</c:v>
                </c:pt>
                <c:pt idx="3">
                  <c:v>百应软件OB北区</c:v>
                </c:pt>
                <c:pt idx="4">
                  <c:v>百应软件OB南区</c:v>
                </c:pt>
              </c:strCache>
            </c:strRef>
          </c:cat>
          <c:val>
            <c:numRef>
              <c:f>(SW团队话务看板!$V$13,SW团队话务看板!$V$24,SW团队话务看板!$V$36,SW团队话务看板!$V$47,SW团队话务看板!$V$58)</c:f>
              <c:numCache>
                <c:formatCode>[h]:mm:ss</c:formatCode>
                <c:ptCount val="5"/>
                <c:pt idx="0">
                  <c:v>3.4629340277777775E-2</c:v>
                </c:pt>
                <c:pt idx="1">
                  <c:v>3.9980856848912401E-2</c:v>
                </c:pt>
                <c:pt idx="2">
                  <c:v>3.0624421296296299E-2</c:v>
                </c:pt>
                <c:pt idx="3">
                  <c:v>3.095444775132275E-2</c:v>
                </c:pt>
                <c:pt idx="4">
                  <c:v>2.9528399348422496E-2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137280"/>
        <c:axId val="236590272"/>
      </c:barChart>
      <c:catAx>
        <c:axId val="2341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90272"/>
        <c:crosses val="autoZero"/>
        <c:auto val="1"/>
        <c:lblAlgn val="ctr"/>
        <c:lblOffset val="100"/>
        <c:noMultiLvlLbl val="0"/>
      </c:catAx>
      <c:valAx>
        <c:axId val="236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1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SW团队话务看板!$T$2</c:f>
              <c:strCache>
                <c:ptCount val="1"/>
                <c:pt idx="0">
                  <c:v>平均拨打电话通数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(SW团队话务看板!$B$13,SW团队话务看板!$B$24,SW团队话务看板!$B$36,SW团队话务看板!$B$47,SW团队话务看板!$B$58)</c:f>
              <c:strCache>
                <c:ptCount val="5"/>
                <c:pt idx="0">
                  <c:v>百应软件OD北区</c:v>
                </c:pt>
                <c:pt idx="1">
                  <c:v>百应软件OD南区</c:v>
                </c:pt>
                <c:pt idx="2">
                  <c:v>百应软件OB东区</c:v>
                </c:pt>
                <c:pt idx="3">
                  <c:v>百应软件OB北区</c:v>
                </c:pt>
                <c:pt idx="4">
                  <c:v>百应软件OB南区</c:v>
                </c:pt>
              </c:strCache>
            </c:strRef>
          </c:cat>
          <c:val>
            <c:numRef>
              <c:f>(SW团队话务看板!$T$13,SW团队话务看板!$T$24,SW团队话务看板!$T$36,SW团队话务看板!$T$47,SW团队话务看板!$T$58)</c:f>
              <c:numCache>
                <c:formatCode>0</c:formatCode>
                <c:ptCount val="5"/>
                <c:pt idx="0">
                  <c:v>57.101388888888891</c:v>
                </c:pt>
                <c:pt idx="1">
                  <c:v>81.49126984126984</c:v>
                </c:pt>
                <c:pt idx="2">
                  <c:v>91.299999999999983</c:v>
                </c:pt>
                <c:pt idx="3">
                  <c:v>111.70000000000002</c:v>
                </c:pt>
                <c:pt idx="4">
                  <c:v>69.031111111111102</c:v>
                </c:pt>
              </c:numCache>
            </c:numRef>
          </c:val>
        </c:ser>
        <c:ser>
          <c:idx val="1"/>
          <c:order val="1"/>
          <c:tx>
            <c:strRef>
              <c:f>SW团队话务看板!$W$2</c:f>
              <c:strCache>
                <c:ptCount val="1"/>
                <c:pt idx="0">
                  <c:v>平均有效外呼电话个数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(SW团队话务看板!$B$13,SW团队话务看板!$B$24,SW团队话务看板!$B$36,SW团队话务看板!$B$47,SW团队话务看板!$B$58)</c:f>
              <c:strCache>
                <c:ptCount val="5"/>
                <c:pt idx="0">
                  <c:v>百应软件OD北区</c:v>
                </c:pt>
                <c:pt idx="1">
                  <c:v>百应软件OD南区</c:v>
                </c:pt>
                <c:pt idx="2">
                  <c:v>百应软件OB东区</c:v>
                </c:pt>
                <c:pt idx="3">
                  <c:v>百应软件OB北区</c:v>
                </c:pt>
                <c:pt idx="4">
                  <c:v>百应软件OB南区</c:v>
                </c:pt>
              </c:strCache>
            </c:strRef>
          </c:cat>
          <c:val>
            <c:numRef>
              <c:f>(SW团队话务看板!$W$13,SW团队话务看板!$W$24,SW团队话务看板!$W$36,SW团队话务看板!$W$47,SW团队话务看板!$W$58)</c:f>
              <c:numCache>
                <c:formatCode>0_);[Red]\(0\)</c:formatCode>
                <c:ptCount val="5"/>
                <c:pt idx="0">
                  <c:v>5.5243055555555554</c:v>
                </c:pt>
                <c:pt idx="1">
                  <c:v>7.0301587301587301</c:v>
                </c:pt>
                <c:pt idx="2">
                  <c:v>6.25</c:v>
                </c:pt>
                <c:pt idx="3">
                  <c:v>6.2785714285714294</c:v>
                </c:pt>
                <c:pt idx="4">
                  <c:v>6.0481481481481483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42598000"/>
        <c:axId val="342598560"/>
      </c:barChart>
      <c:lineChart>
        <c:grouping val="standard"/>
        <c:varyColors val="0"/>
        <c:ser>
          <c:idx val="2"/>
          <c:order val="2"/>
          <c:tx>
            <c:strRef>
              <c:f>SW团队话务看板!$X$2</c:f>
              <c:strCache>
                <c:ptCount val="1"/>
                <c:pt idx="0">
                  <c:v>平均电话接通率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(SW团队话务看板!$B$13,SW团队话务看板!$B$24,SW团队话务看板!$B$36,SW团队话务看板!$B$47,SW团队话务看板!$B$58)</c:f>
              <c:strCache>
                <c:ptCount val="5"/>
                <c:pt idx="0">
                  <c:v>百应软件OD北区</c:v>
                </c:pt>
                <c:pt idx="1">
                  <c:v>百应软件OD南区</c:v>
                </c:pt>
                <c:pt idx="2">
                  <c:v>百应软件OB东区</c:v>
                </c:pt>
                <c:pt idx="3">
                  <c:v>百应软件OB北区</c:v>
                </c:pt>
                <c:pt idx="4">
                  <c:v>百应软件OB南区</c:v>
                </c:pt>
              </c:strCache>
            </c:strRef>
          </c:cat>
          <c:val>
            <c:numRef>
              <c:f>(SW团队话务看板!$X$13,SW团队话务看板!$X$24,SW团队话务看板!$X$36,SW团队话务看板!$X$47,SW团队话务看板!$X$58)</c:f>
              <c:numCache>
                <c:formatCode>0%</c:formatCode>
                <c:ptCount val="5"/>
                <c:pt idx="0">
                  <c:v>0.39049474629632669</c:v>
                </c:pt>
                <c:pt idx="1">
                  <c:v>0.38461736616345038</c:v>
                </c:pt>
                <c:pt idx="2">
                  <c:v>0.29987099756813002</c:v>
                </c:pt>
                <c:pt idx="3">
                  <c:v>0.31666288450029073</c:v>
                </c:pt>
                <c:pt idx="4">
                  <c:v>0.38703312305297716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2184240"/>
        <c:axId val="342599120"/>
      </c:lineChart>
      <c:catAx>
        <c:axId val="3425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98560"/>
        <c:crosses val="autoZero"/>
        <c:auto val="1"/>
        <c:lblAlgn val="ctr"/>
        <c:lblOffset val="100"/>
        <c:noMultiLvlLbl val="0"/>
      </c:catAx>
      <c:valAx>
        <c:axId val="342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598000"/>
        <c:crosses val="autoZero"/>
        <c:crossBetween val="between"/>
      </c:valAx>
      <c:valAx>
        <c:axId val="3425991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84240"/>
        <c:crosses val="max"/>
        <c:crossBetween val="between"/>
      </c:valAx>
      <c:catAx>
        <c:axId val="45218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9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OD团队综合达成率!$R$3</c:f>
              <c:strCache>
                <c:ptCount val="1"/>
                <c:pt idx="0">
                  <c:v>综合达成率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OD团队综合达成率!$C$4:$C$18</c:f>
              <c:strCache>
                <c:ptCount val="15"/>
                <c:pt idx="0">
                  <c:v>OD南区陈爽</c:v>
                </c:pt>
                <c:pt idx="1">
                  <c:v>OD北区谢薇</c:v>
                </c:pt>
                <c:pt idx="2">
                  <c:v>OD北区陈丽</c:v>
                </c:pt>
                <c:pt idx="3">
                  <c:v>OD南区朱瑞峰</c:v>
                </c:pt>
                <c:pt idx="4">
                  <c:v>OD南区梁宇</c:v>
                </c:pt>
                <c:pt idx="5">
                  <c:v>OD北区张远飞</c:v>
                </c:pt>
                <c:pt idx="6">
                  <c:v>OD北区朱博毅</c:v>
                </c:pt>
                <c:pt idx="7">
                  <c:v>OD南区胡焜</c:v>
                </c:pt>
                <c:pt idx="8">
                  <c:v>OD北区熊南芹</c:v>
                </c:pt>
                <c:pt idx="9">
                  <c:v>OD北区王思翔</c:v>
                </c:pt>
                <c:pt idx="10">
                  <c:v>OD北区侯茂君</c:v>
                </c:pt>
                <c:pt idx="11">
                  <c:v>OD北区桑仁良</c:v>
                </c:pt>
                <c:pt idx="12">
                  <c:v>OD南区唐佳</c:v>
                </c:pt>
                <c:pt idx="13">
                  <c:v>OD南区李博阳</c:v>
                </c:pt>
                <c:pt idx="14">
                  <c:v>OD南区任凌松</c:v>
                </c:pt>
              </c:strCache>
            </c:strRef>
          </c:cat>
          <c:val>
            <c:numRef>
              <c:f>OD团队综合达成率!$R$4:$R$18</c:f>
              <c:numCache>
                <c:formatCode>0%</c:formatCode>
                <c:ptCount val="15"/>
                <c:pt idx="0">
                  <c:v>0.45409733336947888</c:v>
                </c:pt>
                <c:pt idx="1">
                  <c:v>0.29172824074074066</c:v>
                </c:pt>
                <c:pt idx="2">
                  <c:v>0.26175226999969614</c:v>
                </c:pt>
                <c:pt idx="3">
                  <c:v>0.24340000000000006</c:v>
                </c:pt>
                <c:pt idx="4">
                  <c:v>0.23572592592592589</c:v>
                </c:pt>
                <c:pt idx="5">
                  <c:v>0.2346226851851852</c:v>
                </c:pt>
                <c:pt idx="6">
                  <c:v>0.22405046296296294</c:v>
                </c:pt>
                <c:pt idx="7">
                  <c:v>0.20792453703703684</c:v>
                </c:pt>
                <c:pt idx="8">
                  <c:v>0.19901250000000004</c:v>
                </c:pt>
                <c:pt idx="9">
                  <c:v>0.18127129629629637</c:v>
                </c:pt>
                <c:pt idx="10">
                  <c:v>0.17025370370370368</c:v>
                </c:pt>
                <c:pt idx="11">
                  <c:v>0.16830370370370373</c:v>
                </c:pt>
                <c:pt idx="12">
                  <c:v>8.2874074074074086E-2</c:v>
                </c:pt>
                <c:pt idx="13">
                  <c:v>8.1112037037037038E-2</c:v>
                </c:pt>
                <c:pt idx="14">
                  <c:v>6.454490740740737E-2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580080"/>
        <c:axId val="346579520"/>
      </c:lineChart>
      <c:catAx>
        <c:axId val="3465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79520"/>
        <c:crosses val="autoZero"/>
        <c:auto val="1"/>
        <c:lblAlgn val="ctr"/>
        <c:lblOffset val="100"/>
        <c:noMultiLvlLbl val="0"/>
      </c:catAx>
      <c:valAx>
        <c:axId val="3465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5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OB团队综合达成率!$V$3</c:f>
              <c:strCache>
                <c:ptCount val="1"/>
                <c:pt idx="0">
                  <c:v>综合达成率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OB团队综合达成率!$C$4:$C$20</c:f>
              <c:strCache>
                <c:ptCount val="17"/>
                <c:pt idx="0">
                  <c:v>OB北区黄哲</c:v>
                </c:pt>
                <c:pt idx="1">
                  <c:v>OB南区牟敬</c:v>
                </c:pt>
                <c:pt idx="2">
                  <c:v>OB北区杨凯</c:v>
                </c:pt>
                <c:pt idx="3">
                  <c:v>OB北区伍志书</c:v>
                </c:pt>
                <c:pt idx="4">
                  <c:v>OB南区方婷</c:v>
                </c:pt>
                <c:pt idx="5">
                  <c:v>OB北区谢英权</c:v>
                </c:pt>
                <c:pt idx="6">
                  <c:v>OB北区王维涛</c:v>
                </c:pt>
                <c:pt idx="7">
                  <c:v>OB南区李涛</c:v>
                </c:pt>
                <c:pt idx="8">
                  <c:v>OB北区江海欧</c:v>
                </c:pt>
                <c:pt idx="9">
                  <c:v>OB南区曾诗琳</c:v>
                </c:pt>
                <c:pt idx="10">
                  <c:v>OB南区王朋</c:v>
                </c:pt>
                <c:pt idx="11">
                  <c:v>OB北区王泓霖</c:v>
                </c:pt>
                <c:pt idx="12">
                  <c:v>OB东区林子晳</c:v>
                </c:pt>
                <c:pt idx="13">
                  <c:v>OB南区敖永蓄</c:v>
                </c:pt>
                <c:pt idx="14">
                  <c:v>OB东区王巍</c:v>
                </c:pt>
                <c:pt idx="15">
                  <c:v>OB东区覃诗诗</c:v>
                </c:pt>
                <c:pt idx="16">
                  <c:v>OB东区蒲宇</c:v>
                </c:pt>
              </c:strCache>
            </c:strRef>
          </c:cat>
          <c:val>
            <c:numRef>
              <c:f>OB团队综合达成率!$V$4:$V$20</c:f>
              <c:numCache>
                <c:formatCode>0%</c:formatCode>
                <c:ptCount val="17"/>
                <c:pt idx="0">
                  <c:v>0.41437185185185177</c:v>
                </c:pt>
                <c:pt idx="1">
                  <c:v>0.38756370370370369</c:v>
                </c:pt>
                <c:pt idx="2">
                  <c:v>0.38311851851851858</c:v>
                </c:pt>
                <c:pt idx="3">
                  <c:v>0.37607703703703704</c:v>
                </c:pt>
                <c:pt idx="4">
                  <c:v>0.37563666666666662</c:v>
                </c:pt>
                <c:pt idx="5">
                  <c:v>0.37030777777777779</c:v>
                </c:pt>
                <c:pt idx="6">
                  <c:v>0.36821111111111116</c:v>
                </c:pt>
                <c:pt idx="7">
                  <c:v>0.3658777777777778</c:v>
                </c:pt>
                <c:pt idx="8">
                  <c:v>0.36233703703703701</c:v>
                </c:pt>
                <c:pt idx="9">
                  <c:v>0.31463333333333332</c:v>
                </c:pt>
                <c:pt idx="10">
                  <c:v>0.23260592592592591</c:v>
                </c:pt>
                <c:pt idx="11">
                  <c:v>0.14875185185185186</c:v>
                </c:pt>
                <c:pt idx="12">
                  <c:v>0.14859111111111112</c:v>
                </c:pt>
                <c:pt idx="13">
                  <c:v>0.13683962962962964</c:v>
                </c:pt>
                <c:pt idx="14">
                  <c:v>4.7174074074074077E-2</c:v>
                </c:pt>
                <c:pt idx="15">
                  <c:v>4.6897777777777781E-2</c:v>
                </c:pt>
                <c:pt idx="16">
                  <c:v>3.9776666666666675E-2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188576"/>
        <c:axId val="336193616"/>
      </c:lineChart>
      <c:catAx>
        <c:axId val="3361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93616"/>
        <c:crosses val="autoZero"/>
        <c:auto val="1"/>
        <c:lblAlgn val="ctr"/>
        <c:lblOffset val="100"/>
        <c:noMultiLvlLbl val="0"/>
      </c:catAx>
      <c:valAx>
        <c:axId val="3361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商机产单期限-产品类型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'短中长-产品维度'!$B$2</c:f>
              <c:strCache>
                <c:ptCount val="1"/>
                <c:pt idx="0">
                  <c:v>短期商机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('短中长-产品维度'!$A$11,'短中长-产品维度'!$A$24,'短中长-产品维度'!$A$29,'短中长-产品维度'!$A$33:$A$35)</c:f>
              <c:strCache>
                <c:ptCount val="6"/>
                <c:pt idx="0">
                  <c:v>IT硬件维保</c:v>
                </c:pt>
                <c:pt idx="1">
                  <c:v>部署安装</c:v>
                </c:pt>
                <c:pt idx="2">
                  <c:v>IT服务运维</c:v>
                </c:pt>
                <c:pt idx="3">
                  <c:v>解决方案</c:v>
                </c:pt>
                <c:pt idx="4">
                  <c:v>应用软件 </c:v>
                </c:pt>
                <c:pt idx="5">
                  <c:v>TTL</c:v>
                </c:pt>
              </c:strCache>
            </c:strRef>
          </c:cat>
          <c:val>
            <c:numRef>
              <c:f>('短中长-产品维度'!$B$11,'短中长-产品维度'!$B$24,'短中长-产品维度'!$B$29,'短中长-产品维度'!$B$33:$B$35)</c:f>
              <c:numCache>
                <c:formatCode>General</c:formatCode>
                <c:ptCount val="6"/>
                <c:pt idx="0">
                  <c:v>21</c:v>
                </c:pt>
                <c:pt idx="1">
                  <c:v>53</c:v>
                </c:pt>
                <c:pt idx="2">
                  <c:v>24</c:v>
                </c:pt>
                <c:pt idx="3">
                  <c:v>4</c:v>
                </c:pt>
                <c:pt idx="4">
                  <c:v>20</c:v>
                </c:pt>
                <c:pt idx="5">
                  <c:v>122</c:v>
                </c:pt>
              </c:numCache>
            </c:numRef>
          </c:val>
        </c:ser>
        <c:ser>
          <c:idx val="1"/>
          <c:order val="1"/>
          <c:tx>
            <c:strRef>
              <c:f>'短中长-产品维度'!$C$2</c:f>
              <c:strCache>
                <c:ptCount val="1"/>
                <c:pt idx="0">
                  <c:v>中期商机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('短中长-产品维度'!$A$11,'短中长-产品维度'!$A$24,'短中长-产品维度'!$A$29,'短中长-产品维度'!$A$33:$A$35)</c:f>
              <c:strCache>
                <c:ptCount val="6"/>
                <c:pt idx="0">
                  <c:v>IT硬件维保</c:v>
                </c:pt>
                <c:pt idx="1">
                  <c:v>部署安装</c:v>
                </c:pt>
                <c:pt idx="2">
                  <c:v>IT服务运维</c:v>
                </c:pt>
                <c:pt idx="3">
                  <c:v>解决方案</c:v>
                </c:pt>
                <c:pt idx="4">
                  <c:v>应用软件 </c:v>
                </c:pt>
                <c:pt idx="5">
                  <c:v>TTL</c:v>
                </c:pt>
              </c:strCache>
            </c:strRef>
          </c:cat>
          <c:val>
            <c:numRef>
              <c:f>('短中长-产品维度'!$C$11,'短中长-产品维度'!$C$24,'短中长-产品维度'!$C$29,'短中长-产品维度'!$C$33:$C$35)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'短中长-产品维度'!$D$2</c:f>
              <c:strCache>
                <c:ptCount val="1"/>
                <c:pt idx="0">
                  <c:v>长期商机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('短中长-产品维度'!$A$11,'短中长-产品维度'!$A$24,'短中长-产品维度'!$A$29,'短中长-产品维度'!$A$33:$A$35)</c:f>
              <c:strCache>
                <c:ptCount val="6"/>
                <c:pt idx="0">
                  <c:v>IT硬件维保</c:v>
                </c:pt>
                <c:pt idx="1">
                  <c:v>部署安装</c:v>
                </c:pt>
                <c:pt idx="2">
                  <c:v>IT服务运维</c:v>
                </c:pt>
                <c:pt idx="3">
                  <c:v>解决方案</c:v>
                </c:pt>
                <c:pt idx="4">
                  <c:v>应用软件 </c:v>
                </c:pt>
                <c:pt idx="5">
                  <c:v>TTL</c:v>
                </c:pt>
              </c:strCache>
            </c:strRef>
          </c:cat>
          <c:val>
            <c:numRef>
              <c:f>('短中长-产品维度'!$D$11,'短中长-产品维度'!$D$24,'短中长-产品维度'!$D$29,'短中长-产品维度'!$D$33:$D$35)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4</c:v>
                </c:pt>
                <c:pt idx="3">
                  <c:v>1</c:v>
                </c:pt>
                <c:pt idx="4">
                  <c:v>9</c:v>
                </c:pt>
                <c:pt idx="5">
                  <c:v>33</c:v>
                </c:pt>
              </c:numCache>
            </c:numRef>
          </c:val>
        </c:ser>
        <c:ser>
          <c:idx val="3"/>
          <c:order val="3"/>
          <c:tx>
            <c:strRef>
              <c:f>'短中长-产品维度'!$E$2</c:f>
              <c:strCache>
                <c:ptCount val="1"/>
                <c:pt idx="0">
                  <c:v>得单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('短中长-产品维度'!$A$11,'短中长-产品维度'!$A$24,'短中长-产品维度'!$A$29,'短中长-产品维度'!$A$33:$A$35)</c:f>
              <c:strCache>
                <c:ptCount val="6"/>
                <c:pt idx="0">
                  <c:v>IT硬件维保</c:v>
                </c:pt>
                <c:pt idx="1">
                  <c:v>部署安装</c:v>
                </c:pt>
                <c:pt idx="2">
                  <c:v>IT服务运维</c:v>
                </c:pt>
                <c:pt idx="3">
                  <c:v>解决方案</c:v>
                </c:pt>
                <c:pt idx="4">
                  <c:v>应用软件 </c:v>
                </c:pt>
                <c:pt idx="5">
                  <c:v>TTL</c:v>
                </c:pt>
              </c:strCache>
            </c:strRef>
          </c:cat>
          <c:val>
            <c:numRef>
              <c:f>('短中长-产品维度'!$E$11,'短中长-产品维度'!$E$24,'短中长-产品维度'!$E$29,'短中长-产品维度'!$E$33:$E$35)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strRef>
              <c:f>'短中长-产品维度'!$F$2</c:f>
              <c:strCache>
                <c:ptCount val="1"/>
                <c:pt idx="0">
                  <c:v>丢单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('短中长-产品维度'!$A$11,'短中长-产品维度'!$A$24,'短中长-产品维度'!$A$29,'短中长-产品维度'!$A$33:$A$35)</c:f>
              <c:strCache>
                <c:ptCount val="6"/>
                <c:pt idx="0">
                  <c:v>IT硬件维保</c:v>
                </c:pt>
                <c:pt idx="1">
                  <c:v>部署安装</c:v>
                </c:pt>
                <c:pt idx="2">
                  <c:v>IT服务运维</c:v>
                </c:pt>
                <c:pt idx="3">
                  <c:v>解决方案</c:v>
                </c:pt>
                <c:pt idx="4">
                  <c:v>应用软件 </c:v>
                </c:pt>
                <c:pt idx="5">
                  <c:v>TTL</c:v>
                </c:pt>
              </c:strCache>
            </c:strRef>
          </c:cat>
          <c:val>
            <c:numRef>
              <c:f>('短中长-产品维度'!$F$11,'短中长-产品维度'!$F$24,'短中长-产品维度'!$F$29,'短中长-产品维度'!$F$33:$F$35)</c:f>
              <c:numCache>
                <c:formatCode>General</c:formatCode>
                <c:ptCount val="6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308512"/>
        <c:axId val="526309072"/>
      </c:barChart>
      <c:catAx>
        <c:axId val="5263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09072"/>
        <c:crosses val="autoZero"/>
        <c:auto val="1"/>
        <c:lblAlgn val="ctr"/>
        <c:lblOffset val="100"/>
        <c:noMultiLvlLbl val="0"/>
      </c:catAx>
      <c:valAx>
        <c:axId val="526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60</xdr:row>
      <xdr:rowOff>38100</xdr:rowOff>
    </xdr:from>
    <xdr:to>
      <xdr:col>22</xdr:col>
      <xdr:colOff>314325</xdr:colOff>
      <xdr:row>76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504825</xdr:colOff>
      <xdr:row>60</xdr:row>
      <xdr:rowOff>0</xdr:rowOff>
    </xdr:from>
    <xdr:to>
      <xdr:col>31</xdr:col>
      <xdr:colOff>85725</xdr:colOff>
      <xdr:row>76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18</xdr:row>
      <xdr:rowOff>161925</xdr:rowOff>
    </xdr:from>
    <xdr:to>
      <xdr:col>12</xdr:col>
      <xdr:colOff>676274</xdr:colOff>
      <xdr:row>34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21</xdr:row>
      <xdr:rowOff>76200</xdr:rowOff>
    </xdr:from>
    <xdr:to>
      <xdr:col>12</xdr:col>
      <xdr:colOff>533399</xdr:colOff>
      <xdr:row>34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36</xdr:row>
      <xdr:rowOff>123825</xdr:rowOff>
    </xdr:from>
    <xdr:to>
      <xdr:col>12</xdr:col>
      <xdr:colOff>247650</xdr:colOff>
      <xdr:row>51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xr3\Desktop\&#30334;&#24212;&#36719;&#20214;&#22242;&#38431;scordcard&#25490;&#21517;11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xr3\Desktop\&#36719;&#20214;22&#27004;\&#36719;&#20214;&#21830;&#26426;&#27169;&#22411;1123%20-%20&#21830;&#26426;&#20135;&#21697;&#31867;&#22411;&#26399;&#384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团队综合达成率"/>
      <sheetName val="OD团队综合达成率"/>
    </sheetNames>
    <sheetDataSet>
      <sheetData sheetId="0">
        <row r="3">
          <cell r="V3" t="str">
            <v>综合达成率</v>
          </cell>
        </row>
        <row r="4">
          <cell r="C4" t="str">
            <v>OB北区黄哲</v>
          </cell>
          <cell r="V4">
            <v>0.41437185185185177</v>
          </cell>
        </row>
        <row r="5">
          <cell r="C5" t="str">
            <v>OB南区牟敬</v>
          </cell>
          <cell r="V5">
            <v>0.38756370370370369</v>
          </cell>
        </row>
        <row r="6">
          <cell r="C6" t="str">
            <v>OB北区杨凯</v>
          </cell>
          <cell r="V6">
            <v>0.38311851851851858</v>
          </cell>
        </row>
        <row r="7">
          <cell r="C7" t="str">
            <v>OB北区伍志书</v>
          </cell>
          <cell r="V7">
            <v>0.37607703703703704</v>
          </cell>
        </row>
        <row r="8">
          <cell r="C8" t="str">
            <v>OB南区方婷</v>
          </cell>
          <cell r="V8">
            <v>0.37563666666666662</v>
          </cell>
        </row>
        <row r="9">
          <cell r="C9" t="str">
            <v>OB北区谢英权</v>
          </cell>
          <cell r="V9">
            <v>0.37030777777777779</v>
          </cell>
        </row>
        <row r="10">
          <cell r="C10" t="str">
            <v>OB北区王维涛</v>
          </cell>
          <cell r="V10">
            <v>0.36821111111111116</v>
          </cell>
        </row>
        <row r="11">
          <cell r="C11" t="str">
            <v>OB南区李涛</v>
          </cell>
          <cell r="V11">
            <v>0.3658777777777778</v>
          </cell>
        </row>
        <row r="12">
          <cell r="C12" t="str">
            <v>OB北区江海欧</v>
          </cell>
          <cell r="V12">
            <v>0.36233703703703701</v>
          </cell>
        </row>
        <row r="13">
          <cell r="C13" t="str">
            <v>OB南区曾诗琳</v>
          </cell>
          <cell r="V13">
            <v>0.31463333333333332</v>
          </cell>
        </row>
        <row r="14">
          <cell r="C14" t="str">
            <v>OB南区王朋</v>
          </cell>
          <cell r="V14">
            <v>0.23260592592592591</v>
          </cell>
        </row>
        <row r="15">
          <cell r="C15" t="str">
            <v>OB北区王泓霖</v>
          </cell>
          <cell r="V15">
            <v>0.14875185185185186</v>
          </cell>
        </row>
        <row r="16">
          <cell r="C16" t="str">
            <v>OB东区林子晳</v>
          </cell>
          <cell r="V16">
            <v>0.14859111111111112</v>
          </cell>
        </row>
        <row r="17">
          <cell r="C17" t="str">
            <v>OB南区敖永蓄</v>
          </cell>
          <cell r="V17">
            <v>0.13683962962962964</v>
          </cell>
        </row>
        <row r="18">
          <cell r="C18" t="str">
            <v>OB东区王巍</v>
          </cell>
          <cell r="V18">
            <v>4.7174074074074077E-2</v>
          </cell>
        </row>
        <row r="19">
          <cell r="C19" t="str">
            <v>OB东区覃诗诗</v>
          </cell>
          <cell r="V19">
            <v>4.6897777777777781E-2</v>
          </cell>
        </row>
        <row r="20">
          <cell r="C20" t="str">
            <v>OB东区蒲宇</v>
          </cell>
          <cell r="V20">
            <v>3.9776666666666675E-2</v>
          </cell>
        </row>
      </sheetData>
      <sheetData sheetId="1">
        <row r="3">
          <cell r="R3" t="str">
            <v>综合达成率</v>
          </cell>
        </row>
        <row r="4">
          <cell r="C4" t="str">
            <v>OD南区陈爽</v>
          </cell>
          <cell r="R4">
            <v>0.45409733336947888</v>
          </cell>
        </row>
        <row r="5">
          <cell r="C5" t="str">
            <v>OD北区谢薇</v>
          </cell>
          <cell r="R5">
            <v>0.29172824074074066</v>
          </cell>
        </row>
        <row r="6">
          <cell r="C6" t="str">
            <v>OD北区陈丽</v>
          </cell>
          <cell r="R6">
            <v>0.26175226999969614</v>
          </cell>
        </row>
        <row r="7">
          <cell r="C7" t="str">
            <v>OD南区朱瑞峰</v>
          </cell>
          <cell r="R7">
            <v>0.24340000000000006</v>
          </cell>
        </row>
        <row r="8">
          <cell r="C8" t="str">
            <v>OD南区梁宇</v>
          </cell>
          <cell r="R8">
            <v>0.23572592592592589</v>
          </cell>
        </row>
        <row r="9">
          <cell r="C9" t="str">
            <v>OD北区张远飞</v>
          </cell>
          <cell r="R9">
            <v>0.2346226851851852</v>
          </cell>
        </row>
        <row r="10">
          <cell r="C10" t="str">
            <v>OD北区朱博毅</v>
          </cell>
          <cell r="R10">
            <v>0.22405046296296294</v>
          </cell>
        </row>
        <row r="11">
          <cell r="C11" t="str">
            <v>OD南区胡焜</v>
          </cell>
          <cell r="R11">
            <v>0.20792453703703684</v>
          </cell>
        </row>
        <row r="12">
          <cell r="C12" t="str">
            <v>OD北区熊南芹</v>
          </cell>
          <cell r="R12">
            <v>0.19901250000000004</v>
          </cell>
        </row>
        <row r="13">
          <cell r="C13" t="str">
            <v>OD北区王思翔</v>
          </cell>
          <cell r="R13">
            <v>0.18127129629629637</v>
          </cell>
        </row>
        <row r="14">
          <cell r="C14" t="str">
            <v>OD北区侯茂君</v>
          </cell>
          <cell r="R14">
            <v>0.17025370370370368</v>
          </cell>
        </row>
        <row r="15">
          <cell r="C15" t="str">
            <v>OD北区桑仁良</v>
          </cell>
          <cell r="R15">
            <v>0.16830370370370373</v>
          </cell>
        </row>
        <row r="16">
          <cell r="C16" t="str">
            <v>OD南区唐佳</v>
          </cell>
          <cell r="R16">
            <v>8.2874074074074086E-2</v>
          </cell>
        </row>
        <row r="17">
          <cell r="C17" t="str">
            <v>OD南区李博阳</v>
          </cell>
          <cell r="R17">
            <v>8.1112037037037038E-2</v>
          </cell>
        </row>
        <row r="18">
          <cell r="C18" t="str">
            <v>OD南区任凌松</v>
          </cell>
          <cell r="R18">
            <v>6.454490740740737E-2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短中长-团队"/>
      <sheetName val="短中长-产品维度"/>
      <sheetName val="图形"/>
      <sheetName val="商机明细"/>
      <sheetName val="Sheet1"/>
    </sheetNames>
    <sheetDataSet>
      <sheetData sheetId="0"/>
      <sheetData sheetId="1">
        <row r="2">
          <cell r="B2" t="str">
            <v>短期商机</v>
          </cell>
          <cell r="C2" t="str">
            <v>中期商机</v>
          </cell>
          <cell r="D2" t="str">
            <v>长期商机</v>
          </cell>
          <cell r="E2" t="str">
            <v>得单</v>
          </cell>
          <cell r="F2" t="str">
            <v>丢单</v>
          </cell>
        </row>
        <row r="11">
          <cell r="A11" t="str">
            <v>IT硬件维保</v>
          </cell>
          <cell r="B11">
            <v>21</v>
          </cell>
          <cell r="C11">
            <v>5</v>
          </cell>
          <cell r="D11">
            <v>1</v>
          </cell>
          <cell r="E11">
            <v>2</v>
          </cell>
          <cell r="F11">
            <v>8</v>
          </cell>
        </row>
        <row r="24">
          <cell r="A24" t="str">
            <v>部署安装</v>
          </cell>
          <cell r="B24">
            <v>53</v>
          </cell>
          <cell r="C24">
            <v>20</v>
          </cell>
          <cell r="D24">
            <v>18</v>
          </cell>
          <cell r="E24">
            <v>1</v>
          </cell>
          <cell r="F24">
            <v>18</v>
          </cell>
        </row>
        <row r="29">
          <cell r="A29" t="str">
            <v>IT服务运维</v>
          </cell>
          <cell r="B29">
            <v>24</v>
          </cell>
          <cell r="C29">
            <v>1</v>
          </cell>
          <cell r="D29">
            <v>4</v>
          </cell>
          <cell r="E29">
            <v>0</v>
          </cell>
          <cell r="F29">
            <v>7</v>
          </cell>
        </row>
        <row r="33">
          <cell r="A33" t="str">
            <v>解决方案</v>
          </cell>
          <cell r="B33">
            <v>4</v>
          </cell>
          <cell r="C33">
            <v>2</v>
          </cell>
          <cell r="D33">
            <v>1</v>
          </cell>
          <cell r="E33">
            <v>0</v>
          </cell>
          <cell r="F33">
            <v>1</v>
          </cell>
        </row>
        <row r="34">
          <cell r="A34" t="str">
            <v xml:space="preserve">应用软件 </v>
          </cell>
          <cell r="B34">
            <v>20</v>
          </cell>
          <cell r="C34">
            <v>7</v>
          </cell>
          <cell r="D34">
            <v>9</v>
          </cell>
          <cell r="E34">
            <v>0</v>
          </cell>
          <cell r="F34">
            <v>4</v>
          </cell>
        </row>
        <row r="35">
          <cell r="A35" t="str">
            <v>TTL</v>
          </cell>
          <cell r="B35">
            <v>122</v>
          </cell>
          <cell r="C35">
            <v>35</v>
          </cell>
          <cell r="D35">
            <v>33</v>
          </cell>
          <cell r="E35">
            <v>3</v>
          </cell>
          <cell r="F35">
            <v>38</v>
          </cell>
        </row>
      </sheetData>
      <sheetData sheetId="2"/>
      <sheetData sheetId="3">
        <row r="2">
          <cell r="R2" t="str">
            <v>产品名称</v>
          </cell>
          <cell r="S2" t="str">
            <v>服务/软件及其他</v>
          </cell>
          <cell r="V2" t="str">
            <v>预计落单金额（K）</v>
          </cell>
          <cell r="AV2" t="str">
            <v>累计成交日期</v>
          </cell>
        </row>
        <row r="3">
          <cell r="R3" t="str">
            <v>会畅SAAS会议系统</v>
          </cell>
          <cell r="S3" t="str">
            <v>部署安装</v>
          </cell>
          <cell r="V3">
            <v>50</v>
          </cell>
          <cell r="AV3" t="str">
            <v>长</v>
          </cell>
        </row>
        <row r="4">
          <cell r="R4" t="str">
            <v>云之家</v>
          </cell>
          <cell r="S4" t="str">
            <v>部署安装</v>
          </cell>
          <cell r="V4">
            <v>5</v>
          </cell>
          <cell r="AV4" t="str">
            <v>中</v>
          </cell>
        </row>
        <row r="5">
          <cell r="R5" t="str">
            <v>会畅SAAS会议系统</v>
          </cell>
          <cell r="S5" t="str">
            <v>部署安装</v>
          </cell>
          <cell r="V5">
            <v>100</v>
          </cell>
          <cell r="AV5" t="str">
            <v>中</v>
          </cell>
        </row>
        <row r="6">
          <cell r="R6" t="str">
            <v>销售易</v>
          </cell>
          <cell r="S6" t="str">
            <v xml:space="preserve">应用软件 </v>
          </cell>
          <cell r="V6">
            <v>60</v>
          </cell>
          <cell r="AV6" t="str">
            <v>中</v>
          </cell>
        </row>
        <row r="7">
          <cell r="R7" t="str">
            <v>销售易</v>
          </cell>
          <cell r="S7" t="str">
            <v xml:space="preserve">应用软件 </v>
          </cell>
          <cell r="V7">
            <v>3</v>
          </cell>
          <cell r="AV7" t="str">
            <v>长</v>
          </cell>
        </row>
        <row r="8">
          <cell r="R8" t="str">
            <v>eloqua</v>
          </cell>
          <cell r="S8" t="str">
            <v xml:space="preserve">应用软件 </v>
          </cell>
          <cell r="V8">
            <v>50</v>
          </cell>
          <cell r="AV8" t="str">
            <v>短</v>
          </cell>
        </row>
        <row r="9">
          <cell r="R9" t="str">
            <v>阿里云服务器</v>
          </cell>
          <cell r="S9" t="str">
            <v>部署安装</v>
          </cell>
          <cell r="V9">
            <v>200</v>
          </cell>
          <cell r="AV9" t="str">
            <v>已丢单</v>
          </cell>
        </row>
        <row r="10">
          <cell r="R10" t="str">
            <v>销售易</v>
          </cell>
          <cell r="S10" t="str">
            <v xml:space="preserve">应用软件 </v>
          </cell>
          <cell r="V10">
            <v>10</v>
          </cell>
          <cell r="AV10" t="str">
            <v>长</v>
          </cell>
        </row>
        <row r="11">
          <cell r="R11" t="str">
            <v>云之家</v>
          </cell>
          <cell r="S11" t="str">
            <v>部署安装</v>
          </cell>
          <cell r="V11">
            <v>10</v>
          </cell>
          <cell r="AV11" t="str">
            <v>中</v>
          </cell>
        </row>
        <row r="12">
          <cell r="R12" t="str">
            <v>今目标</v>
          </cell>
          <cell r="S12" t="str">
            <v>部署安装</v>
          </cell>
          <cell r="V12">
            <v>5</v>
          </cell>
          <cell r="AV12" t="str">
            <v>长</v>
          </cell>
        </row>
        <row r="13">
          <cell r="R13" t="str">
            <v>今目标</v>
          </cell>
          <cell r="S13" t="str">
            <v>部署安装</v>
          </cell>
          <cell r="V13">
            <v>1</v>
          </cell>
          <cell r="AV13" t="str">
            <v>已丢单</v>
          </cell>
        </row>
        <row r="14">
          <cell r="R14" t="str">
            <v>云之家</v>
          </cell>
          <cell r="S14" t="str">
            <v>部署安装</v>
          </cell>
          <cell r="V14">
            <v>1</v>
          </cell>
          <cell r="AV14" t="str">
            <v>短</v>
          </cell>
        </row>
        <row r="15">
          <cell r="R15" t="str">
            <v>阿里云</v>
          </cell>
          <cell r="S15" t="str">
            <v>部署安装</v>
          </cell>
          <cell r="V15">
            <v>1</v>
          </cell>
          <cell r="AV15" t="str">
            <v>已丢单</v>
          </cell>
        </row>
        <row r="16">
          <cell r="R16" t="str">
            <v>阿里云</v>
          </cell>
          <cell r="S16" t="str">
            <v>部署安装</v>
          </cell>
          <cell r="V16">
            <v>60</v>
          </cell>
          <cell r="AV16" t="str">
            <v>短</v>
          </cell>
        </row>
        <row r="17">
          <cell r="S17" t="str">
            <v xml:space="preserve">应用软件 </v>
          </cell>
          <cell r="V17">
            <v>3</v>
          </cell>
          <cell r="AV17" t="str">
            <v>中</v>
          </cell>
        </row>
        <row r="18">
          <cell r="R18" t="str">
            <v>外包服务</v>
          </cell>
          <cell r="S18" t="str">
            <v>IT服务运维</v>
          </cell>
          <cell r="V18">
            <v>10</v>
          </cell>
          <cell r="AV18" t="str">
            <v>中</v>
          </cell>
        </row>
        <row r="19">
          <cell r="R19" t="str">
            <v>阿里云</v>
          </cell>
          <cell r="S19" t="str">
            <v>部署安装</v>
          </cell>
          <cell r="V19">
            <v>20</v>
          </cell>
          <cell r="AV19" t="str">
            <v>中</v>
          </cell>
        </row>
        <row r="20">
          <cell r="R20" t="str">
            <v>外包服务</v>
          </cell>
          <cell r="S20" t="str">
            <v>IT服务运维</v>
          </cell>
          <cell r="V20">
            <v>5</v>
          </cell>
          <cell r="AV20" t="str">
            <v>已丢单</v>
          </cell>
        </row>
        <row r="21">
          <cell r="R21" t="str">
            <v>维修调试</v>
          </cell>
          <cell r="S21" t="str">
            <v>IT硬件维保</v>
          </cell>
          <cell r="V21">
            <v>2</v>
          </cell>
          <cell r="AV21" t="str">
            <v>已丢单</v>
          </cell>
        </row>
        <row r="22">
          <cell r="R22" t="str">
            <v>红圈营销</v>
          </cell>
          <cell r="S22" t="str">
            <v xml:space="preserve">应用软件 </v>
          </cell>
          <cell r="V22">
            <v>4</v>
          </cell>
          <cell r="AV22" t="str">
            <v>长</v>
          </cell>
        </row>
        <row r="23">
          <cell r="R23" t="str">
            <v>红圈营销</v>
          </cell>
          <cell r="S23" t="str">
            <v xml:space="preserve">应用软件 </v>
          </cell>
          <cell r="V23">
            <v>1</v>
          </cell>
          <cell r="AV23" t="str">
            <v>中</v>
          </cell>
        </row>
        <row r="24">
          <cell r="R24" t="str">
            <v>云之家</v>
          </cell>
          <cell r="S24" t="str">
            <v>部署安装</v>
          </cell>
          <cell r="V24">
            <v>1</v>
          </cell>
          <cell r="AV24" t="str">
            <v>中</v>
          </cell>
        </row>
        <row r="25">
          <cell r="R25" t="str">
            <v>百应资产</v>
          </cell>
          <cell r="S25" t="str">
            <v>部署安装</v>
          </cell>
          <cell r="V25">
            <v>4</v>
          </cell>
          <cell r="AV25" t="str">
            <v>短</v>
          </cell>
        </row>
        <row r="26">
          <cell r="R26" t="str">
            <v>畅捷通</v>
          </cell>
          <cell r="S26" t="str">
            <v xml:space="preserve">应用软件 </v>
          </cell>
          <cell r="V26">
            <v>180</v>
          </cell>
          <cell r="AV26" t="str">
            <v>长</v>
          </cell>
        </row>
        <row r="27">
          <cell r="R27" t="str">
            <v>云之家</v>
          </cell>
          <cell r="S27" t="str">
            <v>部署安装</v>
          </cell>
          <cell r="V27">
            <v>10</v>
          </cell>
          <cell r="AV27" t="str">
            <v>中</v>
          </cell>
        </row>
        <row r="28">
          <cell r="R28" t="str">
            <v>外包服务</v>
          </cell>
          <cell r="S28" t="str">
            <v>IT服务运维</v>
          </cell>
          <cell r="V28">
            <v>8</v>
          </cell>
          <cell r="AV28" t="str">
            <v>已丢单</v>
          </cell>
        </row>
        <row r="29">
          <cell r="R29" t="str">
            <v>IT规划设计</v>
          </cell>
          <cell r="S29" t="str">
            <v>部署安装</v>
          </cell>
          <cell r="V29">
            <v>1</v>
          </cell>
          <cell r="AV29" t="str">
            <v>已丢单</v>
          </cell>
        </row>
        <row r="30">
          <cell r="R30" t="str">
            <v>IT规划设计</v>
          </cell>
          <cell r="S30" t="str">
            <v>IT服务运维</v>
          </cell>
          <cell r="V30">
            <v>1</v>
          </cell>
          <cell r="AV30" t="str">
            <v>已丢单</v>
          </cell>
        </row>
        <row r="31">
          <cell r="R31" t="str">
            <v>office365</v>
          </cell>
          <cell r="S31" t="str">
            <v>部署安装</v>
          </cell>
          <cell r="V31">
            <v>1</v>
          </cell>
          <cell r="AV31" t="str">
            <v>已得单</v>
          </cell>
        </row>
        <row r="32">
          <cell r="R32" t="str">
            <v>其他</v>
          </cell>
          <cell r="S32" t="str">
            <v xml:space="preserve">应用软件 </v>
          </cell>
          <cell r="V32">
            <v>45</v>
          </cell>
          <cell r="AV32" t="str">
            <v>短</v>
          </cell>
        </row>
        <row r="33">
          <cell r="R33" t="str">
            <v>外包服务</v>
          </cell>
          <cell r="S33" t="str">
            <v>IT服务运维</v>
          </cell>
          <cell r="V33">
            <v>24</v>
          </cell>
          <cell r="AV33" t="str">
            <v>短</v>
          </cell>
        </row>
        <row r="34">
          <cell r="R34" t="str">
            <v>硬件和服务升级</v>
          </cell>
          <cell r="S34" t="str">
            <v>IT硬件维保</v>
          </cell>
          <cell r="V34">
            <v>5</v>
          </cell>
          <cell r="AV34" t="str">
            <v>长</v>
          </cell>
        </row>
        <row r="35">
          <cell r="R35" t="str">
            <v>百应资产</v>
          </cell>
          <cell r="S35" t="str">
            <v>部署安装</v>
          </cell>
          <cell r="V35">
            <v>3</v>
          </cell>
          <cell r="AV35" t="str">
            <v>已丢单</v>
          </cell>
        </row>
        <row r="36">
          <cell r="R36" t="str">
            <v>畅捷通</v>
          </cell>
          <cell r="S36" t="str">
            <v xml:space="preserve">应用软件 </v>
          </cell>
          <cell r="V36">
            <v>10</v>
          </cell>
          <cell r="AV36" t="str">
            <v>短</v>
          </cell>
        </row>
        <row r="37">
          <cell r="R37" t="str">
            <v>安装部署</v>
          </cell>
          <cell r="S37" t="str">
            <v xml:space="preserve">应用软件 </v>
          </cell>
          <cell r="V37">
            <v>120</v>
          </cell>
          <cell r="AV37" t="str">
            <v>短</v>
          </cell>
        </row>
        <row r="38">
          <cell r="R38" t="str">
            <v>硬件和服务升级</v>
          </cell>
          <cell r="S38" t="str">
            <v>IT硬件维保</v>
          </cell>
          <cell r="V38">
            <v>1</v>
          </cell>
          <cell r="AV38" t="str">
            <v>已丢单</v>
          </cell>
        </row>
        <row r="39">
          <cell r="R39" t="str">
            <v>维修调试</v>
          </cell>
          <cell r="S39" t="str">
            <v>IT硬件维保</v>
          </cell>
          <cell r="V39">
            <v>1</v>
          </cell>
          <cell r="AV39" t="str">
            <v>已丢单</v>
          </cell>
        </row>
        <row r="40">
          <cell r="R40" t="str">
            <v>维修调试</v>
          </cell>
          <cell r="S40" t="str">
            <v>IT服务运维</v>
          </cell>
          <cell r="V40">
            <v>3</v>
          </cell>
          <cell r="AV40" t="str">
            <v>已丢单</v>
          </cell>
        </row>
        <row r="41">
          <cell r="R41" t="str">
            <v>硬件和服务升级</v>
          </cell>
          <cell r="S41" t="str">
            <v>部署安装</v>
          </cell>
          <cell r="AV41" t="str">
            <v>已丢单</v>
          </cell>
        </row>
        <row r="42">
          <cell r="R42" t="str">
            <v>阿里云</v>
          </cell>
          <cell r="S42" t="str">
            <v>部署安装</v>
          </cell>
          <cell r="V42">
            <v>8</v>
          </cell>
          <cell r="AV42" t="str">
            <v>短</v>
          </cell>
        </row>
        <row r="43">
          <cell r="R43" t="str">
            <v>其他</v>
          </cell>
          <cell r="S43" t="str">
            <v xml:space="preserve">应用软件 </v>
          </cell>
          <cell r="V43">
            <v>125</v>
          </cell>
          <cell r="AV43" t="str">
            <v>中</v>
          </cell>
        </row>
        <row r="44">
          <cell r="R44" t="str">
            <v>外包服务</v>
          </cell>
          <cell r="S44" t="str">
            <v>IT服务运维</v>
          </cell>
          <cell r="V44">
            <v>10</v>
          </cell>
          <cell r="AV44" t="str">
            <v>长</v>
          </cell>
        </row>
        <row r="45">
          <cell r="R45" t="str">
            <v>维修调试</v>
          </cell>
          <cell r="S45" t="str">
            <v>IT服务运维</v>
          </cell>
          <cell r="V45">
            <v>1</v>
          </cell>
          <cell r="AV45" t="str">
            <v>短</v>
          </cell>
        </row>
        <row r="46">
          <cell r="R46" t="str">
            <v>今目标</v>
          </cell>
          <cell r="S46" t="str">
            <v>部署安装</v>
          </cell>
          <cell r="V46">
            <v>2</v>
          </cell>
          <cell r="AV46" t="str">
            <v>长</v>
          </cell>
        </row>
        <row r="47">
          <cell r="R47" t="str">
            <v>云网盘</v>
          </cell>
          <cell r="S47" t="str">
            <v>部署安装</v>
          </cell>
          <cell r="V47">
            <v>20</v>
          </cell>
          <cell r="AV47" t="str">
            <v>短</v>
          </cell>
        </row>
        <row r="48">
          <cell r="R48" t="str">
            <v>NAS</v>
          </cell>
          <cell r="S48" t="str">
            <v>部署安装</v>
          </cell>
          <cell r="V48">
            <v>6</v>
          </cell>
          <cell r="AV48" t="str">
            <v>短</v>
          </cell>
        </row>
        <row r="49">
          <cell r="R49" t="str">
            <v>外包服务</v>
          </cell>
          <cell r="S49" t="str">
            <v>IT硬件维保</v>
          </cell>
          <cell r="V49">
            <v>20</v>
          </cell>
          <cell r="AV49" t="str">
            <v>短</v>
          </cell>
        </row>
        <row r="50">
          <cell r="R50" t="str">
            <v>百应资产</v>
          </cell>
          <cell r="S50" t="str">
            <v>部署安装</v>
          </cell>
          <cell r="V50">
            <v>10</v>
          </cell>
          <cell r="AV50" t="str">
            <v>中</v>
          </cell>
        </row>
        <row r="51">
          <cell r="R51" t="str">
            <v>维修调试</v>
          </cell>
          <cell r="S51" t="str">
            <v>部署安装</v>
          </cell>
          <cell r="V51">
            <v>12</v>
          </cell>
          <cell r="AV51" t="str">
            <v>短</v>
          </cell>
        </row>
        <row r="52">
          <cell r="R52" t="str">
            <v>双态桌面</v>
          </cell>
          <cell r="S52" t="str">
            <v>部署安装</v>
          </cell>
          <cell r="V52">
            <v>12</v>
          </cell>
          <cell r="AV52" t="str">
            <v>短</v>
          </cell>
        </row>
        <row r="53">
          <cell r="S53" t="str">
            <v xml:space="preserve">应用软件 </v>
          </cell>
          <cell r="AV53" t="str">
            <v>长</v>
          </cell>
        </row>
        <row r="54">
          <cell r="R54" t="str">
            <v>外包服务</v>
          </cell>
          <cell r="S54" t="str">
            <v>部署安装</v>
          </cell>
          <cell r="V54">
            <v>4</v>
          </cell>
          <cell r="AV54" t="str">
            <v>已丢单</v>
          </cell>
        </row>
        <row r="55">
          <cell r="R55" t="str">
            <v>硬件和服务升级</v>
          </cell>
          <cell r="S55" t="str">
            <v>IT硬件维保</v>
          </cell>
          <cell r="V55">
            <v>30</v>
          </cell>
          <cell r="AV55" t="str">
            <v>短</v>
          </cell>
        </row>
        <row r="56">
          <cell r="R56" t="str">
            <v>外包服务</v>
          </cell>
          <cell r="S56" t="str">
            <v>IT服务运维</v>
          </cell>
          <cell r="V56">
            <v>1</v>
          </cell>
          <cell r="AV56" t="str">
            <v>短</v>
          </cell>
        </row>
        <row r="57">
          <cell r="R57" t="str">
            <v>今目标</v>
          </cell>
          <cell r="S57" t="str">
            <v>部署安装</v>
          </cell>
          <cell r="V57">
            <v>1.5</v>
          </cell>
          <cell r="AV57" t="str">
            <v>短</v>
          </cell>
        </row>
        <row r="58">
          <cell r="R58" t="str">
            <v>安装部署</v>
          </cell>
          <cell r="S58" t="str">
            <v>解决方案</v>
          </cell>
          <cell r="V58">
            <v>30</v>
          </cell>
          <cell r="AV58" t="str">
            <v>中</v>
          </cell>
        </row>
        <row r="59">
          <cell r="R59" t="str">
            <v>IT规划设计</v>
          </cell>
          <cell r="S59" t="str">
            <v>部署安装</v>
          </cell>
          <cell r="V59">
            <v>1.5</v>
          </cell>
          <cell r="AV59" t="str">
            <v>长</v>
          </cell>
        </row>
        <row r="60">
          <cell r="R60" t="str">
            <v>NAS</v>
          </cell>
          <cell r="S60" t="str">
            <v>部署安装</v>
          </cell>
          <cell r="V60">
            <v>3</v>
          </cell>
          <cell r="AV60" t="str">
            <v>长</v>
          </cell>
        </row>
        <row r="61">
          <cell r="R61" t="str">
            <v>阿里云</v>
          </cell>
          <cell r="S61" t="str">
            <v>部署安装</v>
          </cell>
          <cell r="V61">
            <v>10</v>
          </cell>
          <cell r="AV61" t="str">
            <v>中</v>
          </cell>
        </row>
        <row r="62">
          <cell r="R62" t="str">
            <v>安装部署</v>
          </cell>
          <cell r="S62" t="str">
            <v>部署安装</v>
          </cell>
          <cell r="V62">
            <v>2</v>
          </cell>
          <cell r="AV62" t="str">
            <v>短</v>
          </cell>
        </row>
        <row r="63">
          <cell r="R63" t="str">
            <v>百应资产</v>
          </cell>
          <cell r="S63" t="str">
            <v>部署安装</v>
          </cell>
          <cell r="V63">
            <v>1</v>
          </cell>
          <cell r="AV63" t="str">
            <v>已丢单</v>
          </cell>
        </row>
        <row r="64">
          <cell r="R64" t="str">
            <v>畅捷通</v>
          </cell>
          <cell r="S64" t="str">
            <v>部署安装</v>
          </cell>
          <cell r="V64">
            <v>6.25</v>
          </cell>
          <cell r="AV64" t="str">
            <v>短</v>
          </cell>
        </row>
        <row r="65">
          <cell r="R65" t="str">
            <v>畅捷通</v>
          </cell>
          <cell r="S65" t="str">
            <v xml:space="preserve">应用软件 </v>
          </cell>
          <cell r="V65">
            <v>11</v>
          </cell>
          <cell r="AV65" t="str">
            <v>短</v>
          </cell>
        </row>
        <row r="66">
          <cell r="R66" t="str">
            <v>安装部署</v>
          </cell>
          <cell r="S66" t="str">
            <v>部署安装</v>
          </cell>
          <cell r="V66">
            <v>1</v>
          </cell>
          <cell r="AV66" t="str">
            <v>已丢单</v>
          </cell>
        </row>
        <row r="67">
          <cell r="R67" t="str">
            <v>云之家</v>
          </cell>
          <cell r="S67" t="str">
            <v>部署安装</v>
          </cell>
          <cell r="V67">
            <v>14</v>
          </cell>
          <cell r="AV67" t="str">
            <v>中</v>
          </cell>
        </row>
        <row r="68">
          <cell r="R68" t="str">
            <v>双态桌面</v>
          </cell>
          <cell r="S68" t="str">
            <v>部署安装</v>
          </cell>
          <cell r="V68">
            <v>13</v>
          </cell>
          <cell r="AV68" t="str">
            <v>中</v>
          </cell>
        </row>
        <row r="69">
          <cell r="R69" t="str">
            <v>外包服务</v>
          </cell>
          <cell r="S69" t="str">
            <v>IT服务运维</v>
          </cell>
          <cell r="V69">
            <v>1</v>
          </cell>
          <cell r="AV69" t="str">
            <v>已丢单</v>
          </cell>
        </row>
        <row r="70">
          <cell r="R70" t="str">
            <v>双态桌面</v>
          </cell>
          <cell r="S70" t="str">
            <v>部署安装</v>
          </cell>
          <cell r="V70">
            <v>25</v>
          </cell>
          <cell r="AV70" t="str">
            <v>中</v>
          </cell>
        </row>
        <row r="71">
          <cell r="R71" t="str">
            <v>畅捷通</v>
          </cell>
          <cell r="S71" t="str">
            <v xml:space="preserve">应用软件 </v>
          </cell>
          <cell r="V71">
            <v>1</v>
          </cell>
          <cell r="AV71" t="str">
            <v>已丢单</v>
          </cell>
        </row>
        <row r="72">
          <cell r="R72" t="str">
            <v>畅捷通</v>
          </cell>
          <cell r="S72" t="str">
            <v xml:space="preserve">应用软件 </v>
          </cell>
          <cell r="V72">
            <v>3</v>
          </cell>
          <cell r="AV72" t="str">
            <v>长</v>
          </cell>
        </row>
        <row r="73">
          <cell r="R73" t="str">
            <v>office365</v>
          </cell>
          <cell r="S73" t="str">
            <v>部署安装</v>
          </cell>
          <cell r="V73">
            <v>1</v>
          </cell>
          <cell r="AV73" t="str">
            <v>已丢单</v>
          </cell>
        </row>
        <row r="74">
          <cell r="R74" t="str">
            <v>维修调试</v>
          </cell>
          <cell r="S74" t="str">
            <v>IT硬件维保</v>
          </cell>
          <cell r="V74">
            <v>1</v>
          </cell>
          <cell r="AV74" t="str">
            <v>已得单</v>
          </cell>
        </row>
        <row r="75">
          <cell r="R75" t="str">
            <v>安装部署</v>
          </cell>
          <cell r="S75" t="str">
            <v>部署安装</v>
          </cell>
          <cell r="V75">
            <v>10</v>
          </cell>
          <cell r="AV75" t="str">
            <v>短</v>
          </cell>
        </row>
        <row r="76">
          <cell r="R76" t="str">
            <v>会畅SaaS</v>
          </cell>
          <cell r="S76" t="str">
            <v>部署安装</v>
          </cell>
          <cell r="V76">
            <v>1</v>
          </cell>
          <cell r="AV76" t="str">
            <v>短</v>
          </cell>
        </row>
        <row r="77">
          <cell r="R77" t="str">
            <v>其他</v>
          </cell>
          <cell r="S77" t="str">
            <v>解决方案</v>
          </cell>
          <cell r="V77">
            <v>50</v>
          </cell>
          <cell r="AV77" t="str">
            <v>短</v>
          </cell>
        </row>
        <row r="78">
          <cell r="R78" t="str">
            <v>百应资产</v>
          </cell>
          <cell r="S78" t="str">
            <v>部署安装</v>
          </cell>
          <cell r="AV78" t="str">
            <v>短</v>
          </cell>
        </row>
        <row r="79">
          <cell r="R79" t="str">
            <v>外包服务</v>
          </cell>
          <cell r="S79" t="str">
            <v>IT硬件维保</v>
          </cell>
          <cell r="V79">
            <v>25</v>
          </cell>
          <cell r="AV79" t="str">
            <v>中</v>
          </cell>
        </row>
        <row r="80">
          <cell r="R80" t="str">
            <v>硬件和服务升级</v>
          </cell>
          <cell r="S80" t="str">
            <v>IT硬件维保</v>
          </cell>
          <cell r="V80">
            <v>1</v>
          </cell>
          <cell r="AV80" t="str">
            <v>已丢单</v>
          </cell>
        </row>
        <row r="81">
          <cell r="R81" t="str">
            <v>安装部署</v>
          </cell>
          <cell r="S81" t="str">
            <v>IT硬件维保</v>
          </cell>
          <cell r="V81">
            <v>1</v>
          </cell>
          <cell r="AV81" t="str">
            <v>短</v>
          </cell>
        </row>
        <row r="82">
          <cell r="R82" t="str">
            <v>今目标</v>
          </cell>
          <cell r="S82" t="str">
            <v xml:space="preserve">应用软件 </v>
          </cell>
          <cell r="V82">
            <v>1</v>
          </cell>
          <cell r="AV82" t="str">
            <v>已丢单</v>
          </cell>
        </row>
        <row r="83">
          <cell r="R83" t="str">
            <v>1毛闪修</v>
          </cell>
          <cell r="S83" t="str">
            <v>IT服务运维</v>
          </cell>
          <cell r="V83">
            <v>1</v>
          </cell>
          <cell r="AV83" t="str">
            <v>短</v>
          </cell>
        </row>
        <row r="84">
          <cell r="R84" t="str">
            <v>畅捷通</v>
          </cell>
          <cell r="S84" t="str">
            <v xml:space="preserve">应用软件 </v>
          </cell>
          <cell r="V84">
            <v>2</v>
          </cell>
          <cell r="AV84" t="str">
            <v>短</v>
          </cell>
        </row>
        <row r="85">
          <cell r="R85" t="str">
            <v>百应资产</v>
          </cell>
          <cell r="S85" t="str">
            <v>IT服务运维</v>
          </cell>
          <cell r="V85">
            <v>10</v>
          </cell>
          <cell r="AV85" t="str">
            <v>长</v>
          </cell>
        </row>
        <row r="86">
          <cell r="R86" t="str">
            <v>维修调试</v>
          </cell>
          <cell r="S86" t="str">
            <v>IT服务运维</v>
          </cell>
          <cell r="V86">
            <v>0.05</v>
          </cell>
          <cell r="AV86" t="str">
            <v>短</v>
          </cell>
        </row>
        <row r="87">
          <cell r="R87" t="str">
            <v>外包服务</v>
          </cell>
          <cell r="S87" t="str">
            <v>IT服务运维</v>
          </cell>
          <cell r="V87">
            <v>12</v>
          </cell>
          <cell r="AV87" t="str">
            <v>短</v>
          </cell>
        </row>
        <row r="88">
          <cell r="R88" t="str">
            <v>畅捷通</v>
          </cell>
          <cell r="S88" t="str">
            <v xml:space="preserve">应用软件 </v>
          </cell>
          <cell r="V88">
            <v>30</v>
          </cell>
          <cell r="AV88" t="str">
            <v>中</v>
          </cell>
        </row>
        <row r="89">
          <cell r="R89" t="str">
            <v>安装部署</v>
          </cell>
          <cell r="S89" t="str">
            <v>解决方案</v>
          </cell>
          <cell r="V89">
            <v>10</v>
          </cell>
          <cell r="AV89" t="str">
            <v>中</v>
          </cell>
        </row>
        <row r="90">
          <cell r="R90" t="str">
            <v>维修调试</v>
          </cell>
          <cell r="S90" t="str">
            <v>IT硬件维保</v>
          </cell>
          <cell r="V90">
            <v>1</v>
          </cell>
          <cell r="AV90" t="str">
            <v>短</v>
          </cell>
        </row>
        <row r="91">
          <cell r="R91" t="str">
            <v>外包服务</v>
          </cell>
          <cell r="S91" t="str">
            <v>IT服务运维</v>
          </cell>
          <cell r="V91">
            <v>6</v>
          </cell>
          <cell r="AV91" t="str">
            <v>短</v>
          </cell>
        </row>
        <row r="92">
          <cell r="R92" t="str">
            <v>外包服务</v>
          </cell>
          <cell r="S92" t="str">
            <v>IT服务运维</v>
          </cell>
          <cell r="V92">
            <v>5</v>
          </cell>
          <cell r="AV92" t="str">
            <v>已丢单</v>
          </cell>
        </row>
        <row r="93">
          <cell r="R93" t="str">
            <v>硬件和服务升级</v>
          </cell>
          <cell r="S93" t="str">
            <v>IT硬件维保</v>
          </cell>
          <cell r="V93">
            <v>8</v>
          </cell>
          <cell r="AV93" t="str">
            <v>中</v>
          </cell>
        </row>
        <row r="94">
          <cell r="R94" t="str">
            <v>百应资产</v>
          </cell>
          <cell r="S94" t="str">
            <v>部署安装</v>
          </cell>
          <cell r="V94">
            <v>5</v>
          </cell>
          <cell r="AV94" t="str">
            <v>短</v>
          </cell>
        </row>
        <row r="95">
          <cell r="R95" t="str">
            <v>双态桌面</v>
          </cell>
          <cell r="S95" t="str">
            <v>部署安装</v>
          </cell>
          <cell r="V95">
            <v>6</v>
          </cell>
          <cell r="AV95" t="str">
            <v>短</v>
          </cell>
        </row>
        <row r="96">
          <cell r="R96" t="str">
            <v>安装部署</v>
          </cell>
          <cell r="S96" t="str">
            <v>IT硬件维保</v>
          </cell>
          <cell r="V96">
            <v>2</v>
          </cell>
          <cell r="AV96" t="str">
            <v>短</v>
          </cell>
        </row>
        <row r="97">
          <cell r="R97" t="str">
            <v>会畅SaaS</v>
          </cell>
          <cell r="S97" t="str">
            <v xml:space="preserve">应用软件 </v>
          </cell>
          <cell r="V97">
            <v>6</v>
          </cell>
          <cell r="AV97" t="str">
            <v>短</v>
          </cell>
        </row>
        <row r="98">
          <cell r="R98" t="str">
            <v>云之家</v>
          </cell>
          <cell r="S98" t="str">
            <v>部署安装</v>
          </cell>
          <cell r="V98">
            <v>4</v>
          </cell>
          <cell r="AV98" t="str">
            <v>短</v>
          </cell>
        </row>
        <row r="99">
          <cell r="R99" t="str">
            <v>百应资产</v>
          </cell>
          <cell r="S99" t="str">
            <v>部署安装</v>
          </cell>
          <cell r="V99">
            <v>4</v>
          </cell>
          <cell r="AV99" t="str">
            <v>短</v>
          </cell>
        </row>
        <row r="100">
          <cell r="R100" t="str">
            <v>其他</v>
          </cell>
          <cell r="S100" t="str">
            <v>IT服务运维</v>
          </cell>
          <cell r="V100">
            <v>3</v>
          </cell>
          <cell r="AV100" t="str">
            <v>短</v>
          </cell>
        </row>
        <row r="101">
          <cell r="R101" t="str">
            <v>安装部署</v>
          </cell>
          <cell r="S101" t="str">
            <v>部署安装</v>
          </cell>
          <cell r="V101">
            <v>55</v>
          </cell>
          <cell r="AV101" t="str">
            <v>短</v>
          </cell>
        </row>
        <row r="102">
          <cell r="R102" t="str">
            <v>IT规划设计</v>
          </cell>
          <cell r="S102" t="str">
            <v>部署安装</v>
          </cell>
          <cell r="V102">
            <v>2</v>
          </cell>
          <cell r="AV102" t="str">
            <v>短</v>
          </cell>
        </row>
        <row r="103">
          <cell r="R103" t="str">
            <v>百应资产</v>
          </cell>
          <cell r="S103" t="str">
            <v>部署安装</v>
          </cell>
          <cell r="V103">
            <v>2</v>
          </cell>
          <cell r="AV103" t="str">
            <v>短</v>
          </cell>
        </row>
        <row r="104">
          <cell r="R104" t="str">
            <v>硬件和服务升级</v>
          </cell>
          <cell r="S104" t="str">
            <v>IT硬件维保</v>
          </cell>
          <cell r="V104">
            <v>2</v>
          </cell>
          <cell r="AV104" t="str">
            <v>已丢单</v>
          </cell>
        </row>
        <row r="105">
          <cell r="R105" t="str">
            <v>外包服务</v>
          </cell>
          <cell r="S105" t="str">
            <v>IT硬件维保</v>
          </cell>
          <cell r="V105">
            <v>2</v>
          </cell>
          <cell r="AV105" t="str">
            <v>短</v>
          </cell>
        </row>
        <row r="106">
          <cell r="R106" t="str">
            <v>其他</v>
          </cell>
          <cell r="S106" t="str">
            <v>解决方案</v>
          </cell>
          <cell r="V106">
            <v>1</v>
          </cell>
          <cell r="AV106" t="str">
            <v>已丢单</v>
          </cell>
        </row>
        <row r="107">
          <cell r="R107" t="str">
            <v>其他</v>
          </cell>
          <cell r="S107" t="str">
            <v>部署安装</v>
          </cell>
          <cell r="V107">
            <v>12</v>
          </cell>
          <cell r="AV107" t="str">
            <v>短</v>
          </cell>
        </row>
        <row r="108">
          <cell r="R108" t="str">
            <v>安装部署</v>
          </cell>
          <cell r="S108" t="str">
            <v>IT硬件维保</v>
          </cell>
          <cell r="V108">
            <v>1</v>
          </cell>
          <cell r="AV108" t="str">
            <v>已丢单</v>
          </cell>
        </row>
        <row r="109">
          <cell r="R109" t="str">
            <v>安装部署</v>
          </cell>
          <cell r="S109" t="str">
            <v>部署安装</v>
          </cell>
          <cell r="V109">
            <v>0.8</v>
          </cell>
          <cell r="AV109" t="str">
            <v>已丢单</v>
          </cell>
        </row>
        <row r="110">
          <cell r="R110" t="str">
            <v>今目标</v>
          </cell>
          <cell r="S110" t="str">
            <v>部署安装</v>
          </cell>
          <cell r="V110">
            <v>10</v>
          </cell>
          <cell r="AV110" t="str">
            <v>短</v>
          </cell>
        </row>
        <row r="111">
          <cell r="R111" t="str">
            <v>IT规划设计</v>
          </cell>
          <cell r="S111" t="str">
            <v>部署安装</v>
          </cell>
          <cell r="AV111" t="str">
            <v>长</v>
          </cell>
        </row>
        <row r="112">
          <cell r="R112" t="str">
            <v>双态桌面</v>
          </cell>
          <cell r="S112" t="str">
            <v>部署安装</v>
          </cell>
          <cell r="V112">
            <v>400</v>
          </cell>
          <cell r="AV112" t="str">
            <v>短</v>
          </cell>
        </row>
        <row r="113">
          <cell r="R113" t="str">
            <v>office365</v>
          </cell>
          <cell r="S113" t="str">
            <v>部署安装</v>
          </cell>
          <cell r="V113">
            <v>1</v>
          </cell>
          <cell r="AV113" t="str">
            <v>短</v>
          </cell>
        </row>
        <row r="114">
          <cell r="R114" t="str">
            <v>硬件和服务升级</v>
          </cell>
          <cell r="S114" t="str">
            <v>IT硬件维保</v>
          </cell>
          <cell r="V114">
            <v>1</v>
          </cell>
          <cell r="AV114" t="str">
            <v>短</v>
          </cell>
        </row>
        <row r="115">
          <cell r="R115" t="str">
            <v>畅捷通</v>
          </cell>
          <cell r="S115" t="str">
            <v xml:space="preserve">应用软件 </v>
          </cell>
          <cell r="V115">
            <v>5</v>
          </cell>
          <cell r="AV115" t="str">
            <v>短</v>
          </cell>
        </row>
        <row r="116">
          <cell r="R116" t="str">
            <v>IT规划设计</v>
          </cell>
          <cell r="S116" t="str">
            <v>部署安装</v>
          </cell>
          <cell r="V116">
            <v>25</v>
          </cell>
          <cell r="AV116" t="str">
            <v>已丢单</v>
          </cell>
        </row>
        <row r="117">
          <cell r="R117" t="str">
            <v>今目标</v>
          </cell>
          <cell r="S117" t="str">
            <v>部署安装</v>
          </cell>
          <cell r="V117">
            <v>5</v>
          </cell>
          <cell r="AV117" t="str">
            <v>长</v>
          </cell>
        </row>
        <row r="118">
          <cell r="R118" t="str">
            <v>维修调试</v>
          </cell>
          <cell r="S118" t="str">
            <v>IT硬件维保</v>
          </cell>
          <cell r="V118">
            <v>1</v>
          </cell>
          <cell r="AV118" t="str">
            <v>短</v>
          </cell>
        </row>
        <row r="119">
          <cell r="R119" t="str">
            <v>外包服务</v>
          </cell>
          <cell r="S119" t="str">
            <v>IT服务运维</v>
          </cell>
          <cell r="V119">
            <v>5</v>
          </cell>
          <cell r="AV119" t="str">
            <v>短</v>
          </cell>
        </row>
        <row r="120">
          <cell r="R120" t="str">
            <v>外包服务</v>
          </cell>
          <cell r="S120" t="str">
            <v>IT服务运维</v>
          </cell>
          <cell r="V120">
            <v>1</v>
          </cell>
          <cell r="AV120" t="str">
            <v>短</v>
          </cell>
        </row>
        <row r="121">
          <cell r="R121" t="str">
            <v>畅捷通</v>
          </cell>
          <cell r="S121" t="str">
            <v xml:space="preserve">应用软件 </v>
          </cell>
          <cell r="V121">
            <v>1</v>
          </cell>
          <cell r="AV121" t="str">
            <v>已丢单</v>
          </cell>
        </row>
        <row r="122">
          <cell r="R122" t="str">
            <v>外包服务</v>
          </cell>
          <cell r="S122" t="str">
            <v>部署安装</v>
          </cell>
          <cell r="V122">
            <v>2</v>
          </cell>
          <cell r="AV122" t="str">
            <v>已丢单</v>
          </cell>
        </row>
        <row r="123">
          <cell r="R123" t="str">
            <v>白牌机</v>
          </cell>
          <cell r="S123" t="str">
            <v>IT硬件维保</v>
          </cell>
          <cell r="V123">
            <v>5</v>
          </cell>
          <cell r="AV123" t="str">
            <v>已丢单</v>
          </cell>
        </row>
        <row r="124">
          <cell r="R124" t="str">
            <v>外包服务</v>
          </cell>
          <cell r="S124" t="str">
            <v>IT服务运维</v>
          </cell>
          <cell r="V124">
            <v>18</v>
          </cell>
          <cell r="AV124" t="str">
            <v>短</v>
          </cell>
        </row>
        <row r="125">
          <cell r="R125" t="str">
            <v>会畅SaaS</v>
          </cell>
          <cell r="S125" t="str">
            <v>部署安装</v>
          </cell>
          <cell r="V125">
            <v>10</v>
          </cell>
          <cell r="AV125" t="str">
            <v>短</v>
          </cell>
        </row>
        <row r="126">
          <cell r="R126" t="str">
            <v>白牌机</v>
          </cell>
          <cell r="S126" t="str">
            <v>IT硬件维保</v>
          </cell>
          <cell r="V126">
            <v>1</v>
          </cell>
          <cell r="AV126" t="str">
            <v>已得单</v>
          </cell>
        </row>
        <row r="127">
          <cell r="R127" t="str">
            <v>红圈营销</v>
          </cell>
          <cell r="S127" t="str">
            <v xml:space="preserve">应用软件 </v>
          </cell>
          <cell r="V127">
            <v>8</v>
          </cell>
          <cell r="AV127" t="str">
            <v>已丢单</v>
          </cell>
        </row>
        <row r="128">
          <cell r="R128" t="str">
            <v>阿里云</v>
          </cell>
          <cell r="S128" t="str">
            <v>部署安装</v>
          </cell>
          <cell r="V128">
            <v>3.12</v>
          </cell>
          <cell r="AV128" t="str">
            <v>短</v>
          </cell>
        </row>
        <row r="129">
          <cell r="R129" t="str">
            <v>外包服务</v>
          </cell>
          <cell r="S129" t="str">
            <v>IT服务运维</v>
          </cell>
          <cell r="V129">
            <v>15</v>
          </cell>
          <cell r="AV129" t="str">
            <v>长</v>
          </cell>
        </row>
        <row r="130">
          <cell r="R130" t="str">
            <v>今目标</v>
          </cell>
          <cell r="S130" t="str">
            <v>部署安装</v>
          </cell>
          <cell r="V130">
            <v>1</v>
          </cell>
          <cell r="AV130" t="str">
            <v>已丢单</v>
          </cell>
        </row>
        <row r="131">
          <cell r="R131" t="str">
            <v>安装部署</v>
          </cell>
          <cell r="S131" t="str">
            <v>解决方案</v>
          </cell>
          <cell r="V131">
            <v>300</v>
          </cell>
          <cell r="AV131" t="str">
            <v>短</v>
          </cell>
        </row>
        <row r="132">
          <cell r="R132" t="str">
            <v>百应资产</v>
          </cell>
          <cell r="S132" t="str">
            <v>部署安装</v>
          </cell>
          <cell r="V132">
            <v>6</v>
          </cell>
          <cell r="AV132" t="str">
            <v>短</v>
          </cell>
        </row>
        <row r="133">
          <cell r="R133" t="str">
            <v>IT规划设计</v>
          </cell>
          <cell r="S133" t="str">
            <v xml:space="preserve">应用软件 </v>
          </cell>
          <cell r="V133">
            <v>12</v>
          </cell>
          <cell r="AV133" t="str">
            <v>短</v>
          </cell>
        </row>
        <row r="134">
          <cell r="R134" t="str">
            <v>硬件和服务升级</v>
          </cell>
          <cell r="S134" t="str">
            <v>IT硬件维保</v>
          </cell>
          <cell r="V134">
            <v>7</v>
          </cell>
          <cell r="AV134" t="str">
            <v>已丢单</v>
          </cell>
        </row>
        <row r="135">
          <cell r="R135" t="str">
            <v>IT规划设计</v>
          </cell>
          <cell r="S135" t="str">
            <v xml:space="preserve">应用软件 </v>
          </cell>
          <cell r="V135">
            <v>50</v>
          </cell>
          <cell r="AV135" t="str">
            <v>短</v>
          </cell>
        </row>
        <row r="136">
          <cell r="R136" t="str">
            <v>百应资产</v>
          </cell>
          <cell r="S136" t="str">
            <v>IT服务运维</v>
          </cell>
          <cell r="V136">
            <v>3</v>
          </cell>
          <cell r="AV136" t="str">
            <v>长</v>
          </cell>
        </row>
        <row r="137">
          <cell r="R137" t="str">
            <v>百应资产</v>
          </cell>
          <cell r="S137" t="str">
            <v>IT服务运维</v>
          </cell>
          <cell r="V137">
            <v>5</v>
          </cell>
          <cell r="AV137" t="str">
            <v>短</v>
          </cell>
        </row>
        <row r="138">
          <cell r="R138" t="str">
            <v>安装部署</v>
          </cell>
          <cell r="S138" t="str">
            <v>IT服务运维</v>
          </cell>
          <cell r="V138">
            <v>2</v>
          </cell>
          <cell r="AV138" t="str">
            <v>短</v>
          </cell>
        </row>
        <row r="139">
          <cell r="R139" t="str">
            <v>百应资产</v>
          </cell>
          <cell r="S139" t="str">
            <v>IT服务运维</v>
          </cell>
          <cell r="V139">
            <v>12.5</v>
          </cell>
          <cell r="AV139" t="str">
            <v>短</v>
          </cell>
        </row>
        <row r="140">
          <cell r="R140" t="str">
            <v>云之家</v>
          </cell>
          <cell r="S140" t="str">
            <v>部署安装</v>
          </cell>
          <cell r="V140">
            <v>1</v>
          </cell>
          <cell r="AV140" t="str">
            <v>中</v>
          </cell>
        </row>
        <row r="141">
          <cell r="R141" t="str">
            <v>1毛闪修</v>
          </cell>
          <cell r="S141" t="str">
            <v>IT服务运维</v>
          </cell>
          <cell r="V141">
            <v>1</v>
          </cell>
          <cell r="AV141" t="str">
            <v>已丢单</v>
          </cell>
        </row>
        <row r="142">
          <cell r="R142" t="str">
            <v>外包服务</v>
          </cell>
          <cell r="S142" t="str">
            <v>IT服务运维</v>
          </cell>
          <cell r="V142">
            <v>2</v>
          </cell>
          <cell r="AV142" t="str">
            <v>短</v>
          </cell>
        </row>
        <row r="143">
          <cell r="R143" t="str">
            <v>安装部署</v>
          </cell>
          <cell r="S143" t="str">
            <v>部署安装</v>
          </cell>
          <cell r="V143">
            <v>20</v>
          </cell>
          <cell r="AV143" t="str">
            <v>短</v>
          </cell>
        </row>
        <row r="144">
          <cell r="R144" t="str">
            <v>今目标</v>
          </cell>
          <cell r="S144" t="str">
            <v>部署安装</v>
          </cell>
          <cell r="AV144" t="str">
            <v>短</v>
          </cell>
        </row>
        <row r="145">
          <cell r="R145" t="str">
            <v>安装部署</v>
          </cell>
          <cell r="S145" t="str">
            <v>部署安装</v>
          </cell>
          <cell r="V145">
            <v>50</v>
          </cell>
          <cell r="AV145" t="str">
            <v>短</v>
          </cell>
        </row>
        <row r="146">
          <cell r="R146" t="str">
            <v>维修调试</v>
          </cell>
          <cell r="S146" t="str">
            <v>IT硬件维保</v>
          </cell>
          <cell r="V146">
            <v>1</v>
          </cell>
          <cell r="AV146" t="str">
            <v>短</v>
          </cell>
        </row>
        <row r="147">
          <cell r="R147" t="str">
            <v>维修调试</v>
          </cell>
          <cell r="S147" t="str">
            <v>IT硬件维保</v>
          </cell>
          <cell r="V147">
            <v>5</v>
          </cell>
          <cell r="AV147" t="str">
            <v>短</v>
          </cell>
        </row>
        <row r="148">
          <cell r="R148" t="str">
            <v>智慧大屏</v>
          </cell>
          <cell r="S148" t="str">
            <v>部署安装</v>
          </cell>
          <cell r="V148">
            <v>12</v>
          </cell>
          <cell r="AV148" t="str">
            <v>中</v>
          </cell>
        </row>
        <row r="149">
          <cell r="R149" t="str">
            <v>白牌机</v>
          </cell>
          <cell r="S149" t="str">
            <v>IT硬件维保</v>
          </cell>
          <cell r="V149">
            <v>4</v>
          </cell>
          <cell r="AV149" t="str">
            <v>中</v>
          </cell>
        </row>
        <row r="150">
          <cell r="R150" t="str">
            <v>外包服务</v>
          </cell>
          <cell r="S150" t="str">
            <v>部署安装</v>
          </cell>
          <cell r="V150">
            <v>6</v>
          </cell>
          <cell r="AV150" t="str">
            <v>短</v>
          </cell>
        </row>
        <row r="151">
          <cell r="S151" t="str">
            <v>部署安装</v>
          </cell>
          <cell r="AV151" t="str">
            <v>长</v>
          </cell>
        </row>
        <row r="152">
          <cell r="R152" t="str">
            <v>office365</v>
          </cell>
          <cell r="S152" t="str">
            <v>部署安装</v>
          </cell>
          <cell r="V152">
            <v>2</v>
          </cell>
          <cell r="AV152" t="str">
            <v>短</v>
          </cell>
        </row>
        <row r="153">
          <cell r="R153" t="str">
            <v>IT规划设计</v>
          </cell>
          <cell r="S153" t="str">
            <v>解决方案</v>
          </cell>
          <cell r="V153">
            <v>10</v>
          </cell>
          <cell r="AV153" t="str">
            <v>长</v>
          </cell>
        </row>
        <row r="154">
          <cell r="R154" t="str">
            <v>今目标</v>
          </cell>
          <cell r="S154" t="str">
            <v>部署安装</v>
          </cell>
          <cell r="V154">
            <v>3</v>
          </cell>
          <cell r="AV154" t="str">
            <v>中</v>
          </cell>
        </row>
        <row r="155">
          <cell r="R155" t="str">
            <v>今目标</v>
          </cell>
          <cell r="S155" t="str">
            <v>部署安装</v>
          </cell>
          <cell r="V155">
            <v>3</v>
          </cell>
          <cell r="AV155" t="str">
            <v>短</v>
          </cell>
        </row>
        <row r="156">
          <cell r="R156" t="str">
            <v>畅捷通</v>
          </cell>
          <cell r="S156" t="str">
            <v xml:space="preserve">应用软件 </v>
          </cell>
          <cell r="V156">
            <v>10</v>
          </cell>
          <cell r="AV156" t="str">
            <v>长</v>
          </cell>
        </row>
        <row r="157">
          <cell r="R157" t="str">
            <v>畅捷通</v>
          </cell>
          <cell r="S157" t="str">
            <v xml:space="preserve">应用软件 </v>
          </cell>
          <cell r="V157">
            <v>2</v>
          </cell>
          <cell r="AV157" t="str">
            <v>短</v>
          </cell>
        </row>
        <row r="158">
          <cell r="R158" t="str">
            <v>维修调试</v>
          </cell>
          <cell r="S158" t="str">
            <v>部署安装</v>
          </cell>
          <cell r="V158">
            <v>4</v>
          </cell>
          <cell r="AV158" t="str">
            <v>短</v>
          </cell>
        </row>
        <row r="159">
          <cell r="S159" t="str">
            <v>部署安装</v>
          </cell>
          <cell r="AV159" t="str">
            <v>长</v>
          </cell>
        </row>
        <row r="160">
          <cell r="R160" t="str">
            <v>百应资产</v>
          </cell>
          <cell r="S160" t="str">
            <v>IT服务运维</v>
          </cell>
          <cell r="AV160" t="str">
            <v>短</v>
          </cell>
        </row>
        <row r="161">
          <cell r="R161" t="str">
            <v>今目标</v>
          </cell>
          <cell r="S161" t="str">
            <v>部署安装</v>
          </cell>
          <cell r="V161">
            <v>15</v>
          </cell>
          <cell r="AV161" t="str">
            <v>中</v>
          </cell>
        </row>
        <row r="162">
          <cell r="R162" t="str">
            <v>IT规划设计</v>
          </cell>
          <cell r="S162" t="str">
            <v xml:space="preserve">应用软件 </v>
          </cell>
          <cell r="V162">
            <v>6</v>
          </cell>
          <cell r="AV162" t="str">
            <v>短</v>
          </cell>
        </row>
        <row r="163">
          <cell r="R163" t="str">
            <v>今目标</v>
          </cell>
          <cell r="S163" t="str">
            <v>部署安装</v>
          </cell>
          <cell r="V163">
            <v>5</v>
          </cell>
          <cell r="AV163" t="str">
            <v>已丢单</v>
          </cell>
        </row>
        <row r="164">
          <cell r="R164" t="str">
            <v>今目标</v>
          </cell>
          <cell r="S164" t="str">
            <v xml:space="preserve">应用软件 </v>
          </cell>
          <cell r="V164">
            <v>5</v>
          </cell>
          <cell r="AV164" t="str">
            <v>短</v>
          </cell>
        </row>
        <row r="165">
          <cell r="R165" t="str">
            <v>硬件和服务升级</v>
          </cell>
          <cell r="S165" t="str">
            <v>IT硬件维保</v>
          </cell>
          <cell r="V165">
            <v>15</v>
          </cell>
          <cell r="AV165" t="str">
            <v>短</v>
          </cell>
        </row>
        <row r="166">
          <cell r="R166" t="str">
            <v>智慧大屏</v>
          </cell>
          <cell r="S166" t="str">
            <v>部署安装</v>
          </cell>
          <cell r="V166">
            <v>3</v>
          </cell>
          <cell r="AV166" t="str">
            <v>短</v>
          </cell>
        </row>
        <row r="167">
          <cell r="R167" t="str">
            <v>NAS</v>
          </cell>
          <cell r="S167" t="str">
            <v>部署安装</v>
          </cell>
          <cell r="V167">
            <v>1</v>
          </cell>
          <cell r="AV167" t="str">
            <v>短</v>
          </cell>
        </row>
        <row r="168">
          <cell r="R168" t="str">
            <v>其他</v>
          </cell>
          <cell r="S168" t="str">
            <v>IT服务运维</v>
          </cell>
          <cell r="V168">
            <v>3</v>
          </cell>
          <cell r="AV168" t="str">
            <v>短</v>
          </cell>
        </row>
        <row r="169">
          <cell r="R169" t="str">
            <v>今目标</v>
          </cell>
          <cell r="S169" t="str">
            <v>部署安装</v>
          </cell>
          <cell r="V169">
            <v>4.5</v>
          </cell>
          <cell r="AV169" t="str">
            <v>长</v>
          </cell>
        </row>
        <row r="170">
          <cell r="R170" t="str">
            <v>其他</v>
          </cell>
          <cell r="S170" t="str">
            <v>解决方案</v>
          </cell>
          <cell r="V170">
            <v>1</v>
          </cell>
          <cell r="AV170" t="str">
            <v>短</v>
          </cell>
        </row>
        <row r="171">
          <cell r="R171" t="str">
            <v>维修调试</v>
          </cell>
          <cell r="S171" t="str">
            <v>部署安装</v>
          </cell>
          <cell r="AV171" t="str">
            <v>已丢单</v>
          </cell>
        </row>
        <row r="172">
          <cell r="R172" t="str">
            <v>其他</v>
          </cell>
          <cell r="S172" t="str">
            <v>解决方案</v>
          </cell>
          <cell r="V172">
            <v>30</v>
          </cell>
          <cell r="AV172" t="str">
            <v>短</v>
          </cell>
        </row>
        <row r="173">
          <cell r="R173" t="str">
            <v>今目标</v>
          </cell>
          <cell r="S173" t="str">
            <v>部署安装</v>
          </cell>
          <cell r="V173">
            <v>2.25</v>
          </cell>
          <cell r="AV173" t="str">
            <v>短</v>
          </cell>
        </row>
        <row r="174">
          <cell r="R174" t="str">
            <v>office365</v>
          </cell>
          <cell r="S174" t="str">
            <v>部署安装</v>
          </cell>
          <cell r="V174">
            <v>1</v>
          </cell>
          <cell r="AV174" t="str">
            <v>短</v>
          </cell>
        </row>
        <row r="175">
          <cell r="R175" t="str">
            <v>红圈营销</v>
          </cell>
          <cell r="S175" t="str">
            <v xml:space="preserve">应用软件 </v>
          </cell>
          <cell r="V175">
            <v>2</v>
          </cell>
          <cell r="AV175" t="str">
            <v>中</v>
          </cell>
        </row>
        <row r="176">
          <cell r="R176" t="str">
            <v>外包服务</v>
          </cell>
          <cell r="S176" t="str">
            <v>IT服务运维</v>
          </cell>
          <cell r="V176">
            <v>5</v>
          </cell>
          <cell r="AV176" t="str">
            <v>短</v>
          </cell>
        </row>
        <row r="177">
          <cell r="R177" t="str">
            <v>硬件和服务升级</v>
          </cell>
          <cell r="S177" t="str">
            <v>部署安装</v>
          </cell>
          <cell r="V177">
            <v>20</v>
          </cell>
          <cell r="AV177" t="str">
            <v>已丢单</v>
          </cell>
        </row>
        <row r="178">
          <cell r="R178" t="str">
            <v>云之家</v>
          </cell>
          <cell r="S178" t="str">
            <v>部署安装</v>
          </cell>
          <cell r="V178">
            <v>6</v>
          </cell>
          <cell r="AV178" t="str">
            <v>中</v>
          </cell>
        </row>
        <row r="179">
          <cell r="R179" t="str">
            <v>IT规划设计</v>
          </cell>
          <cell r="S179" t="str">
            <v xml:space="preserve">应用软件 </v>
          </cell>
          <cell r="V179">
            <v>30</v>
          </cell>
          <cell r="AV179" t="str">
            <v>短</v>
          </cell>
        </row>
        <row r="180">
          <cell r="R180" t="str">
            <v>1毛闪修</v>
          </cell>
          <cell r="S180" t="str">
            <v>IT服务运维</v>
          </cell>
          <cell r="V180">
            <v>2</v>
          </cell>
          <cell r="AV180" t="str">
            <v>短</v>
          </cell>
        </row>
        <row r="181">
          <cell r="R181" t="str">
            <v>其他</v>
          </cell>
          <cell r="S181" t="str">
            <v>部署安装</v>
          </cell>
          <cell r="V181">
            <v>1</v>
          </cell>
          <cell r="AV181" t="str">
            <v>长</v>
          </cell>
        </row>
        <row r="182">
          <cell r="R182" t="str">
            <v>双态桌面</v>
          </cell>
          <cell r="S182" t="str">
            <v>部署安装</v>
          </cell>
          <cell r="V182">
            <v>15</v>
          </cell>
          <cell r="AV182" t="str">
            <v>短</v>
          </cell>
        </row>
        <row r="183">
          <cell r="R183" t="str">
            <v>维修调试</v>
          </cell>
          <cell r="S183" t="str">
            <v>IT硬件维保</v>
          </cell>
          <cell r="AV183" t="str">
            <v>短</v>
          </cell>
        </row>
        <row r="184">
          <cell r="R184" t="str">
            <v>畅捷通</v>
          </cell>
          <cell r="S184" t="str">
            <v xml:space="preserve">应用软件 </v>
          </cell>
          <cell r="V184">
            <v>5</v>
          </cell>
          <cell r="AV184" t="str">
            <v>短</v>
          </cell>
        </row>
        <row r="185">
          <cell r="S185" t="str">
            <v>部署安装</v>
          </cell>
          <cell r="AV185" t="str">
            <v>长</v>
          </cell>
        </row>
        <row r="186">
          <cell r="S186" t="str">
            <v>部署安装</v>
          </cell>
          <cell r="AV186" t="str">
            <v>长</v>
          </cell>
        </row>
        <row r="187">
          <cell r="R187" t="str">
            <v>今目标</v>
          </cell>
          <cell r="S187" t="str">
            <v>部署安装</v>
          </cell>
          <cell r="V187">
            <v>1</v>
          </cell>
          <cell r="AV187" t="str">
            <v>已丢单</v>
          </cell>
        </row>
        <row r="188">
          <cell r="R188" t="str">
            <v>IT规划设计</v>
          </cell>
          <cell r="S188" t="str">
            <v xml:space="preserve">应用软件 </v>
          </cell>
          <cell r="AV188" t="str">
            <v>长</v>
          </cell>
        </row>
        <row r="189">
          <cell r="R189" t="str">
            <v>维修调试</v>
          </cell>
          <cell r="S189" t="str">
            <v>IT硬件维保</v>
          </cell>
          <cell r="V189">
            <v>1</v>
          </cell>
          <cell r="AV189" t="str">
            <v>短</v>
          </cell>
        </row>
        <row r="190">
          <cell r="R190" t="str">
            <v>硬件和服务升级</v>
          </cell>
          <cell r="S190" t="str">
            <v>IT硬件维保</v>
          </cell>
          <cell r="V190">
            <v>2</v>
          </cell>
          <cell r="AV190" t="str">
            <v>短</v>
          </cell>
        </row>
        <row r="191">
          <cell r="R191" t="str">
            <v>其他</v>
          </cell>
          <cell r="S191" t="str">
            <v xml:space="preserve">应用软件 </v>
          </cell>
          <cell r="V191">
            <v>5</v>
          </cell>
          <cell r="AV191" t="str">
            <v>短</v>
          </cell>
        </row>
        <row r="192">
          <cell r="R192" t="str">
            <v>安装部署</v>
          </cell>
          <cell r="S192" t="str">
            <v>IT硬件维保</v>
          </cell>
          <cell r="V192">
            <v>2</v>
          </cell>
          <cell r="AV192" t="str">
            <v>短</v>
          </cell>
        </row>
        <row r="193">
          <cell r="R193" t="str">
            <v>外包服务</v>
          </cell>
          <cell r="S193" t="str">
            <v>IT服务运维</v>
          </cell>
          <cell r="V193">
            <v>2</v>
          </cell>
          <cell r="AV193" t="str">
            <v>短</v>
          </cell>
        </row>
        <row r="194">
          <cell r="S194" t="str">
            <v>部署安装</v>
          </cell>
          <cell r="AV194" t="str">
            <v>长</v>
          </cell>
        </row>
        <row r="195">
          <cell r="R195" t="str">
            <v>畅捷通</v>
          </cell>
          <cell r="S195" t="str">
            <v xml:space="preserve">应用软件 </v>
          </cell>
          <cell r="V195">
            <v>6</v>
          </cell>
          <cell r="AV195" t="str">
            <v>中</v>
          </cell>
        </row>
        <row r="196">
          <cell r="R196" t="str">
            <v>百应资产</v>
          </cell>
          <cell r="S196" t="str">
            <v>IT服务运维</v>
          </cell>
          <cell r="AV196" t="str">
            <v>短</v>
          </cell>
        </row>
        <row r="197">
          <cell r="R197" t="str">
            <v>阿里云</v>
          </cell>
          <cell r="S197" t="str">
            <v>部署安装</v>
          </cell>
          <cell r="V197">
            <v>1</v>
          </cell>
          <cell r="AV197" t="str">
            <v>短</v>
          </cell>
        </row>
        <row r="198">
          <cell r="R198" t="str">
            <v>阿里云</v>
          </cell>
          <cell r="S198" t="str">
            <v>部署安装</v>
          </cell>
          <cell r="V198">
            <v>1</v>
          </cell>
          <cell r="AV198" t="str">
            <v>短</v>
          </cell>
        </row>
        <row r="199">
          <cell r="R199" t="str">
            <v>维修调试</v>
          </cell>
          <cell r="S199" t="str">
            <v>IT硬件维保</v>
          </cell>
          <cell r="V199">
            <v>1</v>
          </cell>
          <cell r="AV199" t="str">
            <v>短</v>
          </cell>
        </row>
        <row r="200">
          <cell r="R200" t="str">
            <v>今目标</v>
          </cell>
          <cell r="S200" t="str">
            <v>部署安装</v>
          </cell>
          <cell r="V200">
            <v>1</v>
          </cell>
          <cell r="AV200" t="str">
            <v>短</v>
          </cell>
        </row>
        <row r="201">
          <cell r="R201" t="str">
            <v>云网盘</v>
          </cell>
          <cell r="S201" t="str">
            <v>部署安装</v>
          </cell>
          <cell r="V201">
            <v>2</v>
          </cell>
          <cell r="AV201" t="str">
            <v>短</v>
          </cell>
        </row>
        <row r="202">
          <cell r="R202" t="str">
            <v>硬件和服务升级</v>
          </cell>
          <cell r="S202" t="str">
            <v>IT硬件维保</v>
          </cell>
          <cell r="V202">
            <v>20</v>
          </cell>
          <cell r="AV202" t="str">
            <v>短</v>
          </cell>
        </row>
        <row r="203">
          <cell r="R203" t="str">
            <v>安装部署</v>
          </cell>
          <cell r="S203" t="str">
            <v>部署安装</v>
          </cell>
          <cell r="AV203" t="str">
            <v>长</v>
          </cell>
        </row>
        <row r="204">
          <cell r="R204" t="str">
            <v>硬件和服务升级</v>
          </cell>
          <cell r="S204" t="str">
            <v>IT硬件维保</v>
          </cell>
          <cell r="V204">
            <v>5</v>
          </cell>
          <cell r="AV204" t="str">
            <v>短</v>
          </cell>
        </row>
        <row r="205">
          <cell r="R205" t="str">
            <v>硬件和服务升级</v>
          </cell>
          <cell r="S205" t="str">
            <v>IT硬件维保</v>
          </cell>
          <cell r="V205">
            <v>3</v>
          </cell>
          <cell r="AV205" t="str">
            <v>短</v>
          </cell>
        </row>
        <row r="206">
          <cell r="R206" t="str">
            <v>畅捷通</v>
          </cell>
          <cell r="S206" t="str">
            <v xml:space="preserve">应用软件 </v>
          </cell>
          <cell r="V206">
            <v>10</v>
          </cell>
          <cell r="AV206" t="str">
            <v>短</v>
          </cell>
        </row>
        <row r="207">
          <cell r="R207" t="str">
            <v>NAS</v>
          </cell>
          <cell r="S207" t="str">
            <v>部署安装</v>
          </cell>
          <cell r="V207">
            <v>3</v>
          </cell>
          <cell r="AV207" t="str">
            <v>短</v>
          </cell>
        </row>
        <row r="208">
          <cell r="R208" t="str">
            <v>其他</v>
          </cell>
          <cell r="S208" t="str">
            <v>IT服务运维</v>
          </cell>
          <cell r="V208">
            <v>2</v>
          </cell>
          <cell r="AV208" t="str">
            <v>短</v>
          </cell>
        </row>
        <row r="209">
          <cell r="R209" t="str">
            <v>双态桌面</v>
          </cell>
          <cell r="S209" t="str">
            <v>部署安装</v>
          </cell>
          <cell r="V209">
            <v>5</v>
          </cell>
          <cell r="AV209" t="str">
            <v>短</v>
          </cell>
        </row>
        <row r="210">
          <cell r="R210" t="str">
            <v>硬件和服务升级</v>
          </cell>
          <cell r="S210" t="str">
            <v>部署安装</v>
          </cell>
          <cell r="V210" t="str">
            <v>5</v>
          </cell>
          <cell r="AV210" t="str">
            <v>短</v>
          </cell>
        </row>
        <row r="211">
          <cell r="S211" t="str">
            <v>部署安装</v>
          </cell>
          <cell r="AV211" t="str">
            <v>长</v>
          </cell>
        </row>
        <row r="212">
          <cell r="R212" t="str">
            <v>eloqua</v>
          </cell>
          <cell r="S212" t="str">
            <v xml:space="preserve">应用软件 </v>
          </cell>
          <cell r="AV212" t="str">
            <v>短</v>
          </cell>
        </row>
        <row r="213">
          <cell r="R213" t="str">
            <v>其他</v>
          </cell>
          <cell r="S213" t="str">
            <v>部署安装</v>
          </cell>
          <cell r="V213">
            <v>10</v>
          </cell>
          <cell r="AV213" t="str">
            <v>短</v>
          </cell>
        </row>
        <row r="214">
          <cell r="R214" t="str">
            <v>双态桌面</v>
          </cell>
          <cell r="S214" t="str">
            <v>部署安装</v>
          </cell>
          <cell r="V214">
            <v>10</v>
          </cell>
          <cell r="AV214" t="str">
            <v>中</v>
          </cell>
        </row>
        <row r="215">
          <cell r="R215" t="str">
            <v>白牌机</v>
          </cell>
          <cell r="S215" t="str">
            <v>IT硬件维保</v>
          </cell>
          <cell r="V215">
            <v>2</v>
          </cell>
          <cell r="AV215" t="str">
            <v>短</v>
          </cell>
        </row>
        <row r="216">
          <cell r="R216" t="str">
            <v>会畅SaaS</v>
          </cell>
          <cell r="S216" t="str">
            <v>部署安装</v>
          </cell>
          <cell r="V216">
            <v>1</v>
          </cell>
          <cell r="AV216" t="str">
            <v>短</v>
          </cell>
        </row>
        <row r="217">
          <cell r="R217" t="str">
            <v>IT规划设计</v>
          </cell>
          <cell r="S217" t="str">
            <v>部署安装</v>
          </cell>
          <cell r="V217">
            <v>3</v>
          </cell>
          <cell r="AV217" t="str">
            <v>短</v>
          </cell>
        </row>
        <row r="218">
          <cell r="R218" t="str">
            <v>IT规划设计</v>
          </cell>
          <cell r="S218" t="str">
            <v>IT服务运维</v>
          </cell>
          <cell r="V218">
            <v>1</v>
          </cell>
          <cell r="AV218" t="str">
            <v>短</v>
          </cell>
        </row>
        <row r="219">
          <cell r="R219" t="str">
            <v>畅捷通</v>
          </cell>
          <cell r="S219" t="str">
            <v xml:space="preserve">应用软件 </v>
          </cell>
          <cell r="V219">
            <v>1</v>
          </cell>
          <cell r="AV219" t="str">
            <v>短</v>
          </cell>
        </row>
        <row r="220">
          <cell r="R220" t="str">
            <v>其他</v>
          </cell>
          <cell r="S220" t="str">
            <v xml:space="preserve">应用软件 </v>
          </cell>
          <cell r="AV220" t="str">
            <v>长</v>
          </cell>
        </row>
        <row r="221">
          <cell r="R221" t="str">
            <v>其他</v>
          </cell>
          <cell r="S221" t="str">
            <v>IT硬件维保</v>
          </cell>
          <cell r="V221">
            <v>1</v>
          </cell>
          <cell r="AV221" t="str">
            <v>中</v>
          </cell>
        </row>
        <row r="222">
          <cell r="R222" t="str">
            <v>其他</v>
          </cell>
          <cell r="S222" t="str">
            <v xml:space="preserve">应用软件 </v>
          </cell>
          <cell r="V222">
            <v>2</v>
          </cell>
          <cell r="AV222" t="str">
            <v>短</v>
          </cell>
        </row>
        <row r="223">
          <cell r="R223" t="str">
            <v>office365</v>
          </cell>
          <cell r="S223" t="str">
            <v>部署安装</v>
          </cell>
          <cell r="V223">
            <v>1</v>
          </cell>
          <cell r="AV223" t="str">
            <v>中</v>
          </cell>
        </row>
        <row r="224">
          <cell r="R224" t="str">
            <v>其他</v>
          </cell>
          <cell r="S224" t="str">
            <v>部署安装</v>
          </cell>
          <cell r="V224">
            <v>10</v>
          </cell>
          <cell r="AV224" t="str">
            <v>长</v>
          </cell>
        </row>
        <row r="225">
          <cell r="R225" t="str">
            <v>百应资产</v>
          </cell>
          <cell r="S225" t="str">
            <v>IT服务运维</v>
          </cell>
          <cell r="V225">
            <v>3</v>
          </cell>
          <cell r="AV225" t="str">
            <v>短</v>
          </cell>
        </row>
        <row r="226">
          <cell r="R226" t="str">
            <v>硬件和服务升级</v>
          </cell>
          <cell r="S226" t="str">
            <v>IT硬件维保</v>
          </cell>
          <cell r="V226" t="str">
            <v>10</v>
          </cell>
          <cell r="AV226" t="str">
            <v>短</v>
          </cell>
        </row>
        <row r="227">
          <cell r="R227" t="str">
            <v>安装部署</v>
          </cell>
          <cell r="S227" t="str">
            <v>部署安装</v>
          </cell>
          <cell r="V227" t="str">
            <v>2</v>
          </cell>
          <cell r="AV227" t="str">
            <v>短</v>
          </cell>
        </row>
        <row r="228">
          <cell r="R228" t="str">
            <v>外包服务</v>
          </cell>
          <cell r="S228" t="str">
            <v>部署安装</v>
          </cell>
          <cell r="V228" t="str">
            <v>3</v>
          </cell>
          <cell r="AV228" t="str">
            <v>短</v>
          </cell>
        </row>
        <row r="229">
          <cell r="R229" t="str">
            <v>其他</v>
          </cell>
          <cell r="S229" t="str">
            <v>部署安装</v>
          </cell>
          <cell r="V229">
            <v>5</v>
          </cell>
          <cell r="AV229" t="str">
            <v>长</v>
          </cell>
        </row>
        <row r="230">
          <cell r="R230" t="str">
            <v>其他</v>
          </cell>
          <cell r="S230" t="str">
            <v>部署安装</v>
          </cell>
          <cell r="V230">
            <v>15</v>
          </cell>
          <cell r="AV230" t="str">
            <v>中</v>
          </cell>
        </row>
        <row r="231">
          <cell r="R231" t="str">
            <v>office365</v>
          </cell>
          <cell r="S231" t="str">
            <v>部署安装</v>
          </cell>
          <cell r="V231">
            <v>1</v>
          </cell>
          <cell r="AV231" t="str">
            <v>短</v>
          </cell>
        </row>
        <row r="232">
          <cell r="R232" t="str">
            <v>硬件和服务升级</v>
          </cell>
          <cell r="S232" t="str">
            <v>IT硬件维保</v>
          </cell>
          <cell r="V232">
            <v>2</v>
          </cell>
          <cell r="AV232" t="str">
            <v>中</v>
          </cell>
        </row>
        <row r="233">
          <cell r="R233" t="str">
            <v>双态桌面</v>
          </cell>
          <cell r="S233" t="str">
            <v>部署安装</v>
          </cell>
          <cell r="V233">
            <v>4</v>
          </cell>
          <cell r="AV233" t="str">
            <v>中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zoomScaleNormal="100" workbookViewId="0">
      <pane xSplit="4" ySplit="2" topLeftCell="O64" activePane="bottomRight" state="frozen"/>
      <selection pane="topRight" activeCell="E1" sqref="E1"/>
      <selection pane="bottomLeft" activeCell="A3" sqref="A3"/>
      <selection pane="bottomRight" activeCell="C84" sqref="C84"/>
    </sheetView>
  </sheetViews>
  <sheetFormatPr defaultColWidth="9" defaultRowHeight="13.5" outlineLevelRow="1" x14ac:dyDescent="0.15"/>
  <cols>
    <col min="1" max="1" width="4.5" style="76" customWidth="1"/>
    <col min="2" max="2" width="14.25" style="1" customWidth="1"/>
    <col min="3" max="3" width="8.875" style="1" customWidth="1"/>
    <col min="4" max="4" width="9.625" style="1" customWidth="1"/>
    <col min="5" max="5" width="9.625" style="69" customWidth="1"/>
    <col min="6" max="6" width="8.375" style="62" customWidth="1"/>
    <col min="7" max="7" width="7.125" style="1" customWidth="1"/>
    <col min="8" max="8" width="5.25" style="69" customWidth="1"/>
    <col min="9" max="9" width="5.25" style="64" customWidth="1"/>
    <col min="10" max="10" width="5.25" style="65" customWidth="1"/>
    <col min="11" max="11" width="7" style="66" customWidth="1"/>
    <col min="12" max="12" width="6.375" style="67" customWidth="1"/>
    <col min="13" max="15" width="6.375" style="68" customWidth="1"/>
    <col min="16" max="16" width="6.375" style="67" customWidth="1"/>
    <col min="17" max="17" width="6.25" style="69" customWidth="1"/>
    <col min="18" max="18" width="6.75" style="70" customWidth="1"/>
    <col min="19" max="20" width="7.75" style="1" customWidth="1"/>
    <col min="21" max="21" width="7.75" style="62" customWidth="1"/>
    <col min="22" max="22" width="7" style="1" customWidth="1"/>
    <col min="23" max="23" width="7" style="71" customWidth="1"/>
    <col min="24" max="24" width="7" style="24" customWidth="1"/>
    <col min="25" max="27" width="7" style="72" customWidth="1"/>
    <col min="28" max="28" width="7" style="24" customWidth="1"/>
    <col min="29" max="29" width="7.25" style="69" customWidth="1"/>
    <col min="30" max="30" width="7.25" style="70" customWidth="1"/>
    <col min="31" max="37" width="9" style="1" customWidth="1"/>
    <col min="38" max="16384" width="9" style="1"/>
  </cols>
  <sheetData>
    <row r="1" spans="1:36" ht="18" customHeight="1" x14ac:dyDescent="0.15">
      <c r="B1" s="77" t="s">
        <v>0</v>
      </c>
      <c r="C1" s="77" t="s">
        <v>1</v>
      </c>
      <c r="D1" s="77" t="s">
        <v>2</v>
      </c>
      <c r="E1" s="78" t="s">
        <v>3</v>
      </c>
      <c r="F1" s="77" t="s">
        <v>4</v>
      </c>
      <c r="G1" s="79" t="s">
        <v>5</v>
      </c>
      <c r="H1" s="80"/>
      <c r="I1" s="80"/>
      <c r="J1" s="80"/>
      <c r="K1" s="80"/>
      <c r="L1" s="80"/>
      <c r="M1" s="80"/>
      <c r="N1" s="80"/>
      <c r="O1" s="80"/>
      <c r="P1" s="81"/>
      <c r="Q1" s="82" t="s">
        <v>6</v>
      </c>
      <c r="R1" s="83"/>
      <c r="S1" s="79" t="s">
        <v>7</v>
      </c>
      <c r="T1" s="80"/>
      <c r="U1" s="80"/>
      <c r="V1" s="80"/>
      <c r="W1" s="80"/>
      <c r="X1" s="80"/>
      <c r="Y1" s="80"/>
      <c r="Z1" s="80"/>
      <c r="AA1" s="80"/>
      <c r="AB1" s="81"/>
      <c r="AC1" s="82" t="s">
        <v>8</v>
      </c>
      <c r="AD1" s="83"/>
    </row>
    <row r="2" spans="1:36" s="2" customFormat="1" ht="37.5" customHeight="1" x14ac:dyDescent="0.15">
      <c r="A2" s="76"/>
      <c r="B2" s="84"/>
      <c r="C2" s="84"/>
      <c r="D2" s="84"/>
      <c r="E2" s="85"/>
      <c r="F2" s="84"/>
      <c r="G2" s="3" t="s">
        <v>9</v>
      </c>
      <c r="H2" s="4" t="s">
        <v>10</v>
      </c>
      <c r="I2" s="5" t="s">
        <v>11</v>
      </c>
      <c r="J2" s="5" t="s">
        <v>12</v>
      </c>
      <c r="K2" s="3" t="s">
        <v>13</v>
      </c>
      <c r="L2" s="6" t="s">
        <v>14</v>
      </c>
      <c r="M2" s="7" t="s">
        <v>15</v>
      </c>
      <c r="N2" s="7" t="s">
        <v>16</v>
      </c>
      <c r="O2" s="7" t="s">
        <v>17</v>
      </c>
      <c r="P2" s="6" t="s">
        <v>18</v>
      </c>
      <c r="Q2" s="8" t="s">
        <v>19</v>
      </c>
      <c r="R2" s="9" t="s">
        <v>20</v>
      </c>
      <c r="S2" s="74" t="s">
        <v>21</v>
      </c>
      <c r="T2" s="74" t="s">
        <v>22</v>
      </c>
      <c r="U2" s="7" t="s">
        <v>23</v>
      </c>
      <c r="V2" s="74" t="s">
        <v>24</v>
      </c>
      <c r="W2" s="74" t="s">
        <v>25</v>
      </c>
      <c r="X2" s="74" t="s">
        <v>26</v>
      </c>
      <c r="Y2" s="7" t="s">
        <v>27</v>
      </c>
      <c r="Z2" s="7" t="s">
        <v>28</v>
      </c>
      <c r="AA2" s="7" t="s">
        <v>29</v>
      </c>
      <c r="AB2" s="6" t="s">
        <v>30</v>
      </c>
      <c r="AC2" s="8" t="s">
        <v>19</v>
      </c>
      <c r="AD2" s="9" t="s">
        <v>20</v>
      </c>
    </row>
    <row r="3" spans="1:36" ht="21.95" hidden="1" customHeight="1" outlineLevel="1" x14ac:dyDescent="0.15">
      <c r="B3" s="10" t="s">
        <v>31</v>
      </c>
      <c r="C3" s="10" t="s">
        <v>32</v>
      </c>
      <c r="D3" s="10" t="s">
        <v>33</v>
      </c>
      <c r="E3" s="11"/>
      <c r="F3" s="12">
        <v>4.5</v>
      </c>
      <c r="G3" s="13">
        <v>3.2662037037037038E-2</v>
      </c>
      <c r="H3" s="14">
        <v>108</v>
      </c>
      <c r="I3" s="15">
        <v>40</v>
      </c>
      <c r="J3" s="16">
        <v>4</v>
      </c>
      <c r="K3" s="17">
        <v>1.082175925925926E-2</v>
      </c>
      <c r="L3" s="18">
        <v>0.37037037037037035</v>
      </c>
      <c r="M3" s="19">
        <v>46</v>
      </c>
      <c r="N3" s="19">
        <v>17</v>
      </c>
      <c r="O3" s="19">
        <v>2</v>
      </c>
      <c r="P3" s="18">
        <v>0.36956521739130432</v>
      </c>
      <c r="Q3" s="14">
        <v>0</v>
      </c>
      <c r="R3" s="20">
        <v>0</v>
      </c>
      <c r="S3" s="13">
        <v>3.4832818930041171E-2</v>
      </c>
      <c r="T3" s="21">
        <v>77.777777777777771</v>
      </c>
      <c r="U3" s="21">
        <v>29.555555555555557</v>
      </c>
      <c r="V3" s="17">
        <v>1.9969135802469132E-2</v>
      </c>
      <c r="W3" s="22">
        <v>5.1111111111111107</v>
      </c>
      <c r="X3" s="18">
        <v>0.38000000000000006</v>
      </c>
      <c r="Y3" s="23">
        <v>30.666666666666668</v>
      </c>
      <c r="Z3" s="23">
        <v>12.444444444444445</v>
      </c>
      <c r="AA3" s="23">
        <v>1.7777777777777777</v>
      </c>
      <c r="AB3" s="18">
        <v>0.40579710144927533</v>
      </c>
      <c r="AC3" s="14">
        <v>0</v>
      </c>
      <c r="AD3" s="20">
        <v>0</v>
      </c>
      <c r="AE3" s="24"/>
    </row>
    <row r="4" spans="1:36" ht="21.95" hidden="1" customHeight="1" outlineLevel="1" x14ac:dyDescent="0.15">
      <c r="B4" s="10" t="s">
        <v>34</v>
      </c>
      <c r="C4" s="10" t="s">
        <v>35</v>
      </c>
      <c r="D4" s="10" t="s">
        <v>36</v>
      </c>
      <c r="E4" s="11"/>
      <c r="F4" s="12">
        <v>4</v>
      </c>
      <c r="G4" s="26">
        <v>4.7407407407407398E-2</v>
      </c>
      <c r="H4" s="11">
        <v>62</v>
      </c>
      <c r="I4" s="27">
        <v>25</v>
      </c>
      <c r="J4" s="28">
        <v>7</v>
      </c>
      <c r="K4" s="29">
        <v>3.8009259259259257E-2</v>
      </c>
      <c r="L4" s="30">
        <v>0.40322580645161288</v>
      </c>
      <c r="M4" s="31">
        <v>43</v>
      </c>
      <c r="N4" s="31">
        <v>23</v>
      </c>
      <c r="O4" s="31">
        <v>7</v>
      </c>
      <c r="P4" s="30">
        <v>0.53488372093023251</v>
      </c>
      <c r="Q4" s="11">
        <v>0</v>
      </c>
      <c r="R4" s="32">
        <v>0</v>
      </c>
      <c r="S4" s="26">
        <v>4.6192129629629618E-2</v>
      </c>
      <c r="T4" s="33">
        <v>62.5</v>
      </c>
      <c r="U4" s="33">
        <v>23.5</v>
      </c>
      <c r="V4" s="29">
        <v>3.6412037037037034E-2</v>
      </c>
      <c r="W4" s="34">
        <v>6.75</v>
      </c>
      <c r="X4" s="30">
        <v>0.376</v>
      </c>
      <c r="Y4" s="28">
        <v>44.5</v>
      </c>
      <c r="Z4" s="28">
        <v>22.25</v>
      </c>
      <c r="AA4" s="28">
        <v>6.5</v>
      </c>
      <c r="AB4" s="30">
        <v>0.5</v>
      </c>
      <c r="AC4" s="11">
        <v>0</v>
      </c>
      <c r="AD4" s="32">
        <v>0</v>
      </c>
      <c r="AE4" s="25"/>
      <c r="AF4" s="25"/>
      <c r="AG4" s="25"/>
      <c r="AH4" s="25"/>
      <c r="AI4" s="25"/>
      <c r="AJ4" s="25"/>
    </row>
    <row r="5" spans="1:36" ht="21.95" hidden="1" customHeight="1" outlineLevel="1" x14ac:dyDescent="0.15">
      <c r="B5" s="10" t="s">
        <v>34</v>
      </c>
      <c r="C5" s="10" t="s">
        <v>37</v>
      </c>
      <c r="D5" s="10" t="s">
        <v>38</v>
      </c>
      <c r="E5" s="11"/>
      <c r="F5" s="12">
        <v>5</v>
      </c>
      <c r="G5" s="26">
        <v>5.271990740740741E-2</v>
      </c>
      <c r="H5" s="14">
        <v>70</v>
      </c>
      <c r="I5" s="15">
        <v>24</v>
      </c>
      <c r="J5" s="16">
        <v>8</v>
      </c>
      <c r="K5" s="29">
        <v>4.0844907407407406E-2</v>
      </c>
      <c r="L5" s="18">
        <v>0.34285714285714286</v>
      </c>
      <c r="M5" s="19">
        <v>42</v>
      </c>
      <c r="N5" s="19">
        <v>13</v>
      </c>
      <c r="O5" s="19">
        <v>4</v>
      </c>
      <c r="P5" s="18">
        <v>0.30952380952380953</v>
      </c>
      <c r="Q5" s="14">
        <v>1</v>
      </c>
      <c r="R5" s="20">
        <v>15</v>
      </c>
      <c r="S5" s="26">
        <v>4.9398148148148149E-2</v>
      </c>
      <c r="T5" s="21">
        <v>68</v>
      </c>
      <c r="U5" s="21">
        <v>26.6</v>
      </c>
      <c r="V5" s="29">
        <v>3.3449074074074076E-2</v>
      </c>
      <c r="W5" s="22">
        <v>6.8</v>
      </c>
      <c r="X5" s="18">
        <v>0.39117647058823529</v>
      </c>
      <c r="Y5" s="16">
        <v>33.200000000000003</v>
      </c>
      <c r="Z5" s="16">
        <v>13.4</v>
      </c>
      <c r="AA5" s="16">
        <v>3.2</v>
      </c>
      <c r="AB5" s="18">
        <v>0.40361445783132527</v>
      </c>
      <c r="AC5" s="14">
        <v>2</v>
      </c>
      <c r="AD5" s="20">
        <v>17</v>
      </c>
    </row>
    <row r="6" spans="1:36" ht="21.95" hidden="1" customHeight="1" outlineLevel="1" x14ac:dyDescent="0.15">
      <c r="B6" s="10" t="s">
        <v>34</v>
      </c>
      <c r="C6" s="10" t="s">
        <v>39</v>
      </c>
      <c r="D6" s="10" t="s">
        <v>40</v>
      </c>
      <c r="E6" s="11"/>
      <c r="F6" s="12">
        <v>4.5</v>
      </c>
      <c r="G6" s="26">
        <v>5.6747685185185186E-2</v>
      </c>
      <c r="H6" s="14">
        <v>17</v>
      </c>
      <c r="I6" s="15">
        <v>9</v>
      </c>
      <c r="J6" s="16">
        <v>3</v>
      </c>
      <c r="K6" s="29">
        <v>5.0682870370370371E-2</v>
      </c>
      <c r="L6" s="18">
        <v>0.52941176470588236</v>
      </c>
      <c r="M6" s="19">
        <v>2</v>
      </c>
      <c r="N6" s="19">
        <v>1</v>
      </c>
      <c r="O6" s="19">
        <v>0</v>
      </c>
      <c r="P6" s="18">
        <v>0.5</v>
      </c>
      <c r="Q6" s="14">
        <v>0</v>
      </c>
      <c r="R6" s="20">
        <v>0</v>
      </c>
      <c r="S6" s="26">
        <v>4.231738683127572E-2</v>
      </c>
      <c r="T6" s="21">
        <v>52.222222222222221</v>
      </c>
      <c r="U6" s="21">
        <v>19.555555555555557</v>
      </c>
      <c r="V6" s="29">
        <v>3.1069958847736626E-2</v>
      </c>
      <c r="W6" s="22">
        <v>5.1111111111111107</v>
      </c>
      <c r="X6" s="18">
        <v>0.37446808510638302</v>
      </c>
      <c r="Y6" s="16">
        <v>9.7777777777777786</v>
      </c>
      <c r="Z6" s="16">
        <v>4.2222222222222223</v>
      </c>
      <c r="AA6" s="16">
        <v>1.3333333333333333</v>
      </c>
      <c r="AB6" s="18">
        <v>0.43181818181818177</v>
      </c>
      <c r="AC6" s="14">
        <v>0</v>
      </c>
      <c r="AD6" s="20">
        <v>0</v>
      </c>
    </row>
    <row r="7" spans="1:36" ht="21.95" hidden="1" customHeight="1" outlineLevel="1" x14ac:dyDescent="0.15">
      <c r="B7" s="10" t="s">
        <v>34</v>
      </c>
      <c r="C7" s="10" t="s">
        <v>41</v>
      </c>
      <c r="D7" s="10" t="s">
        <v>42</v>
      </c>
      <c r="E7" s="11"/>
      <c r="F7" s="12">
        <v>4.5</v>
      </c>
      <c r="G7" s="26">
        <v>3.2731481481481479E-2</v>
      </c>
      <c r="H7" s="14">
        <v>12</v>
      </c>
      <c r="I7" s="15">
        <v>5</v>
      </c>
      <c r="J7" s="16">
        <v>2</v>
      </c>
      <c r="K7" s="29">
        <v>3.0833333333333338E-2</v>
      </c>
      <c r="L7" s="18">
        <v>0.41666666666666669</v>
      </c>
      <c r="M7" s="19">
        <v>1</v>
      </c>
      <c r="N7" s="19">
        <v>1</v>
      </c>
      <c r="O7" s="19">
        <v>0</v>
      </c>
      <c r="P7" s="18">
        <v>1</v>
      </c>
      <c r="Q7" s="14">
        <v>1</v>
      </c>
      <c r="R7" s="20">
        <v>1</v>
      </c>
      <c r="S7" s="26">
        <v>4.9166666666666664E-2</v>
      </c>
      <c r="T7" s="21">
        <v>31.555555555555557</v>
      </c>
      <c r="U7" s="21">
        <v>12.666666666666666</v>
      </c>
      <c r="V7" s="29">
        <v>4.3305041152263385E-2</v>
      </c>
      <c r="W7" s="22">
        <v>3.5555555555555554</v>
      </c>
      <c r="X7" s="18">
        <v>0.40140845070422532</v>
      </c>
      <c r="Y7" s="16">
        <v>6</v>
      </c>
      <c r="Z7" s="16">
        <v>3.5555555555555554</v>
      </c>
      <c r="AA7" s="16">
        <v>0.66666666666666663</v>
      </c>
      <c r="AB7" s="18">
        <v>0.59259259259259256</v>
      </c>
      <c r="AC7" s="14">
        <v>2</v>
      </c>
      <c r="AD7" s="20">
        <v>6</v>
      </c>
    </row>
    <row r="8" spans="1:36" ht="21.95" hidden="1" customHeight="1" outlineLevel="1" x14ac:dyDescent="0.15">
      <c r="B8" s="10" t="s">
        <v>34</v>
      </c>
      <c r="C8" s="10" t="s">
        <v>43</v>
      </c>
      <c r="D8" s="10" t="s">
        <v>44</v>
      </c>
      <c r="E8" s="11"/>
      <c r="F8" s="12">
        <v>4.5</v>
      </c>
      <c r="G8" s="26">
        <v>7.4687500000000004E-2</v>
      </c>
      <c r="H8" s="14">
        <v>18</v>
      </c>
      <c r="I8" s="15">
        <v>14</v>
      </c>
      <c r="J8" s="16">
        <v>8</v>
      </c>
      <c r="K8" s="29">
        <v>7.2488425925925928E-2</v>
      </c>
      <c r="L8" s="18">
        <v>0.77777777777777779</v>
      </c>
      <c r="M8" s="19">
        <v>1</v>
      </c>
      <c r="N8" s="19">
        <v>1</v>
      </c>
      <c r="O8" s="19">
        <v>1</v>
      </c>
      <c r="P8" s="18">
        <v>1</v>
      </c>
      <c r="Q8" s="14">
        <v>0</v>
      </c>
      <c r="R8" s="20">
        <v>0</v>
      </c>
      <c r="S8" s="26">
        <v>4.8536522633744875E-2</v>
      </c>
      <c r="T8" s="21">
        <v>15.555555555555555</v>
      </c>
      <c r="U8" s="21">
        <v>9.3333333333333339</v>
      </c>
      <c r="V8" s="29">
        <v>4.653549382716049E-2</v>
      </c>
      <c r="W8" s="22">
        <v>4.666666666666667</v>
      </c>
      <c r="X8" s="18">
        <v>0.60000000000000009</v>
      </c>
      <c r="Y8" s="16">
        <v>0.66666666666666663</v>
      </c>
      <c r="Z8" s="16">
        <v>0.44444444444444442</v>
      </c>
      <c r="AA8" s="16">
        <v>0.22222222222222221</v>
      </c>
      <c r="AB8" s="18">
        <v>0.66666666666666663</v>
      </c>
      <c r="AC8" s="14">
        <v>4</v>
      </c>
      <c r="AD8" s="20">
        <v>7</v>
      </c>
    </row>
    <row r="9" spans="1:36" ht="21.95" hidden="1" customHeight="1" outlineLevel="1" x14ac:dyDescent="0.15">
      <c r="B9" s="10" t="s">
        <v>34</v>
      </c>
      <c r="C9" s="10" t="s">
        <v>45</v>
      </c>
      <c r="D9" s="10" t="s">
        <v>46</v>
      </c>
      <c r="E9" s="11"/>
      <c r="F9" s="12">
        <v>5</v>
      </c>
      <c r="G9" s="26">
        <v>8.3229166666666674E-2</v>
      </c>
      <c r="H9" s="14">
        <v>48</v>
      </c>
      <c r="I9" s="15">
        <v>24</v>
      </c>
      <c r="J9" s="16">
        <v>11</v>
      </c>
      <c r="K9" s="29">
        <v>7.6736111111111116E-2</v>
      </c>
      <c r="L9" s="18">
        <v>0.5</v>
      </c>
      <c r="M9" s="19">
        <v>29</v>
      </c>
      <c r="N9" s="19">
        <v>17</v>
      </c>
      <c r="O9" s="19">
        <v>11</v>
      </c>
      <c r="P9" s="18">
        <v>0.58620689655172409</v>
      </c>
      <c r="Q9" s="14">
        <v>0</v>
      </c>
      <c r="R9" s="20">
        <v>0</v>
      </c>
      <c r="S9" s="26">
        <v>4.5023148148148159E-2</v>
      </c>
      <c r="T9" s="21">
        <v>61.8</v>
      </c>
      <c r="U9" s="21">
        <v>19.600000000000001</v>
      </c>
      <c r="V9" s="29">
        <v>3.5256944444444452E-2</v>
      </c>
      <c r="W9" s="22">
        <v>5.8</v>
      </c>
      <c r="X9" s="18">
        <v>0.31715210355987061</v>
      </c>
      <c r="Y9" s="23">
        <v>34</v>
      </c>
      <c r="Z9" s="23">
        <v>12</v>
      </c>
      <c r="AA9" s="23">
        <v>4</v>
      </c>
      <c r="AB9" s="18">
        <v>0.35294117647058826</v>
      </c>
      <c r="AC9" s="14">
        <v>1</v>
      </c>
      <c r="AD9" s="20">
        <v>0</v>
      </c>
    </row>
    <row r="10" spans="1:36" ht="21.95" hidden="1" customHeight="1" outlineLevel="1" x14ac:dyDescent="0.15">
      <c r="B10" s="10" t="s">
        <v>34</v>
      </c>
      <c r="C10" s="10" t="s">
        <v>47</v>
      </c>
      <c r="D10" s="10" t="s">
        <v>48</v>
      </c>
      <c r="E10" s="11"/>
      <c r="F10" s="12">
        <v>5</v>
      </c>
      <c r="G10" s="26">
        <v>4.6516203703703705E-2</v>
      </c>
      <c r="H10" s="14">
        <v>82</v>
      </c>
      <c r="I10" s="15">
        <v>25</v>
      </c>
      <c r="J10" s="16">
        <v>4</v>
      </c>
      <c r="K10" s="29">
        <v>3.5405092592592592E-2</v>
      </c>
      <c r="L10" s="18">
        <v>0.3048780487804878</v>
      </c>
      <c r="M10" s="19">
        <v>53</v>
      </c>
      <c r="N10" s="19">
        <v>20</v>
      </c>
      <c r="O10" s="19">
        <v>3</v>
      </c>
      <c r="P10" s="18">
        <v>0.37735849056603776</v>
      </c>
      <c r="Q10" s="14">
        <v>1</v>
      </c>
      <c r="R10" s="20">
        <v>5</v>
      </c>
      <c r="S10" s="26">
        <v>4.4238425925925931E-2</v>
      </c>
      <c r="T10" s="21">
        <v>87.4</v>
      </c>
      <c r="U10" s="21">
        <v>24.8</v>
      </c>
      <c r="V10" s="29">
        <v>3.103703703703704E-2</v>
      </c>
      <c r="W10" s="22">
        <v>6.4</v>
      </c>
      <c r="X10" s="18">
        <v>0.28375286041189929</v>
      </c>
      <c r="Y10" s="23">
        <v>56.4</v>
      </c>
      <c r="Z10" s="23">
        <v>19.8</v>
      </c>
      <c r="AA10" s="23">
        <v>5.8</v>
      </c>
      <c r="AB10" s="18">
        <v>0.35106382978723405</v>
      </c>
      <c r="AC10" s="14">
        <v>2</v>
      </c>
      <c r="AD10" s="20">
        <v>15</v>
      </c>
    </row>
    <row r="11" spans="1:36" ht="21.95" hidden="1" customHeight="1" outlineLevel="1" x14ac:dyDescent="0.15">
      <c r="B11" s="10" t="s">
        <v>34</v>
      </c>
      <c r="C11" s="10" t="s">
        <v>49</v>
      </c>
      <c r="D11" s="10" t="s">
        <v>49</v>
      </c>
      <c r="E11" s="11"/>
      <c r="F11" s="12"/>
      <c r="G11" s="26">
        <v>0</v>
      </c>
      <c r="H11" s="14">
        <v>0</v>
      </c>
      <c r="I11" s="15">
        <v>0</v>
      </c>
      <c r="J11" s="16">
        <v>0</v>
      </c>
      <c r="K11" s="29">
        <v>0</v>
      </c>
      <c r="L11" s="18" t="s">
        <v>125</v>
      </c>
      <c r="M11" s="19" t="s">
        <v>125</v>
      </c>
      <c r="N11" s="19" t="s">
        <v>125</v>
      </c>
      <c r="O11" s="19" t="s">
        <v>125</v>
      </c>
      <c r="P11" s="18" t="s">
        <v>125</v>
      </c>
      <c r="Q11" s="14" t="s">
        <v>125</v>
      </c>
      <c r="R11" s="20" t="s">
        <v>125</v>
      </c>
      <c r="S11" s="26">
        <v>0</v>
      </c>
      <c r="T11" s="21" t="s">
        <v>125</v>
      </c>
      <c r="U11" s="21">
        <v>0</v>
      </c>
      <c r="V11" s="29">
        <v>0</v>
      </c>
      <c r="W11" s="22">
        <v>0</v>
      </c>
      <c r="X11" s="18" t="s">
        <v>125</v>
      </c>
      <c r="Y11" s="19" t="s">
        <v>125</v>
      </c>
      <c r="Z11" s="19" t="s">
        <v>125</v>
      </c>
      <c r="AA11" s="19" t="s">
        <v>125</v>
      </c>
      <c r="AB11" s="18" t="s">
        <v>125</v>
      </c>
      <c r="AC11" s="14" t="s">
        <v>125</v>
      </c>
      <c r="AD11" s="20" t="s">
        <v>125</v>
      </c>
    </row>
    <row r="12" spans="1:36" ht="21.95" hidden="1" customHeight="1" outlineLevel="1" x14ac:dyDescent="0.15">
      <c r="B12" s="10" t="s">
        <v>34</v>
      </c>
      <c r="C12" s="10" t="s">
        <v>49</v>
      </c>
      <c r="D12" s="10" t="s">
        <v>49</v>
      </c>
      <c r="E12" s="11"/>
      <c r="F12" s="12"/>
      <c r="G12" s="26">
        <v>0</v>
      </c>
      <c r="H12" s="14">
        <v>0</v>
      </c>
      <c r="I12" s="15">
        <v>0</v>
      </c>
      <c r="J12" s="16">
        <v>0</v>
      </c>
      <c r="K12" s="29">
        <v>0</v>
      </c>
      <c r="L12" s="18" t="s">
        <v>125</v>
      </c>
      <c r="M12" s="19" t="s">
        <v>125</v>
      </c>
      <c r="N12" s="19" t="s">
        <v>125</v>
      </c>
      <c r="O12" s="19" t="s">
        <v>125</v>
      </c>
      <c r="P12" s="18" t="s">
        <v>125</v>
      </c>
      <c r="Q12" s="14" t="s">
        <v>125</v>
      </c>
      <c r="R12" s="20" t="s">
        <v>125</v>
      </c>
      <c r="S12" s="26">
        <v>0</v>
      </c>
      <c r="T12" s="21" t="s">
        <v>125</v>
      </c>
      <c r="U12" s="21">
        <v>0</v>
      </c>
      <c r="V12" s="29">
        <v>0</v>
      </c>
      <c r="W12" s="22">
        <v>0</v>
      </c>
      <c r="X12" s="18" t="s">
        <v>125</v>
      </c>
      <c r="Y12" s="19" t="s">
        <v>125</v>
      </c>
      <c r="Z12" s="19" t="s">
        <v>125</v>
      </c>
      <c r="AA12" s="19" t="s">
        <v>125</v>
      </c>
      <c r="AB12" s="18" t="s">
        <v>125</v>
      </c>
      <c r="AC12" s="14" t="s">
        <v>125</v>
      </c>
      <c r="AD12" s="20" t="s">
        <v>125</v>
      </c>
    </row>
    <row r="13" spans="1:36" ht="21.95" customHeight="1" collapsed="1" x14ac:dyDescent="0.15">
      <c r="B13" s="75" t="s">
        <v>34</v>
      </c>
      <c r="C13" s="35" t="s">
        <v>50</v>
      </c>
      <c r="D13" s="35" t="s">
        <v>51</v>
      </c>
      <c r="E13" s="36">
        <v>8</v>
      </c>
      <c r="F13" s="37">
        <v>4.625</v>
      </c>
      <c r="G13" s="38">
        <v>6.0957341269841273E-2</v>
      </c>
      <c r="H13" s="39">
        <v>59.571428571428569</v>
      </c>
      <c r="I13" s="40">
        <v>23.714285714285715</v>
      </c>
      <c r="J13" s="40">
        <v>6.7142857142857144</v>
      </c>
      <c r="K13" s="38">
        <v>5.0831679894179901E-2</v>
      </c>
      <c r="L13" s="41">
        <v>0.45564844720124253</v>
      </c>
      <c r="M13" s="42">
        <v>31</v>
      </c>
      <c r="N13" s="42">
        <v>13.285714285714286</v>
      </c>
      <c r="O13" s="42">
        <v>4</v>
      </c>
      <c r="P13" s="41">
        <v>0.4285714285714286</v>
      </c>
      <c r="Q13" s="43">
        <v>3</v>
      </c>
      <c r="R13" s="44">
        <v>21</v>
      </c>
      <c r="S13" s="38">
        <v>4.4963155864197538E-2</v>
      </c>
      <c r="T13" s="39">
        <v>57.101388888888891</v>
      </c>
      <c r="U13" s="39">
        <v>20.701388888888893</v>
      </c>
      <c r="V13" s="38">
        <v>3.4629340277777775E-2</v>
      </c>
      <c r="W13" s="45">
        <v>5.5243055555555554</v>
      </c>
      <c r="X13" s="41">
        <v>0.39049474629632669</v>
      </c>
      <c r="Y13" s="42">
        <v>26.901388888888892</v>
      </c>
      <c r="Z13" s="42">
        <v>11.014583333333333</v>
      </c>
      <c r="AA13" s="42">
        <v>2.9375</v>
      </c>
      <c r="AB13" s="41">
        <v>0.40944292426041606</v>
      </c>
      <c r="AC13" s="43">
        <v>11</v>
      </c>
      <c r="AD13" s="44">
        <v>45</v>
      </c>
    </row>
    <row r="14" spans="1:36" ht="21.95" hidden="1" customHeight="1" outlineLevel="1" x14ac:dyDescent="0.15">
      <c r="B14" s="10" t="s">
        <v>52</v>
      </c>
      <c r="C14" s="10" t="s">
        <v>53</v>
      </c>
      <c r="D14" s="10" t="s">
        <v>54</v>
      </c>
      <c r="E14" s="11"/>
      <c r="F14" s="12">
        <v>4</v>
      </c>
      <c r="G14" s="26">
        <v>5.2337962962962961E-2</v>
      </c>
      <c r="H14" s="21">
        <v>98</v>
      </c>
      <c r="I14" s="15">
        <v>21</v>
      </c>
      <c r="J14" s="16">
        <v>8</v>
      </c>
      <c r="K14" s="29">
        <v>3.5682870370370372E-2</v>
      </c>
      <c r="L14" s="18">
        <v>0.21428571428571427</v>
      </c>
      <c r="M14" s="19">
        <v>21</v>
      </c>
      <c r="N14" s="19">
        <v>10</v>
      </c>
      <c r="O14" s="19">
        <v>8</v>
      </c>
      <c r="P14" s="18">
        <v>0.47619047619047616</v>
      </c>
      <c r="Q14" s="14">
        <v>0</v>
      </c>
      <c r="R14" s="20">
        <v>0</v>
      </c>
      <c r="S14" s="26">
        <v>6.0384837962962915E-2</v>
      </c>
      <c r="T14" s="21">
        <v>88.5</v>
      </c>
      <c r="U14" s="21">
        <v>35</v>
      </c>
      <c r="V14" s="29">
        <v>2.7980324074074078E-2</v>
      </c>
      <c r="W14" s="22">
        <v>7.25</v>
      </c>
      <c r="X14" s="18">
        <v>0.39548022598870058</v>
      </c>
      <c r="Y14" s="23">
        <v>21.25</v>
      </c>
      <c r="Z14" s="23">
        <v>9.5</v>
      </c>
      <c r="AA14" s="23">
        <v>4</v>
      </c>
      <c r="AB14" s="18">
        <v>0.44705882352941179</v>
      </c>
      <c r="AC14" s="14">
        <v>1</v>
      </c>
      <c r="AD14" s="20">
        <v>1</v>
      </c>
    </row>
    <row r="15" spans="1:36" ht="21.95" hidden="1" customHeight="1" outlineLevel="1" x14ac:dyDescent="0.15">
      <c r="B15" s="10" t="s">
        <v>55</v>
      </c>
      <c r="C15" s="10" t="s">
        <v>56</v>
      </c>
      <c r="D15" s="10" t="s">
        <v>57</v>
      </c>
      <c r="E15" s="11"/>
      <c r="F15" s="12">
        <v>5</v>
      </c>
      <c r="G15" s="26">
        <v>5.1736111111111115E-2</v>
      </c>
      <c r="H15" s="21">
        <v>50</v>
      </c>
      <c r="I15" s="15">
        <v>13</v>
      </c>
      <c r="J15" s="16">
        <v>6</v>
      </c>
      <c r="K15" s="29">
        <v>4.4618055555555557E-2</v>
      </c>
      <c r="L15" s="18">
        <v>0.26</v>
      </c>
      <c r="M15" s="19">
        <v>14</v>
      </c>
      <c r="N15" s="19">
        <v>7</v>
      </c>
      <c r="O15" s="19">
        <v>1</v>
      </c>
      <c r="P15" s="18">
        <v>0.5</v>
      </c>
      <c r="Q15" s="14">
        <v>0</v>
      </c>
      <c r="R15" s="20">
        <v>0</v>
      </c>
      <c r="S15" s="26">
        <v>5.1615740740740747E-2</v>
      </c>
      <c r="T15" s="21">
        <v>41</v>
      </c>
      <c r="U15" s="21">
        <v>14.4</v>
      </c>
      <c r="V15" s="29">
        <v>4.6583333333333331E-2</v>
      </c>
      <c r="W15" s="22">
        <v>5</v>
      </c>
      <c r="X15" s="18">
        <v>0.35121951219512199</v>
      </c>
      <c r="Y15" s="23">
        <v>15</v>
      </c>
      <c r="Z15" s="23">
        <v>7.2</v>
      </c>
      <c r="AA15" s="23">
        <v>1.8</v>
      </c>
      <c r="AB15" s="18">
        <v>0.48000000000000004</v>
      </c>
      <c r="AC15" s="14">
        <v>5</v>
      </c>
      <c r="AD15" s="20">
        <v>40</v>
      </c>
    </row>
    <row r="16" spans="1:36" ht="21.95" hidden="1" customHeight="1" outlineLevel="1" x14ac:dyDescent="0.15">
      <c r="B16" s="46" t="s">
        <v>55</v>
      </c>
      <c r="C16" s="47" t="s">
        <v>58</v>
      </c>
      <c r="D16" s="47" t="s">
        <v>59</v>
      </c>
      <c r="E16" s="11"/>
      <c r="F16" s="12">
        <v>4</v>
      </c>
      <c r="G16" s="26">
        <v>0</v>
      </c>
      <c r="H16" s="21">
        <v>0</v>
      </c>
      <c r="I16" s="15">
        <v>0</v>
      </c>
      <c r="J16" s="16">
        <v>0</v>
      </c>
      <c r="K16" s="29">
        <v>0</v>
      </c>
      <c r="L16" s="18" t="s">
        <v>125</v>
      </c>
      <c r="M16" s="19" t="s">
        <v>125</v>
      </c>
      <c r="N16" s="19" t="s">
        <v>125</v>
      </c>
      <c r="O16" s="19" t="s">
        <v>125</v>
      </c>
      <c r="P16" s="18" t="s">
        <v>125</v>
      </c>
      <c r="Q16" s="14">
        <v>0</v>
      </c>
      <c r="R16" s="20">
        <v>0</v>
      </c>
      <c r="S16" s="26">
        <v>5.725115740740741E-2</v>
      </c>
      <c r="T16" s="21">
        <v>42.25</v>
      </c>
      <c r="U16" s="21">
        <v>19</v>
      </c>
      <c r="V16" s="29">
        <v>4.8582175925925924E-2</v>
      </c>
      <c r="W16" s="22">
        <v>5.25</v>
      </c>
      <c r="X16" s="18">
        <v>0.44970414201183434</v>
      </c>
      <c r="Y16" s="23">
        <v>7.25</v>
      </c>
      <c r="Z16" s="23">
        <v>3.25</v>
      </c>
      <c r="AA16" s="23">
        <v>0.25</v>
      </c>
      <c r="AB16" s="18">
        <v>0.44827586206896552</v>
      </c>
      <c r="AC16" s="14">
        <v>1</v>
      </c>
      <c r="AD16" s="20">
        <v>1</v>
      </c>
    </row>
    <row r="17" spans="2:36" ht="21.95" hidden="1" customHeight="1" outlineLevel="1" x14ac:dyDescent="0.15">
      <c r="B17" s="10" t="s">
        <v>55</v>
      </c>
      <c r="C17" s="10" t="s">
        <v>60</v>
      </c>
      <c r="D17" s="10" t="s">
        <v>61</v>
      </c>
      <c r="E17" s="11"/>
      <c r="F17" s="12">
        <v>4.5</v>
      </c>
      <c r="G17" s="26">
        <v>4.1840277777777782E-2</v>
      </c>
      <c r="H17" s="21">
        <v>15</v>
      </c>
      <c r="I17" s="15">
        <v>10</v>
      </c>
      <c r="J17" s="16">
        <v>4</v>
      </c>
      <c r="K17" s="29">
        <v>3.5520833333333335E-2</v>
      </c>
      <c r="L17" s="18">
        <v>0.66666666666666663</v>
      </c>
      <c r="M17" s="19" t="s">
        <v>125</v>
      </c>
      <c r="N17" s="19" t="s">
        <v>125</v>
      </c>
      <c r="O17" s="19" t="s">
        <v>125</v>
      </c>
      <c r="P17" s="18" t="s">
        <v>125</v>
      </c>
      <c r="Q17" s="14">
        <v>0</v>
      </c>
      <c r="R17" s="20">
        <v>0</v>
      </c>
      <c r="S17" s="26">
        <v>4.8665123456790131E-2</v>
      </c>
      <c r="T17" s="21">
        <v>18.888888888888889</v>
      </c>
      <c r="U17" s="21">
        <v>12.444444444444445</v>
      </c>
      <c r="V17" s="29">
        <v>4.3220164609053507E-2</v>
      </c>
      <c r="W17" s="22">
        <v>5.1111111111111107</v>
      </c>
      <c r="X17" s="18">
        <v>0.6588235294117647</v>
      </c>
      <c r="Y17" s="23">
        <v>0.22222222222222221</v>
      </c>
      <c r="Z17" s="23">
        <v>0.22222222222222221</v>
      </c>
      <c r="AA17" s="23">
        <v>0.22222222222222221</v>
      </c>
      <c r="AB17" s="18">
        <v>1</v>
      </c>
      <c r="AC17" s="14">
        <v>1</v>
      </c>
      <c r="AD17" s="20">
        <v>1</v>
      </c>
    </row>
    <row r="18" spans="2:36" ht="21.95" hidden="1" customHeight="1" outlineLevel="1" x14ac:dyDescent="0.15">
      <c r="B18" s="10" t="s">
        <v>55</v>
      </c>
      <c r="C18" s="10" t="s">
        <v>62</v>
      </c>
      <c r="D18" s="10" t="s">
        <v>63</v>
      </c>
      <c r="E18" s="11"/>
      <c r="F18" s="12">
        <v>5</v>
      </c>
      <c r="G18" s="26">
        <v>5.4930555555555559E-2</v>
      </c>
      <c r="H18" s="21">
        <v>48</v>
      </c>
      <c r="I18" s="15">
        <v>21</v>
      </c>
      <c r="J18" s="16">
        <v>11</v>
      </c>
      <c r="K18" s="29">
        <v>4.7337962962962964E-2</v>
      </c>
      <c r="L18" s="18">
        <v>0.4375</v>
      </c>
      <c r="M18" s="19">
        <v>43</v>
      </c>
      <c r="N18" s="19">
        <v>21</v>
      </c>
      <c r="O18" s="19">
        <v>11</v>
      </c>
      <c r="P18" s="18">
        <v>0.48837209302325579</v>
      </c>
      <c r="Q18" s="14">
        <v>0</v>
      </c>
      <c r="R18" s="20">
        <v>0</v>
      </c>
      <c r="S18" s="26">
        <v>5.4300925925925905E-2</v>
      </c>
      <c r="T18" s="21">
        <v>108.8</v>
      </c>
      <c r="U18" s="21">
        <v>36.200000000000003</v>
      </c>
      <c r="V18" s="29">
        <v>3.8097222222222241E-2</v>
      </c>
      <c r="W18" s="22">
        <v>9.4</v>
      </c>
      <c r="X18" s="18">
        <v>0.33272058823529416</v>
      </c>
      <c r="Y18" s="23">
        <v>50.8</v>
      </c>
      <c r="Z18" s="23">
        <v>17.600000000000001</v>
      </c>
      <c r="AA18" s="23">
        <v>6</v>
      </c>
      <c r="AB18" s="18">
        <v>0.34645669291338588</v>
      </c>
      <c r="AC18" s="14">
        <v>1</v>
      </c>
      <c r="AD18" s="20">
        <v>1</v>
      </c>
    </row>
    <row r="19" spans="2:36" ht="21.95" hidden="1" customHeight="1" outlineLevel="1" x14ac:dyDescent="0.15">
      <c r="B19" s="10" t="s">
        <v>55</v>
      </c>
      <c r="C19" s="10" t="s">
        <v>64</v>
      </c>
      <c r="D19" s="10" t="s">
        <v>65</v>
      </c>
      <c r="E19" s="11"/>
      <c r="F19" s="12">
        <v>5</v>
      </c>
      <c r="G19" s="26">
        <v>5.4259259259259236E-2</v>
      </c>
      <c r="H19" s="21">
        <v>59</v>
      </c>
      <c r="I19" s="15">
        <v>23</v>
      </c>
      <c r="J19" s="16">
        <v>9</v>
      </c>
      <c r="K19" s="29">
        <v>4.192129629629629E-2</v>
      </c>
      <c r="L19" s="18">
        <v>0.38983050847457629</v>
      </c>
      <c r="M19" s="19">
        <v>33</v>
      </c>
      <c r="N19" s="19">
        <v>17</v>
      </c>
      <c r="O19" s="19">
        <v>7</v>
      </c>
      <c r="P19" s="18">
        <v>0.51515151515151514</v>
      </c>
      <c r="Q19" s="14">
        <v>0</v>
      </c>
      <c r="R19" s="20">
        <v>0</v>
      </c>
      <c r="S19" s="26">
        <v>5.3479166666666675E-2</v>
      </c>
      <c r="T19" s="21">
        <v>93</v>
      </c>
      <c r="U19" s="21">
        <v>32.799999999999997</v>
      </c>
      <c r="V19" s="29">
        <v>3.6782407407407416E-2</v>
      </c>
      <c r="W19" s="22">
        <v>8.4</v>
      </c>
      <c r="X19" s="18">
        <v>0.35268817204301073</v>
      </c>
      <c r="Y19" s="23">
        <v>42.6</v>
      </c>
      <c r="Z19" s="23">
        <v>18.2</v>
      </c>
      <c r="AA19" s="23">
        <v>5</v>
      </c>
      <c r="AB19" s="18">
        <v>0.42723004694835676</v>
      </c>
      <c r="AC19" s="14">
        <v>1</v>
      </c>
      <c r="AD19" s="20">
        <v>4</v>
      </c>
    </row>
    <row r="20" spans="2:36" ht="21.95" hidden="1" customHeight="1" outlineLevel="1" x14ac:dyDescent="0.15">
      <c r="B20" s="10" t="s">
        <v>55</v>
      </c>
      <c r="C20" s="10" t="s">
        <v>66</v>
      </c>
      <c r="D20" s="10" t="s">
        <v>67</v>
      </c>
      <c r="E20" s="11"/>
      <c r="F20" s="12">
        <v>5</v>
      </c>
      <c r="G20" s="26">
        <v>5.3865740740740735E-2</v>
      </c>
      <c r="H20" s="21">
        <v>108</v>
      </c>
      <c r="I20" s="15">
        <v>22</v>
      </c>
      <c r="J20" s="16">
        <v>10</v>
      </c>
      <c r="K20" s="29">
        <v>4.0844907407407406E-2</v>
      </c>
      <c r="L20" s="18">
        <v>0.20370370370370369</v>
      </c>
      <c r="M20" s="19">
        <v>34</v>
      </c>
      <c r="N20" s="19">
        <v>19</v>
      </c>
      <c r="O20" s="19">
        <v>9</v>
      </c>
      <c r="P20" s="18">
        <v>0.55882352941176472</v>
      </c>
      <c r="Q20" s="14">
        <v>0</v>
      </c>
      <c r="R20" s="20">
        <v>0</v>
      </c>
      <c r="S20" s="26">
        <v>5.5224537037037058E-2</v>
      </c>
      <c r="T20" s="21">
        <v>178</v>
      </c>
      <c r="U20" s="21">
        <v>27</v>
      </c>
      <c r="V20" s="29">
        <v>3.8620370370370374E-2</v>
      </c>
      <c r="W20" s="22">
        <v>8.8000000000000007</v>
      </c>
      <c r="X20" s="18">
        <v>0.15168539325842698</v>
      </c>
      <c r="Y20" s="23">
        <v>52.2</v>
      </c>
      <c r="Z20" s="23">
        <v>15.8</v>
      </c>
      <c r="AA20" s="23">
        <v>5.4</v>
      </c>
      <c r="AB20" s="18">
        <v>0.30268199233716475</v>
      </c>
      <c r="AC20" s="14">
        <v>1</v>
      </c>
      <c r="AD20" s="20">
        <v>2</v>
      </c>
    </row>
    <row r="21" spans="2:36" ht="21.95" hidden="1" customHeight="1" outlineLevel="1" x14ac:dyDescent="0.15">
      <c r="B21" s="10" t="s">
        <v>55</v>
      </c>
      <c r="C21" s="10" t="s">
        <v>49</v>
      </c>
      <c r="D21" s="10" t="s">
        <v>49</v>
      </c>
      <c r="E21" s="11"/>
      <c r="F21" s="12"/>
      <c r="G21" s="26">
        <v>0</v>
      </c>
      <c r="H21" s="21">
        <v>0</v>
      </c>
      <c r="I21" s="15">
        <v>0</v>
      </c>
      <c r="J21" s="16">
        <v>0</v>
      </c>
      <c r="K21" s="29">
        <v>0</v>
      </c>
      <c r="L21" s="18" t="s">
        <v>125</v>
      </c>
      <c r="M21" s="19" t="s">
        <v>125</v>
      </c>
      <c r="N21" s="19" t="s">
        <v>125</v>
      </c>
      <c r="O21" s="19" t="s">
        <v>125</v>
      </c>
      <c r="P21" s="18" t="s">
        <v>125</v>
      </c>
      <c r="Q21" s="14" t="s">
        <v>125</v>
      </c>
      <c r="R21" s="20" t="s">
        <v>125</v>
      </c>
      <c r="S21" s="26">
        <v>0</v>
      </c>
      <c r="T21" s="21" t="s">
        <v>125</v>
      </c>
      <c r="U21" s="21">
        <v>0</v>
      </c>
      <c r="V21" s="29">
        <v>0</v>
      </c>
      <c r="W21" s="22">
        <v>0</v>
      </c>
      <c r="X21" s="18" t="s">
        <v>125</v>
      </c>
      <c r="Y21" s="23" t="s">
        <v>125</v>
      </c>
      <c r="Z21" s="23" t="s">
        <v>125</v>
      </c>
      <c r="AA21" s="23" t="s">
        <v>125</v>
      </c>
      <c r="AB21" s="18" t="s">
        <v>125</v>
      </c>
      <c r="AC21" s="14" t="s">
        <v>125</v>
      </c>
      <c r="AD21" s="20" t="s">
        <v>125</v>
      </c>
    </row>
    <row r="22" spans="2:36" ht="21.95" hidden="1" customHeight="1" outlineLevel="1" x14ac:dyDescent="0.15">
      <c r="B22" s="10" t="s">
        <v>55</v>
      </c>
      <c r="C22" s="10" t="s">
        <v>49</v>
      </c>
      <c r="D22" s="10" t="s">
        <v>49</v>
      </c>
      <c r="E22" s="11"/>
      <c r="F22" s="12"/>
      <c r="G22" s="26">
        <v>0</v>
      </c>
      <c r="H22" s="21">
        <v>0</v>
      </c>
      <c r="I22" s="15">
        <v>0</v>
      </c>
      <c r="J22" s="16">
        <v>0</v>
      </c>
      <c r="K22" s="29">
        <v>0</v>
      </c>
      <c r="L22" s="18" t="s">
        <v>125</v>
      </c>
      <c r="M22" s="19" t="s">
        <v>125</v>
      </c>
      <c r="N22" s="19" t="s">
        <v>125</v>
      </c>
      <c r="O22" s="19" t="s">
        <v>125</v>
      </c>
      <c r="P22" s="18" t="s">
        <v>125</v>
      </c>
      <c r="Q22" s="14" t="s">
        <v>125</v>
      </c>
      <c r="R22" s="20" t="s">
        <v>125</v>
      </c>
      <c r="S22" s="26">
        <v>0</v>
      </c>
      <c r="T22" s="21" t="s">
        <v>125</v>
      </c>
      <c r="U22" s="21">
        <v>0</v>
      </c>
      <c r="V22" s="29">
        <v>0</v>
      </c>
      <c r="W22" s="22">
        <v>0</v>
      </c>
      <c r="X22" s="18" t="s">
        <v>125</v>
      </c>
      <c r="Y22" s="23" t="s">
        <v>125</v>
      </c>
      <c r="Z22" s="23" t="s">
        <v>125</v>
      </c>
      <c r="AA22" s="23" t="s">
        <v>125</v>
      </c>
      <c r="AB22" s="18" t="s">
        <v>125</v>
      </c>
      <c r="AC22" s="14" t="s">
        <v>125</v>
      </c>
      <c r="AD22" s="20" t="s">
        <v>125</v>
      </c>
    </row>
    <row r="23" spans="2:36" ht="21.95" hidden="1" customHeight="1" outlineLevel="1" x14ac:dyDescent="0.15">
      <c r="B23" s="10" t="s">
        <v>55</v>
      </c>
      <c r="C23" s="10" t="s">
        <v>49</v>
      </c>
      <c r="D23" s="10" t="s">
        <v>49</v>
      </c>
      <c r="E23" s="11"/>
      <c r="F23" s="12"/>
      <c r="G23" s="26">
        <v>0</v>
      </c>
      <c r="H23" s="21">
        <v>0</v>
      </c>
      <c r="I23" s="15">
        <v>0</v>
      </c>
      <c r="J23" s="16">
        <v>0</v>
      </c>
      <c r="K23" s="29">
        <v>0</v>
      </c>
      <c r="L23" s="18" t="s">
        <v>125</v>
      </c>
      <c r="M23" s="19" t="s">
        <v>125</v>
      </c>
      <c r="N23" s="19" t="s">
        <v>125</v>
      </c>
      <c r="O23" s="19" t="s">
        <v>125</v>
      </c>
      <c r="P23" s="18" t="s">
        <v>125</v>
      </c>
      <c r="Q23" s="14" t="s">
        <v>125</v>
      </c>
      <c r="R23" s="20" t="s">
        <v>125</v>
      </c>
      <c r="S23" s="26">
        <v>0</v>
      </c>
      <c r="T23" s="21" t="s">
        <v>125</v>
      </c>
      <c r="U23" s="21">
        <v>0</v>
      </c>
      <c r="V23" s="29">
        <v>0</v>
      </c>
      <c r="W23" s="22">
        <v>0</v>
      </c>
      <c r="X23" s="18" t="s">
        <v>125</v>
      </c>
      <c r="Y23" s="23" t="s">
        <v>125</v>
      </c>
      <c r="Z23" s="23" t="s">
        <v>125</v>
      </c>
      <c r="AA23" s="23" t="s">
        <v>125</v>
      </c>
      <c r="AB23" s="18" t="s">
        <v>125</v>
      </c>
      <c r="AC23" s="14" t="s">
        <v>125</v>
      </c>
      <c r="AD23" s="20" t="s">
        <v>125</v>
      </c>
    </row>
    <row r="24" spans="2:36" ht="21.95" customHeight="1" collapsed="1" x14ac:dyDescent="0.15">
      <c r="B24" s="75" t="s">
        <v>55</v>
      </c>
      <c r="C24" s="35" t="s">
        <v>68</v>
      </c>
      <c r="D24" s="35" t="s">
        <v>69</v>
      </c>
      <c r="E24" s="36">
        <v>7</v>
      </c>
      <c r="F24" s="37">
        <v>4.6428571428571432</v>
      </c>
      <c r="G24" s="38">
        <v>5.1494984567901241E-2</v>
      </c>
      <c r="H24" s="39">
        <v>63</v>
      </c>
      <c r="I24" s="40">
        <v>18.333333333333332</v>
      </c>
      <c r="J24" s="40">
        <v>8</v>
      </c>
      <c r="K24" s="38">
        <v>4.0987654320987651E-2</v>
      </c>
      <c r="L24" s="41">
        <v>0.36199776552177682</v>
      </c>
      <c r="M24" s="42">
        <v>29</v>
      </c>
      <c r="N24" s="42">
        <v>14.8</v>
      </c>
      <c r="O24" s="42">
        <v>7.2</v>
      </c>
      <c r="P24" s="41">
        <v>0.51034482758620692</v>
      </c>
      <c r="Q24" s="43">
        <v>0</v>
      </c>
      <c r="R24" s="44">
        <v>0</v>
      </c>
      <c r="S24" s="38">
        <v>5.441735559964727E-2</v>
      </c>
      <c r="T24" s="39">
        <v>81.49126984126984</v>
      </c>
      <c r="U24" s="39">
        <v>25.263492063492063</v>
      </c>
      <c r="V24" s="38">
        <v>3.9980856848912401E-2</v>
      </c>
      <c r="W24" s="45">
        <v>7.0301587301587301</v>
      </c>
      <c r="X24" s="41">
        <v>0.38461736616345038</v>
      </c>
      <c r="Y24" s="42">
        <v>27.046031746031741</v>
      </c>
      <c r="Z24" s="42">
        <v>10.253174603174603</v>
      </c>
      <c r="AA24" s="42">
        <v>3.2388888888888894</v>
      </c>
      <c r="AB24" s="41">
        <v>0.37910088620224197</v>
      </c>
      <c r="AC24" s="43">
        <v>11</v>
      </c>
      <c r="AD24" s="44">
        <v>50</v>
      </c>
    </row>
    <row r="25" spans="2:36" ht="21.95" customHeight="1" collapsed="1" x14ac:dyDescent="0.15">
      <c r="B25" s="3" t="s">
        <v>70</v>
      </c>
      <c r="C25" s="3"/>
      <c r="D25" s="3"/>
      <c r="E25" s="4">
        <v>15</v>
      </c>
      <c r="F25" s="48">
        <v>4.6339285714285712</v>
      </c>
      <c r="G25" s="3">
        <v>5.6226162918871253E-2</v>
      </c>
      <c r="H25" s="49">
        <v>61.285714285714285</v>
      </c>
      <c r="I25" s="50">
        <v>21.023809523809526</v>
      </c>
      <c r="J25" s="50">
        <v>7.3571428571428577</v>
      </c>
      <c r="K25" s="3">
        <v>4.5909667107583776E-2</v>
      </c>
      <c r="L25" s="6">
        <v>0.34304584304584307</v>
      </c>
      <c r="M25" s="51">
        <v>30</v>
      </c>
      <c r="N25" s="51">
        <v>14.042857142857144</v>
      </c>
      <c r="O25" s="51">
        <v>5.6</v>
      </c>
      <c r="P25" s="6">
        <v>0.46809523809523818</v>
      </c>
      <c r="Q25" s="4">
        <v>3</v>
      </c>
      <c r="R25" s="52">
        <v>21</v>
      </c>
      <c r="S25" s="3">
        <v>4.96902557319224E-2</v>
      </c>
      <c r="T25" s="49">
        <v>69.296329365079373</v>
      </c>
      <c r="U25" s="49">
        <v>22.982440476190476</v>
      </c>
      <c r="V25" s="3">
        <v>3.7305098563345088E-2</v>
      </c>
      <c r="W25" s="53">
        <v>6.2772321428571427</v>
      </c>
      <c r="X25" s="6">
        <v>0.33165451455747758</v>
      </c>
      <c r="Y25" s="51">
        <v>26.973710317460316</v>
      </c>
      <c r="Z25" s="51">
        <v>10.633878968253967</v>
      </c>
      <c r="AA25" s="51">
        <v>3.0881944444444445</v>
      </c>
      <c r="AB25" s="6">
        <v>0.39423122896706447</v>
      </c>
      <c r="AC25" s="4">
        <v>22</v>
      </c>
      <c r="AD25" s="52">
        <v>95</v>
      </c>
    </row>
    <row r="26" spans="2:36" ht="21.95" hidden="1" customHeight="1" outlineLevel="1" x14ac:dyDescent="0.15">
      <c r="B26" s="10" t="s">
        <v>71</v>
      </c>
      <c r="C26" s="10" t="s">
        <v>72</v>
      </c>
      <c r="D26" s="10" t="s">
        <v>73</v>
      </c>
      <c r="E26" s="11"/>
      <c r="F26" s="12">
        <v>5</v>
      </c>
      <c r="G26" s="26">
        <v>6.322916666666667E-2</v>
      </c>
      <c r="H26" s="21">
        <v>103</v>
      </c>
      <c r="I26" s="15">
        <v>20</v>
      </c>
      <c r="J26" s="16">
        <v>10</v>
      </c>
      <c r="K26" s="29">
        <v>5.5798611111111111E-2</v>
      </c>
      <c r="L26" s="18">
        <v>0.1941747572815534</v>
      </c>
      <c r="M26" s="19">
        <v>39</v>
      </c>
      <c r="N26" s="19">
        <v>16</v>
      </c>
      <c r="O26" s="19">
        <v>8</v>
      </c>
      <c r="P26" s="18">
        <v>0.41025641025641024</v>
      </c>
      <c r="Q26" s="14">
        <v>0</v>
      </c>
      <c r="R26" s="20">
        <v>0</v>
      </c>
      <c r="S26" s="26">
        <v>5.4104166666666662E-2</v>
      </c>
      <c r="T26" s="21">
        <v>115.8</v>
      </c>
      <c r="U26" s="21">
        <v>33</v>
      </c>
      <c r="V26" s="29">
        <v>3.9000000000000007E-2</v>
      </c>
      <c r="W26" s="22">
        <v>8</v>
      </c>
      <c r="X26" s="18">
        <v>0.28497409326424872</v>
      </c>
      <c r="Y26" s="23">
        <v>26.6</v>
      </c>
      <c r="Z26" s="23">
        <v>9.8000000000000007</v>
      </c>
      <c r="AA26" s="23">
        <v>3</v>
      </c>
      <c r="AB26" s="18">
        <v>0.36842105263157893</v>
      </c>
      <c r="AC26" s="14">
        <v>1</v>
      </c>
      <c r="AD26" s="20">
        <v>0</v>
      </c>
    </row>
    <row r="27" spans="2:36" ht="21.95" hidden="1" customHeight="1" outlineLevel="1" x14ac:dyDescent="0.15">
      <c r="B27" s="10" t="s">
        <v>71</v>
      </c>
      <c r="C27" s="10" t="s">
        <v>74</v>
      </c>
      <c r="D27" s="10" t="s">
        <v>75</v>
      </c>
      <c r="E27" s="11"/>
      <c r="F27" s="12">
        <v>5</v>
      </c>
      <c r="G27" s="26">
        <v>5.271990740740741E-2</v>
      </c>
      <c r="H27" s="33">
        <v>57</v>
      </c>
      <c r="I27" s="27">
        <v>25</v>
      </c>
      <c r="J27" s="28">
        <v>10</v>
      </c>
      <c r="K27" s="29">
        <v>4.0625000000000008E-2</v>
      </c>
      <c r="L27" s="30">
        <v>0.43859649122807015</v>
      </c>
      <c r="M27" s="31">
        <v>30</v>
      </c>
      <c r="N27" s="31">
        <v>18</v>
      </c>
      <c r="O27" s="31">
        <v>9</v>
      </c>
      <c r="P27" s="30">
        <v>0.6</v>
      </c>
      <c r="Q27" s="11">
        <v>0</v>
      </c>
      <c r="R27" s="32">
        <v>0</v>
      </c>
      <c r="S27" s="26">
        <v>4.1356481481481466E-2</v>
      </c>
      <c r="T27" s="33">
        <v>90.6</v>
      </c>
      <c r="U27" s="33">
        <v>28.8</v>
      </c>
      <c r="V27" s="29">
        <v>2.6229166666666665E-2</v>
      </c>
      <c r="W27" s="34">
        <v>6</v>
      </c>
      <c r="X27" s="30">
        <v>0.31788079470198677</v>
      </c>
      <c r="Y27" s="54">
        <v>16.8</v>
      </c>
      <c r="Z27" s="54">
        <v>7.8</v>
      </c>
      <c r="AA27" s="54">
        <v>2.4</v>
      </c>
      <c r="AB27" s="30">
        <v>0.46428571428571425</v>
      </c>
      <c r="AC27" s="11">
        <v>5</v>
      </c>
      <c r="AD27" s="32">
        <v>24</v>
      </c>
      <c r="AE27" s="25"/>
      <c r="AF27" s="25"/>
      <c r="AG27" s="25"/>
      <c r="AH27" s="25"/>
      <c r="AI27" s="25"/>
      <c r="AJ27" s="25"/>
    </row>
    <row r="28" spans="2:36" ht="21.95" hidden="1" customHeight="1" outlineLevel="1" x14ac:dyDescent="0.15">
      <c r="B28" s="10" t="s">
        <v>71</v>
      </c>
      <c r="C28" s="10" t="s">
        <v>76</v>
      </c>
      <c r="D28" s="10" t="s">
        <v>77</v>
      </c>
      <c r="E28" s="11"/>
      <c r="F28" s="12">
        <v>5</v>
      </c>
      <c r="G28" s="26">
        <v>4.9768518518518538E-2</v>
      </c>
      <c r="H28" s="21">
        <v>78</v>
      </c>
      <c r="I28" s="15">
        <v>30</v>
      </c>
      <c r="J28" s="16">
        <v>6</v>
      </c>
      <c r="K28" s="29">
        <v>3.622685185185185E-2</v>
      </c>
      <c r="L28" s="18">
        <v>0.38461538461538464</v>
      </c>
      <c r="M28" s="19">
        <v>18</v>
      </c>
      <c r="N28" s="19">
        <v>12</v>
      </c>
      <c r="O28" s="19">
        <v>6</v>
      </c>
      <c r="P28" s="18">
        <v>0.66666666666666663</v>
      </c>
      <c r="Q28" s="14">
        <v>1</v>
      </c>
      <c r="R28" s="20">
        <v>5</v>
      </c>
      <c r="S28" s="26">
        <v>3.7530092592592559E-2</v>
      </c>
      <c r="T28" s="21">
        <v>80.2</v>
      </c>
      <c r="U28" s="21">
        <v>23.8</v>
      </c>
      <c r="V28" s="29">
        <v>2.5717592592592587E-2</v>
      </c>
      <c r="W28" s="22">
        <v>5</v>
      </c>
      <c r="X28" s="18">
        <v>0.29675810473815462</v>
      </c>
      <c r="Y28" s="23">
        <v>11.6</v>
      </c>
      <c r="Z28" s="23">
        <v>3.8</v>
      </c>
      <c r="AA28" s="23">
        <v>1.8</v>
      </c>
      <c r="AB28" s="18">
        <v>0.32758620689655171</v>
      </c>
      <c r="AC28" s="14">
        <v>2</v>
      </c>
      <c r="AD28" s="20">
        <v>5</v>
      </c>
    </row>
    <row r="29" spans="2:36" ht="21.95" hidden="1" customHeight="1" outlineLevel="1" x14ac:dyDescent="0.15">
      <c r="B29" s="10" t="s">
        <v>78</v>
      </c>
      <c r="C29" s="10" t="s">
        <v>79</v>
      </c>
      <c r="D29" s="10" t="s">
        <v>80</v>
      </c>
      <c r="E29" s="11"/>
      <c r="F29" s="12">
        <v>5</v>
      </c>
      <c r="G29" s="26">
        <v>5.5706018518518523E-2</v>
      </c>
      <c r="H29" s="21">
        <v>92</v>
      </c>
      <c r="I29" s="15">
        <v>24</v>
      </c>
      <c r="J29" s="16">
        <v>10</v>
      </c>
      <c r="K29" s="29">
        <v>4.3831018518518512E-2</v>
      </c>
      <c r="L29" s="18">
        <v>0.2608695652173913</v>
      </c>
      <c r="M29" s="19">
        <v>34</v>
      </c>
      <c r="N29" s="19">
        <v>21</v>
      </c>
      <c r="O29" s="19">
        <v>10</v>
      </c>
      <c r="P29" s="18">
        <v>0.61764705882352944</v>
      </c>
      <c r="Q29" s="14">
        <v>0</v>
      </c>
      <c r="R29" s="20">
        <v>0</v>
      </c>
      <c r="S29" s="26">
        <v>4.1460648148148163E-2</v>
      </c>
      <c r="T29" s="21">
        <v>78.599999999999994</v>
      </c>
      <c r="U29" s="21">
        <v>21.8</v>
      </c>
      <c r="V29" s="29">
        <v>3.1550925925925941E-2</v>
      </c>
      <c r="W29" s="22">
        <v>6</v>
      </c>
      <c r="X29" s="18">
        <v>0.27735368956743006</v>
      </c>
      <c r="Y29" s="23">
        <v>40.200000000000003</v>
      </c>
      <c r="Z29" s="23">
        <v>15.8</v>
      </c>
      <c r="AA29" s="23">
        <v>3.6</v>
      </c>
      <c r="AB29" s="18">
        <v>0.39303482587064675</v>
      </c>
      <c r="AC29" s="14">
        <v>2</v>
      </c>
      <c r="AD29" s="20">
        <v>0</v>
      </c>
    </row>
    <row r="30" spans="2:36" ht="21.95" hidden="1" customHeight="1" outlineLevel="1" x14ac:dyDescent="0.15">
      <c r="B30" s="10" t="s">
        <v>71</v>
      </c>
      <c r="C30" s="10" t="s">
        <v>49</v>
      </c>
      <c r="D30" s="10" t="s">
        <v>49</v>
      </c>
      <c r="E30" s="11"/>
      <c r="F30" s="12"/>
      <c r="G30" s="26">
        <v>0</v>
      </c>
      <c r="H30" s="21">
        <v>0</v>
      </c>
      <c r="I30" s="15">
        <v>0</v>
      </c>
      <c r="J30" s="16">
        <v>0</v>
      </c>
      <c r="K30" s="29">
        <v>0</v>
      </c>
      <c r="L30" s="18" t="s">
        <v>125</v>
      </c>
      <c r="M30" s="19" t="s">
        <v>125</v>
      </c>
      <c r="N30" s="19" t="s">
        <v>125</v>
      </c>
      <c r="O30" s="19" t="s">
        <v>125</v>
      </c>
      <c r="P30" s="18" t="s">
        <v>125</v>
      </c>
      <c r="Q30" s="14" t="s">
        <v>125</v>
      </c>
      <c r="R30" s="20" t="s">
        <v>125</v>
      </c>
      <c r="S30" s="26">
        <v>0</v>
      </c>
      <c r="T30" s="21" t="s">
        <v>125</v>
      </c>
      <c r="U30" s="21">
        <v>0</v>
      </c>
      <c r="V30" s="29">
        <v>0</v>
      </c>
      <c r="W30" s="22">
        <v>0</v>
      </c>
      <c r="X30" s="18" t="s">
        <v>125</v>
      </c>
      <c r="Y30" s="23" t="s">
        <v>125</v>
      </c>
      <c r="Z30" s="23" t="s">
        <v>125</v>
      </c>
      <c r="AA30" s="23" t="s">
        <v>125</v>
      </c>
      <c r="AB30" s="18" t="s">
        <v>125</v>
      </c>
      <c r="AC30" s="14" t="s">
        <v>125</v>
      </c>
      <c r="AD30" s="20" t="s">
        <v>125</v>
      </c>
    </row>
    <row r="31" spans="2:36" ht="21.95" hidden="1" customHeight="1" outlineLevel="1" x14ac:dyDescent="0.15">
      <c r="B31" s="10" t="s">
        <v>71</v>
      </c>
      <c r="C31" s="10" t="s">
        <v>49</v>
      </c>
      <c r="D31" s="10" t="s">
        <v>49</v>
      </c>
      <c r="E31" s="11"/>
      <c r="F31" s="12"/>
      <c r="G31" s="26">
        <v>0</v>
      </c>
      <c r="H31" s="21">
        <v>0</v>
      </c>
      <c r="I31" s="15">
        <v>0</v>
      </c>
      <c r="J31" s="16">
        <v>0</v>
      </c>
      <c r="K31" s="29">
        <v>0</v>
      </c>
      <c r="L31" s="18" t="s">
        <v>125</v>
      </c>
      <c r="M31" s="19" t="s">
        <v>125</v>
      </c>
      <c r="N31" s="19" t="s">
        <v>125</v>
      </c>
      <c r="O31" s="19" t="s">
        <v>125</v>
      </c>
      <c r="P31" s="18" t="s">
        <v>125</v>
      </c>
      <c r="Q31" s="14" t="s">
        <v>125</v>
      </c>
      <c r="R31" s="20" t="s">
        <v>125</v>
      </c>
      <c r="S31" s="26">
        <v>0</v>
      </c>
      <c r="T31" s="21" t="s">
        <v>125</v>
      </c>
      <c r="U31" s="21">
        <v>0</v>
      </c>
      <c r="V31" s="29">
        <v>0</v>
      </c>
      <c r="W31" s="22">
        <v>0</v>
      </c>
      <c r="X31" s="18" t="s">
        <v>125</v>
      </c>
      <c r="Y31" s="23" t="s">
        <v>125</v>
      </c>
      <c r="Z31" s="23" t="s">
        <v>125</v>
      </c>
      <c r="AA31" s="23" t="s">
        <v>125</v>
      </c>
      <c r="AB31" s="18" t="s">
        <v>125</v>
      </c>
      <c r="AC31" s="14" t="s">
        <v>125</v>
      </c>
      <c r="AD31" s="20" t="s">
        <v>125</v>
      </c>
    </row>
    <row r="32" spans="2:36" ht="21.95" hidden="1" customHeight="1" outlineLevel="1" x14ac:dyDescent="0.15">
      <c r="B32" s="10" t="s">
        <v>71</v>
      </c>
      <c r="C32" s="10" t="s">
        <v>49</v>
      </c>
      <c r="D32" s="10" t="s">
        <v>49</v>
      </c>
      <c r="E32" s="11"/>
      <c r="F32" s="12"/>
      <c r="G32" s="26">
        <v>0</v>
      </c>
      <c r="H32" s="21">
        <v>0</v>
      </c>
      <c r="I32" s="15">
        <v>0</v>
      </c>
      <c r="J32" s="16">
        <v>0</v>
      </c>
      <c r="K32" s="29">
        <v>0</v>
      </c>
      <c r="L32" s="18" t="s">
        <v>125</v>
      </c>
      <c r="M32" s="19" t="s">
        <v>125</v>
      </c>
      <c r="N32" s="19" t="s">
        <v>125</v>
      </c>
      <c r="O32" s="19" t="s">
        <v>125</v>
      </c>
      <c r="P32" s="18" t="s">
        <v>125</v>
      </c>
      <c r="Q32" s="14" t="s">
        <v>125</v>
      </c>
      <c r="R32" s="20" t="s">
        <v>125</v>
      </c>
      <c r="S32" s="26">
        <v>0</v>
      </c>
      <c r="T32" s="21" t="s">
        <v>125</v>
      </c>
      <c r="U32" s="21">
        <v>0</v>
      </c>
      <c r="V32" s="29">
        <v>0</v>
      </c>
      <c r="W32" s="22">
        <v>0</v>
      </c>
      <c r="X32" s="18" t="s">
        <v>125</v>
      </c>
      <c r="Y32" s="23" t="s">
        <v>125</v>
      </c>
      <c r="Z32" s="23" t="s">
        <v>125</v>
      </c>
      <c r="AA32" s="23" t="s">
        <v>125</v>
      </c>
      <c r="AB32" s="18" t="s">
        <v>125</v>
      </c>
      <c r="AC32" s="14" t="s">
        <v>125</v>
      </c>
      <c r="AD32" s="20" t="s">
        <v>125</v>
      </c>
    </row>
    <row r="33" spans="2:36" ht="21.95" hidden="1" customHeight="1" outlineLevel="1" x14ac:dyDescent="0.15">
      <c r="B33" s="10" t="s">
        <v>71</v>
      </c>
      <c r="C33" s="10" t="s">
        <v>49</v>
      </c>
      <c r="D33" s="10" t="s">
        <v>49</v>
      </c>
      <c r="E33" s="11"/>
      <c r="F33" s="12"/>
      <c r="G33" s="26">
        <v>0</v>
      </c>
      <c r="H33" s="21">
        <v>0</v>
      </c>
      <c r="I33" s="15">
        <v>0</v>
      </c>
      <c r="J33" s="16">
        <v>0</v>
      </c>
      <c r="K33" s="29">
        <v>0</v>
      </c>
      <c r="L33" s="18" t="s">
        <v>125</v>
      </c>
      <c r="M33" s="19" t="s">
        <v>125</v>
      </c>
      <c r="N33" s="19" t="s">
        <v>125</v>
      </c>
      <c r="O33" s="19" t="s">
        <v>125</v>
      </c>
      <c r="P33" s="18" t="s">
        <v>125</v>
      </c>
      <c r="Q33" s="14" t="s">
        <v>125</v>
      </c>
      <c r="R33" s="20" t="s">
        <v>125</v>
      </c>
      <c r="S33" s="26">
        <v>0</v>
      </c>
      <c r="T33" s="21" t="s">
        <v>125</v>
      </c>
      <c r="U33" s="21">
        <v>0</v>
      </c>
      <c r="V33" s="29">
        <v>0</v>
      </c>
      <c r="W33" s="22">
        <v>0</v>
      </c>
      <c r="X33" s="18" t="s">
        <v>125</v>
      </c>
      <c r="Y33" s="23" t="s">
        <v>125</v>
      </c>
      <c r="Z33" s="23" t="s">
        <v>125</v>
      </c>
      <c r="AA33" s="23" t="s">
        <v>125</v>
      </c>
      <c r="AB33" s="18" t="s">
        <v>125</v>
      </c>
      <c r="AC33" s="14" t="s">
        <v>125</v>
      </c>
      <c r="AD33" s="20" t="s">
        <v>125</v>
      </c>
    </row>
    <row r="34" spans="2:36" ht="21.95" hidden="1" customHeight="1" outlineLevel="1" x14ac:dyDescent="0.15">
      <c r="B34" s="10" t="s">
        <v>71</v>
      </c>
      <c r="C34" s="10" t="s">
        <v>49</v>
      </c>
      <c r="D34" s="10" t="s">
        <v>49</v>
      </c>
      <c r="E34" s="11"/>
      <c r="F34" s="12"/>
      <c r="G34" s="26">
        <v>0</v>
      </c>
      <c r="H34" s="21">
        <v>0</v>
      </c>
      <c r="I34" s="15">
        <v>0</v>
      </c>
      <c r="J34" s="16">
        <v>0</v>
      </c>
      <c r="K34" s="29">
        <v>0</v>
      </c>
      <c r="L34" s="18" t="s">
        <v>125</v>
      </c>
      <c r="M34" s="19" t="s">
        <v>125</v>
      </c>
      <c r="N34" s="19" t="s">
        <v>125</v>
      </c>
      <c r="O34" s="19" t="s">
        <v>125</v>
      </c>
      <c r="P34" s="18" t="s">
        <v>125</v>
      </c>
      <c r="Q34" s="14" t="s">
        <v>125</v>
      </c>
      <c r="R34" s="20" t="s">
        <v>125</v>
      </c>
      <c r="S34" s="26">
        <v>0</v>
      </c>
      <c r="T34" s="21" t="s">
        <v>125</v>
      </c>
      <c r="U34" s="21">
        <v>0</v>
      </c>
      <c r="V34" s="29">
        <v>0</v>
      </c>
      <c r="W34" s="22">
        <v>0</v>
      </c>
      <c r="X34" s="18" t="s">
        <v>125</v>
      </c>
      <c r="Y34" s="23" t="s">
        <v>125</v>
      </c>
      <c r="Z34" s="23" t="s">
        <v>125</v>
      </c>
      <c r="AA34" s="23" t="s">
        <v>125</v>
      </c>
      <c r="AB34" s="18" t="s">
        <v>125</v>
      </c>
      <c r="AC34" s="14" t="s">
        <v>125</v>
      </c>
      <c r="AD34" s="20" t="s">
        <v>125</v>
      </c>
    </row>
    <row r="35" spans="2:36" ht="21.95" hidden="1" customHeight="1" outlineLevel="1" x14ac:dyDescent="0.15">
      <c r="B35" s="10" t="s">
        <v>71</v>
      </c>
      <c r="C35" s="10" t="s">
        <v>49</v>
      </c>
      <c r="D35" s="10" t="s">
        <v>49</v>
      </c>
      <c r="E35" s="11"/>
      <c r="F35" s="12"/>
      <c r="G35" s="26">
        <v>0</v>
      </c>
      <c r="H35" s="21">
        <v>0</v>
      </c>
      <c r="I35" s="15">
        <v>0</v>
      </c>
      <c r="J35" s="16">
        <v>0</v>
      </c>
      <c r="K35" s="29">
        <v>0</v>
      </c>
      <c r="L35" s="18" t="s">
        <v>125</v>
      </c>
      <c r="M35" s="19" t="s">
        <v>125</v>
      </c>
      <c r="N35" s="19" t="s">
        <v>125</v>
      </c>
      <c r="O35" s="19" t="s">
        <v>125</v>
      </c>
      <c r="P35" s="18" t="s">
        <v>125</v>
      </c>
      <c r="Q35" s="14" t="s">
        <v>125</v>
      </c>
      <c r="R35" s="20" t="s">
        <v>125</v>
      </c>
      <c r="S35" s="26">
        <v>0</v>
      </c>
      <c r="T35" s="21" t="s">
        <v>125</v>
      </c>
      <c r="U35" s="21">
        <v>0</v>
      </c>
      <c r="V35" s="29">
        <v>0</v>
      </c>
      <c r="W35" s="22">
        <v>0</v>
      </c>
      <c r="X35" s="18" t="s">
        <v>125</v>
      </c>
      <c r="Y35" s="23" t="s">
        <v>125</v>
      </c>
      <c r="Z35" s="23" t="s">
        <v>125</v>
      </c>
      <c r="AA35" s="23" t="s">
        <v>125</v>
      </c>
      <c r="AB35" s="18" t="s">
        <v>125</v>
      </c>
      <c r="AC35" s="14" t="s">
        <v>125</v>
      </c>
      <c r="AD35" s="20" t="s">
        <v>125</v>
      </c>
    </row>
    <row r="36" spans="2:36" ht="21.95" customHeight="1" collapsed="1" x14ac:dyDescent="0.15">
      <c r="B36" s="75" t="s">
        <v>71</v>
      </c>
      <c r="C36" s="35" t="s">
        <v>81</v>
      </c>
      <c r="D36" s="35" t="s">
        <v>82</v>
      </c>
      <c r="E36" s="36">
        <v>4</v>
      </c>
      <c r="F36" s="37">
        <v>5</v>
      </c>
      <c r="G36" s="38">
        <v>5.5355902777777785E-2</v>
      </c>
      <c r="H36" s="39">
        <v>82.5</v>
      </c>
      <c r="I36" s="40">
        <v>24.75</v>
      </c>
      <c r="J36" s="40">
        <v>9</v>
      </c>
      <c r="K36" s="38">
        <v>4.4120370370370365E-2</v>
      </c>
      <c r="L36" s="41">
        <v>0.31956404958559986</v>
      </c>
      <c r="M36" s="42">
        <v>30.25</v>
      </c>
      <c r="N36" s="42">
        <v>16.75</v>
      </c>
      <c r="O36" s="42">
        <v>8.25</v>
      </c>
      <c r="P36" s="41">
        <v>0.55371900826446285</v>
      </c>
      <c r="Q36" s="43">
        <v>1</v>
      </c>
      <c r="R36" s="44">
        <v>5</v>
      </c>
      <c r="S36" s="38">
        <v>4.3612847222222209E-2</v>
      </c>
      <c r="T36" s="39">
        <v>91.299999999999983</v>
      </c>
      <c r="U36" s="39">
        <v>26.849999999999998</v>
      </c>
      <c r="V36" s="38">
        <v>3.0624421296296299E-2</v>
      </c>
      <c r="W36" s="45">
        <v>6.25</v>
      </c>
      <c r="X36" s="41">
        <v>0.29987099756813002</v>
      </c>
      <c r="Y36" s="42">
        <v>23.800000000000004</v>
      </c>
      <c r="Z36" s="42">
        <v>9.3000000000000007</v>
      </c>
      <c r="AA36" s="42">
        <v>2.7</v>
      </c>
      <c r="AB36" s="41">
        <v>0.39075630252100835</v>
      </c>
      <c r="AC36" s="43">
        <v>10</v>
      </c>
      <c r="AD36" s="44">
        <v>29</v>
      </c>
    </row>
    <row r="37" spans="2:36" ht="21.95" hidden="1" customHeight="1" outlineLevel="1" x14ac:dyDescent="0.15">
      <c r="B37" s="10" t="s">
        <v>83</v>
      </c>
      <c r="C37" s="10" t="s">
        <v>84</v>
      </c>
      <c r="D37" s="10" t="s">
        <v>85</v>
      </c>
      <c r="E37" s="11"/>
      <c r="F37" s="12">
        <v>5</v>
      </c>
      <c r="G37" s="26">
        <v>5.1053240740740746E-2</v>
      </c>
      <c r="H37" s="21">
        <v>54</v>
      </c>
      <c r="I37" s="15">
        <v>25</v>
      </c>
      <c r="J37" s="16">
        <v>8</v>
      </c>
      <c r="K37" s="29">
        <v>3.5405092592592592E-2</v>
      </c>
      <c r="L37" s="18">
        <v>0.46296296296296297</v>
      </c>
      <c r="M37" s="19">
        <v>39</v>
      </c>
      <c r="N37" s="19">
        <v>22</v>
      </c>
      <c r="O37" s="19">
        <v>5</v>
      </c>
      <c r="P37" s="18">
        <v>0.5641025641025641</v>
      </c>
      <c r="Q37" s="14">
        <v>1</v>
      </c>
      <c r="R37" s="20">
        <v>4</v>
      </c>
      <c r="S37" s="26">
        <v>5.0974537037037027E-2</v>
      </c>
      <c r="T37" s="21">
        <v>76</v>
      </c>
      <c r="U37" s="21">
        <v>32.799999999999997</v>
      </c>
      <c r="V37" s="29">
        <v>3.3532407407407407E-2</v>
      </c>
      <c r="W37" s="22">
        <v>8.8000000000000007</v>
      </c>
      <c r="X37" s="18">
        <v>0.43157894736842101</v>
      </c>
      <c r="Y37" s="23">
        <v>39.200000000000003</v>
      </c>
      <c r="Z37" s="23">
        <v>21.6</v>
      </c>
      <c r="AA37" s="23">
        <v>5.4</v>
      </c>
      <c r="AB37" s="18">
        <v>0.55102040816326525</v>
      </c>
      <c r="AC37" s="14">
        <v>3</v>
      </c>
      <c r="AD37" s="20">
        <v>6</v>
      </c>
    </row>
    <row r="38" spans="2:36" ht="21.95" hidden="1" customHeight="1" outlineLevel="1" x14ac:dyDescent="0.15">
      <c r="B38" s="10" t="s">
        <v>83</v>
      </c>
      <c r="C38" s="55" t="s">
        <v>86</v>
      </c>
      <c r="D38" s="55" t="s">
        <v>87</v>
      </c>
      <c r="E38" s="56"/>
      <c r="F38" s="12">
        <v>5</v>
      </c>
      <c r="G38" s="26">
        <v>5.6944444444444457E-2</v>
      </c>
      <c r="H38" s="21">
        <v>64</v>
      </c>
      <c r="I38" s="15">
        <v>27</v>
      </c>
      <c r="J38" s="16">
        <v>8</v>
      </c>
      <c r="K38" s="29">
        <v>3.9432870370370375E-2</v>
      </c>
      <c r="L38" s="18">
        <v>0.421875</v>
      </c>
      <c r="M38" s="19">
        <v>49</v>
      </c>
      <c r="N38" s="19">
        <v>24</v>
      </c>
      <c r="O38" s="19">
        <v>8</v>
      </c>
      <c r="P38" s="18">
        <v>0.48979591836734693</v>
      </c>
      <c r="Q38" s="14">
        <v>0</v>
      </c>
      <c r="R38" s="20">
        <v>0</v>
      </c>
      <c r="S38" s="26">
        <v>5.1199074074074057E-2</v>
      </c>
      <c r="T38" s="21">
        <v>103.6</v>
      </c>
      <c r="U38" s="21">
        <v>38.6</v>
      </c>
      <c r="V38" s="29">
        <v>2.5717592592592591E-2</v>
      </c>
      <c r="W38" s="22">
        <v>6.4</v>
      </c>
      <c r="X38" s="18">
        <v>0.37258687258687262</v>
      </c>
      <c r="Y38" s="23">
        <v>57.4</v>
      </c>
      <c r="Z38" s="23">
        <v>23.8</v>
      </c>
      <c r="AA38" s="23">
        <v>4.5999999999999996</v>
      </c>
      <c r="AB38" s="18">
        <v>0.41463414634146345</v>
      </c>
      <c r="AC38" s="14">
        <v>1</v>
      </c>
      <c r="AD38" s="20">
        <v>3</v>
      </c>
    </row>
    <row r="39" spans="2:36" ht="21.95" hidden="1" customHeight="1" outlineLevel="1" x14ac:dyDescent="0.15">
      <c r="B39" s="10" t="s">
        <v>83</v>
      </c>
      <c r="C39" s="10" t="s">
        <v>88</v>
      </c>
      <c r="D39" s="10" t="s">
        <v>89</v>
      </c>
      <c r="E39" s="11"/>
      <c r="F39" s="12">
        <v>5</v>
      </c>
      <c r="G39" s="26">
        <v>4.3506944444444438E-2</v>
      </c>
      <c r="H39" s="21">
        <v>77</v>
      </c>
      <c r="I39" s="15">
        <v>27</v>
      </c>
      <c r="J39" s="16">
        <v>5</v>
      </c>
      <c r="K39" s="29">
        <v>2.6273148148148146E-2</v>
      </c>
      <c r="L39" s="18">
        <v>0.35064935064935066</v>
      </c>
      <c r="M39" s="19">
        <v>42</v>
      </c>
      <c r="N39" s="19">
        <v>20</v>
      </c>
      <c r="O39" s="19">
        <v>1</v>
      </c>
      <c r="P39" s="18">
        <v>0.47619047619047616</v>
      </c>
      <c r="Q39" s="14">
        <v>1</v>
      </c>
      <c r="R39" s="20" t="s">
        <v>125</v>
      </c>
      <c r="S39" s="26">
        <v>4.9474537037037025E-2</v>
      </c>
      <c r="T39" s="21">
        <v>93.6</v>
      </c>
      <c r="U39" s="21">
        <v>33.200000000000003</v>
      </c>
      <c r="V39" s="29">
        <v>3.2506944444444442E-2</v>
      </c>
      <c r="W39" s="22">
        <v>7</v>
      </c>
      <c r="X39" s="18">
        <v>0.35470085470085477</v>
      </c>
      <c r="Y39" s="23">
        <v>50.4</v>
      </c>
      <c r="Z39" s="23">
        <v>25.2</v>
      </c>
      <c r="AA39" s="23">
        <v>5.2</v>
      </c>
      <c r="AB39" s="18">
        <v>0.5</v>
      </c>
      <c r="AC39" s="14">
        <v>3</v>
      </c>
      <c r="AD39" s="20" t="s">
        <v>125</v>
      </c>
    </row>
    <row r="40" spans="2:36" ht="21.95" hidden="1" customHeight="1" outlineLevel="1" x14ac:dyDescent="0.15">
      <c r="B40" s="10" t="s">
        <v>83</v>
      </c>
      <c r="C40" s="10" t="s">
        <v>90</v>
      </c>
      <c r="D40" s="10" t="s">
        <v>91</v>
      </c>
      <c r="E40" s="11"/>
      <c r="F40" s="12">
        <v>4</v>
      </c>
      <c r="G40" s="26">
        <v>2.1747685185185186E-2</v>
      </c>
      <c r="H40" s="33">
        <v>257</v>
      </c>
      <c r="I40" s="27">
        <v>40</v>
      </c>
      <c r="J40" s="28">
        <v>1</v>
      </c>
      <c r="K40" s="29">
        <v>4.1782407407407402E-3</v>
      </c>
      <c r="L40" s="30">
        <v>0.1556420233463035</v>
      </c>
      <c r="M40" s="31">
        <v>110</v>
      </c>
      <c r="N40" s="31">
        <v>36</v>
      </c>
      <c r="O40" s="31">
        <v>1</v>
      </c>
      <c r="P40" s="30">
        <v>0.32727272727272727</v>
      </c>
      <c r="Q40" s="11">
        <v>1</v>
      </c>
      <c r="R40" s="32">
        <v>10</v>
      </c>
      <c r="S40" s="26">
        <v>2.1874999999999985E-2</v>
      </c>
      <c r="T40" s="33">
        <v>150.5</v>
      </c>
      <c r="U40" s="33">
        <v>28.5</v>
      </c>
      <c r="V40" s="29">
        <v>8.4982638888888885E-3</v>
      </c>
      <c r="W40" s="34">
        <v>1.5</v>
      </c>
      <c r="X40" s="30">
        <v>0.18936877076411959</v>
      </c>
      <c r="Y40" s="54">
        <v>67.5</v>
      </c>
      <c r="Z40" s="54">
        <v>22.25</v>
      </c>
      <c r="AA40" s="54">
        <v>1.25</v>
      </c>
      <c r="AB40" s="30">
        <v>0.32962962962962961</v>
      </c>
      <c r="AC40" s="11">
        <v>3</v>
      </c>
      <c r="AD40" s="32">
        <v>35</v>
      </c>
      <c r="AE40" s="25"/>
      <c r="AF40" s="25"/>
      <c r="AG40" s="25"/>
      <c r="AH40" s="25"/>
      <c r="AI40" s="25"/>
      <c r="AJ40" s="25"/>
    </row>
    <row r="41" spans="2:36" ht="21.95" hidden="1" customHeight="1" outlineLevel="1" x14ac:dyDescent="0.15">
      <c r="B41" s="10" t="s">
        <v>83</v>
      </c>
      <c r="C41" s="10" t="s">
        <v>92</v>
      </c>
      <c r="D41" s="10" t="s">
        <v>93</v>
      </c>
      <c r="E41" s="11"/>
      <c r="F41" s="12">
        <v>4</v>
      </c>
      <c r="G41" s="26">
        <v>6.5335648148148143E-2</v>
      </c>
      <c r="H41" s="33">
        <v>184</v>
      </c>
      <c r="I41" s="27">
        <v>49</v>
      </c>
      <c r="J41" s="28">
        <v>11</v>
      </c>
      <c r="K41" s="29">
        <v>4.5694444444444447E-2</v>
      </c>
      <c r="L41" s="30">
        <v>0.26630434782608697</v>
      </c>
      <c r="M41" s="31">
        <v>96</v>
      </c>
      <c r="N41" s="31">
        <v>43</v>
      </c>
      <c r="O41" s="31">
        <v>10</v>
      </c>
      <c r="P41" s="30">
        <v>0.44791666666666669</v>
      </c>
      <c r="Q41" s="11">
        <v>0</v>
      </c>
      <c r="R41" s="32">
        <v>0</v>
      </c>
      <c r="S41" s="26">
        <v>7.7581018518518494E-2</v>
      </c>
      <c r="T41" s="33">
        <v>127.75</v>
      </c>
      <c r="U41" s="33">
        <v>39.5</v>
      </c>
      <c r="V41" s="29">
        <v>6.0289351851851851E-2</v>
      </c>
      <c r="W41" s="34">
        <v>9.25</v>
      </c>
      <c r="X41" s="30">
        <v>0.30919765166340507</v>
      </c>
      <c r="Y41" s="54">
        <v>66.5</v>
      </c>
      <c r="Z41" s="54">
        <v>34.25</v>
      </c>
      <c r="AA41" s="54">
        <v>8.5</v>
      </c>
      <c r="AB41" s="30">
        <v>0.51503759398496241</v>
      </c>
      <c r="AC41" s="11">
        <v>1</v>
      </c>
      <c r="AD41" s="32">
        <v>8</v>
      </c>
      <c r="AE41" s="25"/>
      <c r="AF41" s="25"/>
      <c r="AG41" s="25"/>
      <c r="AH41" s="25"/>
      <c r="AI41" s="25"/>
      <c r="AJ41" s="25"/>
    </row>
    <row r="42" spans="2:36" ht="21.95" hidden="1" customHeight="1" outlineLevel="1" x14ac:dyDescent="0.15">
      <c r="B42" s="47" t="s">
        <v>83</v>
      </c>
      <c r="C42" s="47" t="s">
        <v>94</v>
      </c>
      <c r="D42" s="47" t="s">
        <v>95</v>
      </c>
      <c r="E42" s="11"/>
      <c r="F42" s="12">
        <v>4</v>
      </c>
      <c r="G42" s="26">
        <v>0</v>
      </c>
      <c r="H42" s="21">
        <v>0</v>
      </c>
      <c r="I42" s="15">
        <v>0</v>
      </c>
      <c r="J42" s="16">
        <v>0</v>
      </c>
      <c r="K42" s="29">
        <v>0</v>
      </c>
      <c r="L42" s="18" t="s">
        <v>125</v>
      </c>
      <c r="M42" s="19" t="s">
        <v>125</v>
      </c>
      <c r="N42" s="19" t="s">
        <v>125</v>
      </c>
      <c r="O42" s="19" t="s">
        <v>125</v>
      </c>
      <c r="P42" s="18" t="s">
        <v>125</v>
      </c>
      <c r="Q42" s="14">
        <v>0</v>
      </c>
      <c r="R42" s="20">
        <v>0</v>
      </c>
      <c r="S42" s="26">
        <v>4.1935763888888894E-2</v>
      </c>
      <c r="T42" s="21">
        <v>74.25</v>
      </c>
      <c r="U42" s="21">
        <v>26.5</v>
      </c>
      <c r="V42" s="29">
        <v>3.0439814814814812E-2</v>
      </c>
      <c r="W42" s="22">
        <v>6</v>
      </c>
      <c r="X42" s="18">
        <v>0.35690235690235689</v>
      </c>
      <c r="Y42" s="23">
        <v>56</v>
      </c>
      <c r="Z42" s="23">
        <v>24.75</v>
      </c>
      <c r="AA42" s="23">
        <v>5.5</v>
      </c>
      <c r="AB42" s="18">
        <v>0.4419642857142857</v>
      </c>
      <c r="AC42" s="14"/>
      <c r="AD42" s="20">
        <v>0</v>
      </c>
    </row>
    <row r="43" spans="2:36" ht="21.95" hidden="1" customHeight="1" outlineLevel="1" x14ac:dyDescent="0.15">
      <c r="B43" s="10" t="s">
        <v>83</v>
      </c>
      <c r="C43" s="10" t="s">
        <v>96</v>
      </c>
      <c r="D43" s="10" t="s">
        <v>97</v>
      </c>
      <c r="E43" s="11"/>
      <c r="F43" s="12">
        <v>5</v>
      </c>
      <c r="G43" s="26">
        <v>6.0196759259259255E-2</v>
      </c>
      <c r="H43" s="21">
        <v>67</v>
      </c>
      <c r="I43" s="15">
        <v>24</v>
      </c>
      <c r="J43" s="16">
        <v>8</v>
      </c>
      <c r="K43" s="29">
        <v>4.4444444444444446E-2</v>
      </c>
      <c r="L43" s="18">
        <v>0.35820895522388058</v>
      </c>
      <c r="M43" s="19">
        <v>55</v>
      </c>
      <c r="N43" s="19">
        <v>23</v>
      </c>
      <c r="O43" s="19">
        <v>8</v>
      </c>
      <c r="P43" s="18">
        <v>0.41818181818181815</v>
      </c>
      <c r="Q43" s="14">
        <v>0</v>
      </c>
      <c r="R43" s="20">
        <v>0</v>
      </c>
      <c r="S43" s="26">
        <v>4.2083333333333327E-2</v>
      </c>
      <c r="T43" s="21">
        <v>156.19999999999999</v>
      </c>
      <c r="U43" s="21">
        <v>31.6</v>
      </c>
      <c r="V43" s="29">
        <v>2.5696759259259256E-2</v>
      </c>
      <c r="W43" s="22">
        <v>5</v>
      </c>
      <c r="X43" s="18">
        <v>0.20230473751600514</v>
      </c>
      <c r="Y43" s="23">
        <v>72.2</v>
      </c>
      <c r="Z43" s="23">
        <v>22.4</v>
      </c>
      <c r="AA43" s="23">
        <v>4.4000000000000004</v>
      </c>
      <c r="AB43" s="18">
        <v>0.31024930747922436</v>
      </c>
      <c r="AC43" s="14">
        <v>4</v>
      </c>
      <c r="AD43" s="20">
        <v>62.6</v>
      </c>
    </row>
    <row r="44" spans="2:36" ht="21.95" hidden="1" customHeight="1" outlineLevel="1" x14ac:dyDescent="0.15">
      <c r="B44" s="10" t="s">
        <v>83</v>
      </c>
      <c r="C44" s="10" t="s">
        <v>49</v>
      </c>
      <c r="D44" s="10" t="s">
        <v>49</v>
      </c>
      <c r="E44" s="11"/>
      <c r="F44" s="12"/>
      <c r="G44" s="26">
        <v>0</v>
      </c>
      <c r="H44" s="21">
        <v>0</v>
      </c>
      <c r="I44" s="15">
        <v>0</v>
      </c>
      <c r="J44" s="16">
        <v>0</v>
      </c>
      <c r="K44" s="29">
        <v>0</v>
      </c>
      <c r="L44" s="18" t="s">
        <v>125</v>
      </c>
      <c r="M44" s="19" t="s">
        <v>125</v>
      </c>
      <c r="N44" s="19" t="s">
        <v>125</v>
      </c>
      <c r="O44" s="19" t="s">
        <v>125</v>
      </c>
      <c r="P44" s="18" t="s">
        <v>125</v>
      </c>
      <c r="Q44" s="14" t="s">
        <v>125</v>
      </c>
      <c r="R44" s="20" t="s">
        <v>125</v>
      </c>
      <c r="S44" s="26">
        <v>0</v>
      </c>
      <c r="T44" s="21" t="s">
        <v>125</v>
      </c>
      <c r="U44" s="21">
        <v>0</v>
      </c>
      <c r="V44" s="29">
        <v>0</v>
      </c>
      <c r="W44" s="22">
        <v>0</v>
      </c>
      <c r="X44" s="18" t="s">
        <v>125</v>
      </c>
      <c r="Y44" s="23" t="s">
        <v>125</v>
      </c>
      <c r="Z44" s="23" t="s">
        <v>125</v>
      </c>
      <c r="AA44" s="23" t="s">
        <v>125</v>
      </c>
      <c r="AB44" s="18" t="s">
        <v>125</v>
      </c>
      <c r="AC44" s="14" t="s">
        <v>125</v>
      </c>
      <c r="AD44" s="20" t="s">
        <v>125</v>
      </c>
    </row>
    <row r="45" spans="2:36" ht="21.95" hidden="1" customHeight="1" outlineLevel="1" x14ac:dyDescent="0.15">
      <c r="B45" s="10" t="s">
        <v>98</v>
      </c>
      <c r="C45" s="10" t="s">
        <v>49</v>
      </c>
      <c r="D45" s="10" t="s">
        <v>49</v>
      </c>
      <c r="E45" s="11"/>
      <c r="F45" s="12"/>
      <c r="G45" s="26">
        <v>0</v>
      </c>
      <c r="H45" s="21">
        <v>0</v>
      </c>
      <c r="I45" s="15">
        <v>0</v>
      </c>
      <c r="J45" s="16">
        <v>0</v>
      </c>
      <c r="K45" s="29">
        <v>0</v>
      </c>
      <c r="L45" s="18" t="s">
        <v>125</v>
      </c>
      <c r="M45" s="19" t="s">
        <v>125</v>
      </c>
      <c r="N45" s="19" t="s">
        <v>125</v>
      </c>
      <c r="O45" s="19" t="s">
        <v>125</v>
      </c>
      <c r="P45" s="18" t="s">
        <v>125</v>
      </c>
      <c r="Q45" s="14" t="s">
        <v>125</v>
      </c>
      <c r="R45" s="20" t="s">
        <v>125</v>
      </c>
      <c r="S45" s="26">
        <v>0</v>
      </c>
      <c r="T45" s="21" t="s">
        <v>125</v>
      </c>
      <c r="U45" s="21">
        <v>0</v>
      </c>
      <c r="V45" s="29">
        <v>0</v>
      </c>
      <c r="W45" s="22">
        <v>0</v>
      </c>
      <c r="X45" s="18" t="s">
        <v>125</v>
      </c>
      <c r="Y45" s="23" t="s">
        <v>125</v>
      </c>
      <c r="Z45" s="23" t="s">
        <v>125</v>
      </c>
      <c r="AA45" s="23" t="s">
        <v>125</v>
      </c>
      <c r="AB45" s="18" t="s">
        <v>125</v>
      </c>
      <c r="AC45" s="14" t="s">
        <v>125</v>
      </c>
      <c r="AD45" s="20" t="s">
        <v>125</v>
      </c>
    </row>
    <row r="46" spans="2:36" ht="21.95" hidden="1" customHeight="1" outlineLevel="1" x14ac:dyDescent="0.15">
      <c r="B46" s="10" t="s">
        <v>83</v>
      </c>
      <c r="C46" s="10" t="s">
        <v>49</v>
      </c>
      <c r="D46" s="10" t="s">
        <v>49</v>
      </c>
      <c r="E46" s="11"/>
      <c r="F46" s="12"/>
      <c r="G46" s="26">
        <v>0</v>
      </c>
      <c r="H46" s="21">
        <v>0</v>
      </c>
      <c r="I46" s="15">
        <v>0</v>
      </c>
      <c r="J46" s="16">
        <v>0</v>
      </c>
      <c r="K46" s="29">
        <v>0</v>
      </c>
      <c r="L46" s="18" t="s">
        <v>125</v>
      </c>
      <c r="M46" s="19" t="s">
        <v>125</v>
      </c>
      <c r="N46" s="19" t="s">
        <v>125</v>
      </c>
      <c r="O46" s="19" t="s">
        <v>125</v>
      </c>
      <c r="P46" s="18" t="s">
        <v>125</v>
      </c>
      <c r="Q46" s="14"/>
      <c r="R46" s="20" t="s">
        <v>125</v>
      </c>
      <c r="S46" s="26">
        <v>0</v>
      </c>
      <c r="T46" s="21" t="s">
        <v>125</v>
      </c>
      <c r="U46" s="21">
        <v>0</v>
      </c>
      <c r="V46" s="29">
        <v>0</v>
      </c>
      <c r="W46" s="22">
        <v>0</v>
      </c>
      <c r="X46" s="18" t="s">
        <v>125</v>
      </c>
      <c r="Y46" s="23" t="s">
        <v>125</v>
      </c>
      <c r="Z46" s="23" t="s">
        <v>125</v>
      </c>
      <c r="AA46" s="23" t="s">
        <v>125</v>
      </c>
      <c r="AB46" s="18" t="s">
        <v>125</v>
      </c>
      <c r="AC46" s="14" t="s">
        <v>125</v>
      </c>
      <c r="AD46" s="20" t="s">
        <v>125</v>
      </c>
    </row>
    <row r="47" spans="2:36" ht="21.95" customHeight="1" collapsed="1" x14ac:dyDescent="0.15">
      <c r="B47" s="75" t="s">
        <v>83</v>
      </c>
      <c r="C47" s="35" t="s">
        <v>99</v>
      </c>
      <c r="D47" s="35" t="s">
        <v>100</v>
      </c>
      <c r="E47" s="36">
        <v>7</v>
      </c>
      <c r="F47" s="37">
        <v>4.5714285714285712</v>
      </c>
      <c r="G47" s="38">
        <v>4.9797453703703705E-2</v>
      </c>
      <c r="H47" s="39">
        <v>117.16666666666667</v>
      </c>
      <c r="I47" s="40">
        <v>32</v>
      </c>
      <c r="J47" s="40">
        <v>6.833333333333333</v>
      </c>
      <c r="K47" s="38">
        <v>3.2571373456790127E-2</v>
      </c>
      <c r="L47" s="41">
        <v>0.33594044000143081</v>
      </c>
      <c r="M47" s="42">
        <v>65.166666666666671</v>
      </c>
      <c r="N47" s="42">
        <v>28</v>
      </c>
      <c r="O47" s="42">
        <v>5.5</v>
      </c>
      <c r="P47" s="41">
        <v>0.42966751918158563</v>
      </c>
      <c r="Q47" s="43">
        <v>3</v>
      </c>
      <c r="R47" s="44">
        <v>14</v>
      </c>
      <c r="S47" s="38">
        <v>4.7874751984126961E-2</v>
      </c>
      <c r="T47" s="39">
        <v>111.70000000000002</v>
      </c>
      <c r="U47" s="39">
        <v>32.957142857142863</v>
      </c>
      <c r="V47" s="38">
        <v>3.095444775132275E-2</v>
      </c>
      <c r="W47" s="45">
        <v>6.2785714285714294</v>
      </c>
      <c r="X47" s="41">
        <v>0.31666288450029073</v>
      </c>
      <c r="Y47" s="42">
        <v>58.457142857142856</v>
      </c>
      <c r="Z47" s="42">
        <v>24.892857142857146</v>
      </c>
      <c r="AA47" s="42">
        <v>4.9785714285714286</v>
      </c>
      <c r="AB47" s="41">
        <v>0.42583088954056703</v>
      </c>
      <c r="AC47" s="43">
        <v>16</v>
      </c>
      <c r="AD47" s="44">
        <v>114.6</v>
      </c>
    </row>
    <row r="48" spans="2:36" ht="21.95" hidden="1" customHeight="1" outlineLevel="1" x14ac:dyDescent="0.15">
      <c r="B48" s="47" t="s">
        <v>101</v>
      </c>
      <c r="C48" s="47" t="s">
        <v>102</v>
      </c>
      <c r="D48" s="47" t="s">
        <v>103</v>
      </c>
      <c r="E48" s="11"/>
      <c r="F48" s="12">
        <v>4</v>
      </c>
      <c r="G48" s="26">
        <v>0</v>
      </c>
      <c r="H48" s="21">
        <v>0</v>
      </c>
      <c r="I48" s="15">
        <v>0</v>
      </c>
      <c r="J48" s="16">
        <v>0</v>
      </c>
      <c r="K48" s="29">
        <v>0</v>
      </c>
      <c r="L48" s="18" t="s">
        <v>125</v>
      </c>
      <c r="M48" s="19" t="s">
        <v>125</v>
      </c>
      <c r="N48" s="19" t="s">
        <v>125</v>
      </c>
      <c r="O48" s="19" t="s">
        <v>125</v>
      </c>
      <c r="P48" s="18" t="s">
        <v>125</v>
      </c>
      <c r="Q48" s="14">
        <v>0</v>
      </c>
      <c r="R48" s="20">
        <v>0</v>
      </c>
      <c r="S48" s="26">
        <v>4.9157986111111107E-2</v>
      </c>
      <c r="T48" s="21">
        <v>90</v>
      </c>
      <c r="U48" s="21">
        <v>32.5</v>
      </c>
      <c r="V48" s="29">
        <v>3.4265046296296293E-2</v>
      </c>
      <c r="W48" s="22">
        <v>10</v>
      </c>
      <c r="X48" s="18">
        <v>0.3611111111111111</v>
      </c>
      <c r="Y48" s="23">
        <v>20.5</v>
      </c>
      <c r="Z48" s="23">
        <v>5</v>
      </c>
      <c r="AA48" s="23">
        <v>1.5</v>
      </c>
      <c r="AB48" s="18">
        <v>0.24390243902439024</v>
      </c>
      <c r="AC48" s="14">
        <v>2</v>
      </c>
      <c r="AD48" s="20">
        <v>11</v>
      </c>
    </row>
    <row r="49" spans="2:30" ht="21.95" hidden="1" customHeight="1" outlineLevel="1" x14ac:dyDescent="0.15">
      <c r="B49" s="10" t="s">
        <v>101</v>
      </c>
      <c r="C49" s="10" t="s">
        <v>104</v>
      </c>
      <c r="D49" s="10" t="s">
        <v>105</v>
      </c>
      <c r="E49" s="11"/>
      <c r="F49" s="12">
        <v>5</v>
      </c>
      <c r="G49" s="26">
        <v>5.5497685185185178E-2</v>
      </c>
      <c r="H49" s="21">
        <v>56</v>
      </c>
      <c r="I49" s="15">
        <v>24</v>
      </c>
      <c r="J49" s="16">
        <v>7</v>
      </c>
      <c r="K49" s="29">
        <v>3.983796296296295E-2</v>
      </c>
      <c r="L49" s="18">
        <v>0.42857142857142855</v>
      </c>
      <c r="M49" s="19">
        <v>37</v>
      </c>
      <c r="N49" s="19">
        <v>17</v>
      </c>
      <c r="O49" s="19">
        <v>5</v>
      </c>
      <c r="P49" s="18">
        <v>0.45945945945945948</v>
      </c>
      <c r="Q49" s="14">
        <v>0</v>
      </c>
      <c r="R49" s="20">
        <v>0</v>
      </c>
      <c r="S49" s="26">
        <v>5.7618055555555561E-2</v>
      </c>
      <c r="T49" s="21">
        <v>58.2</v>
      </c>
      <c r="U49" s="21">
        <v>21.6</v>
      </c>
      <c r="V49" s="29">
        <v>4.7210648148148147E-2</v>
      </c>
      <c r="W49" s="22">
        <v>8.4</v>
      </c>
      <c r="X49" s="18">
        <v>0.37113402061855671</v>
      </c>
      <c r="Y49" s="23">
        <v>24.4</v>
      </c>
      <c r="Z49" s="23">
        <v>9.1999999999999993</v>
      </c>
      <c r="AA49" s="23">
        <v>2.8</v>
      </c>
      <c r="AB49" s="18">
        <v>0.37704918032786883</v>
      </c>
      <c r="AC49" s="14">
        <v>3</v>
      </c>
      <c r="AD49" s="20">
        <v>11</v>
      </c>
    </row>
    <row r="50" spans="2:30" ht="21.95" hidden="1" customHeight="1" outlineLevel="1" x14ac:dyDescent="0.15">
      <c r="B50" s="10" t="s">
        <v>101</v>
      </c>
      <c r="C50" s="10" t="s">
        <v>106</v>
      </c>
      <c r="D50" s="10" t="s">
        <v>107</v>
      </c>
      <c r="E50" s="11"/>
      <c r="F50" s="12">
        <v>5</v>
      </c>
      <c r="G50" s="26">
        <v>3.9722222222222221E-2</v>
      </c>
      <c r="H50" s="21">
        <v>129</v>
      </c>
      <c r="I50" s="15">
        <v>28</v>
      </c>
      <c r="J50" s="16">
        <v>4</v>
      </c>
      <c r="K50" s="29">
        <v>2.375E-2</v>
      </c>
      <c r="L50" s="18">
        <v>0.21705426356589147</v>
      </c>
      <c r="M50" s="19">
        <v>78</v>
      </c>
      <c r="N50" s="19">
        <v>22</v>
      </c>
      <c r="O50" s="19">
        <v>4</v>
      </c>
      <c r="P50" s="18">
        <v>0.28205128205128205</v>
      </c>
      <c r="Q50" s="14">
        <v>0</v>
      </c>
      <c r="R50" s="20">
        <v>0</v>
      </c>
      <c r="S50" s="26">
        <v>4.6678240740740763E-2</v>
      </c>
      <c r="T50" s="21">
        <v>71.2</v>
      </c>
      <c r="U50" s="21">
        <v>21.2</v>
      </c>
      <c r="V50" s="29">
        <v>3.2928240740740744E-2</v>
      </c>
      <c r="W50" s="22">
        <v>5.4</v>
      </c>
      <c r="X50" s="18">
        <v>0.29775280898876405</v>
      </c>
      <c r="Y50" s="23">
        <v>33.799999999999997</v>
      </c>
      <c r="Z50" s="23">
        <v>13.6</v>
      </c>
      <c r="AA50" s="23">
        <v>3.2</v>
      </c>
      <c r="AB50" s="18">
        <v>0.40236686390532544</v>
      </c>
      <c r="AC50" s="14">
        <v>1</v>
      </c>
      <c r="AD50" s="20">
        <v>10</v>
      </c>
    </row>
    <row r="51" spans="2:30" ht="21.95" hidden="1" customHeight="1" outlineLevel="1" x14ac:dyDescent="0.15">
      <c r="B51" s="10" t="s">
        <v>101</v>
      </c>
      <c r="C51" s="10" t="s">
        <v>108</v>
      </c>
      <c r="D51" s="10" t="s">
        <v>109</v>
      </c>
      <c r="E51" s="11"/>
      <c r="F51" s="12">
        <v>5</v>
      </c>
      <c r="G51" s="26">
        <v>4.3668981481481482E-2</v>
      </c>
      <c r="H51" s="21">
        <v>113</v>
      </c>
      <c r="I51" s="15">
        <v>47</v>
      </c>
      <c r="J51" s="16">
        <v>4</v>
      </c>
      <c r="K51" s="29">
        <v>1.1597222222222222E-2</v>
      </c>
      <c r="L51" s="18">
        <v>0.41592920353982299</v>
      </c>
      <c r="M51" s="19">
        <v>96</v>
      </c>
      <c r="N51" s="19">
        <v>42</v>
      </c>
      <c r="O51" s="19">
        <v>3</v>
      </c>
      <c r="P51" s="18">
        <v>0.4375</v>
      </c>
      <c r="Q51" s="14">
        <v>0</v>
      </c>
      <c r="R51" s="20">
        <v>0</v>
      </c>
      <c r="S51" s="26">
        <v>5.1081018518518505E-2</v>
      </c>
      <c r="T51" s="21">
        <v>78.2</v>
      </c>
      <c r="U51" s="21">
        <v>36.799999999999997</v>
      </c>
      <c r="V51" s="29">
        <v>2.9824074074074076E-2</v>
      </c>
      <c r="W51" s="22">
        <v>7.6</v>
      </c>
      <c r="X51" s="18">
        <v>0.47058823529411759</v>
      </c>
      <c r="Y51" s="23">
        <v>31.6</v>
      </c>
      <c r="Z51" s="23">
        <v>15.2</v>
      </c>
      <c r="AA51" s="23">
        <v>1.8</v>
      </c>
      <c r="AB51" s="18">
        <v>0.48101265822784806</v>
      </c>
      <c r="AC51" s="14">
        <v>0</v>
      </c>
      <c r="AD51" s="20">
        <v>0</v>
      </c>
    </row>
    <row r="52" spans="2:30" ht="21.95" hidden="1" customHeight="1" outlineLevel="1" x14ac:dyDescent="0.15">
      <c r="B52" s="47" t="s">
        <v>101</v>
      </c>
      <c r="C52" s="47" t="s">
        <v>110</v>
      </c>
      <c r="D52" s="47" t="s">
        <v>111</v>
      </c>
      <c r="E52" s="11"/>
      <c r="F52" s="12">
        <v>0</v>
      </c>
      <c r="G52" s="26">
        <v>0</v>
      </c>
      <c r="H52" s="21">
        <v>0</v>
      </c>
      <c r="I52" s="15">
        <v>0</v>
      </c>
      <c r="J52" s="16">
        <v>0</v>
      </c>
      <c r="K52" s="29">
        <v>0</v>
      </c>
      <c r="L52" s="18" t="s">
        <v>125</v>
      </c>
      <c r="M52" s="19" t="s">
        <v>125</v>
      </c>
      <c r="N52" s="19" t="s">
        <v>125</v>
      </c>
      <c r="O52" s="19" t="s">
        <v>125</v>
      </c>
      <c r="P52" s="18" t="s">
        <v>125</v>
      </c>
      <c r="Q52" s="14">
        <v>0</v>
      </c>
      <c r="R52" s="20">
        <v>0</v>
      </c>
      <c r="S52" s="26">
        <v>0</v>
      </c>
      <c r="T52" s="21" t="s">
        <v>125</v>
      </c>
      <c r="U52" s="21">
        <v>0</v>
      </c>
      <c r="V52" s="29">
        <v>0</v>
      </c>
      <c r="W52" s="22">
        <v>0</v>
      </c>
      <c r="X52" s="18" t="s">
        <v>125</v>
      </c>
      <c r="Y52" s="23" t="s">
        <v>125</v>
      </c>
      <c r="Z52" s="23" t="s">
        <v>125</v>
      </c>
      <c r="AA52" s="23" t="s">
        <v>125</v>
      </c>
      <c r="AB52" s="18" t="s">
        <v>125</v>
      </c>
      <c r="AC52" s="14">
        <v>0</v>
      </c>
      <c r="AD52" s="20">
        <v>0</v>
      </c>
    </row>
    <row r="53" spans="2:30" ht="21.95" hidden="1" customHeight="1" outlineLevel="1" x14ac:dyDescent="0.15">
      <c r="B53" s="10" t="s">
        <v>101</v>
      </c>
      <c r="C53" s="10" t="s">
        <v>112</v>
      </c>
      <c r="D53" s="10" t="s">
        <v>113</v>
      </c>
      <c r="E53" s="10"/>
      <c r="F53" s="12">
        <v>4.5</v>
      </c>
      <c r="G53" s="26">
        <v>4.1053240740740751E-2</v>
      </c>
      <c r="H53" s="21">
        <v>50</v>
      </c>
      <c r="I53" s="15">
        <v>17</v>
      </c>
      <c r="J53" s="16">
        <v>5</v>
      </c>
      <c r="K53" s="29">
        <v>3.3796296296296297E-2</v>
      </c>
      <c r="L53" s="18">
        <v>0.34</v>
      </c>
      <c r="M53" s="19">
        <v>40</v>
      </c>
      <c r="N53" s="19">
        <v>14</v>
      </c>
      <c r="O53" s="19">
        <v>4</v>
      </c>
      <c r="P53" s="18">
        <v>0.35</v>
      </c>
      <c r="Q53" s="14">
        <v>1</v>
      </c>
      <c r="R53" s="20">
        <v>3</v>
      </c>
      <c r="S53" s="26">
        <v>4.4642489711934144E-2</v>
      </c>
      <c r="T53" s="21">
        <v>47.555555555555557</v>
      </c>
      <c r="U53" s="21">
        <v>20.666666666666668</v>
      </c>
      <c r="V53" s="29">
        <v>3.2942386831275719E-2</v>
      </c>
      <c r="W53" s="22">
        <v>4.8888888888888893</v>
      </c>
      <c r="X53" s="18">
        <v>0.43457943925233644</v>
      </c>
      <c r="Y53" s="23">
        <v>20</v>
      </c>
      <c r="Z53" s="23">
        <v>9.7777777777777786</v>
      </c>
      <c r="AA53" s="23">
        <v>1.7777777777777777</v>
      </c>
      <c r="AB53" s="18">
        <v>0.48888888888888893</v>
      </c>
      <c r="AC53" s="14">
        <v>2</v>
      </c>
      <c r="AD53" s="20">
        <v>13</v>
      </c>
    </row>
    <row r="54" spans="2:30" ht="21.95" hidden="1" customHeight="1" outlineLevel="1" x14ac:dyDescent="0.15">
      <c r="B54" s="10" t="s">
        <v>101</v>
      </c>
      <c r="C54" s="10" t="s">
        <v>114</v>
      </c>
      <c r="D54" s="10" t="s">
        <v>115</v>
      </c>
      <c r="E54" s="11"/>
      <c r="F54" s="57"/>
      <c r="G54" s="26"/>
      <c r="H54" s="33"/>
      <c r="I54" s="15"/>
      <c r="J54" s="16"/>
      <c r="K54" s="29"/>
      <c r="L54" s="18"/>
      <c r="M54" s="19"/>
      <c r="N54" s="19"/>
      <c r="O54" s="19"/>
      <c r="P54" s="18" t="s">
        <v>125</v>
      </c>
      <c r="Q54" s="14">
        <v>0</v>
      </c>
      <c r="R54" s="20">
        <v>0</v>
      </c>
      <c r="S54" s="26"/>
      <c r="T54" s="33"/>
      <c r="U54" s="21"/>
      <c r="V54" s="29"/>
      <c r="W54" s="22">
        <v>0</v>
      </c>
      <c r="X54" s="18"/>
      <c r="Y54" s="19"/>
      <c r="Z54" s="19"/>
      <c r="AA54" s="19"/>
      <c r="AB54" s="18"/>
      <c r="AC54" s="14">
        <v>0</v>
      </c>
      <c r="AD54" s="20">
        <v>0</v>
      </c>
    </row>
    <row r="55" spans="2:30" ht="21.95" hidden="1" customHeight="1" outlineLevel="1" x14ac:dyDescent="0.15">
      <c r="B55" s="10" t="s">
        <v>101</v>
      </c>
      <c r="C55" s="10" t="s">
        <v>116</v>
      </c>
      <c r="D55" s="10" t="s">
        <v>117</v>
      </c>
      <c r="E55" s="11"/>
      <c r="F55" s="57"/>
      <c r="G55" s="26"/>
      <c r="H55" s="33"/>
      <c r="I55" s="15"/>
      <c r="J55" s="16"/>
      <c r="K55" s="29"/>
      <c r="L55" s="18"/>
      <c r="M55" s="19"/>
      <c r="N55" s="19"/>
      <c r="O55" s="19"/>
      <c r="P55" s="18" t="s">
        <v>125</v>
      </c>
      <c r="Q55" s="14">
        <v>0</v>
      </c>
      <c r="R55" s="20">
        <v>0</v>
      </c>
      <c r="S55" s="26"/>
      <c r="T55" s="33"/>
      <c r="U55" s="21"/>
      <c r="V55" s="29"/>
      <c r="W55" s="22">
        <v>0</v>
      </c>
      <c r="X55" s="18"/>
      <c r="Y55" s="19"/>
      <c r="Z55" s="19"/>
      <c r="AA55" s="19"/>
      <c r="AB55" s="18"/>
      <c r="AC55" s="14">
        <v>0</v>
      </c>
      <c r="AD55" s="20">
        <v>0</v>
      </c>
    </row>
    <row r="56" spans="2:30" ht="21.95" hidden="1" customHeight="1" outlineLevel="1" x14ac:dyDescent="0.15">
      <c r="B56" s="10" t="s">
        <v>118</v>
      </c>
      <c r="C56" s="10" t="s">
        <v>49</v>
      </c>
      <c r="D56" s="10" t="s">
        <v>49</v>
      </c>
      <c r="E56" s="11"/>
      <c r="F56" s="57"/>
      <c r="G56" s="26">
        <v>0</v>
      </c>
      <c r="H56" s="21">
        <v>0</v>
      </c>
      <c r="I56" s="15">
        <v>0</v>
      </c>
      <c r="J56" s="16">
        <v>0</v>
      </c>
      <c r="K56" s="29">
        <v>0</v>
      </c>
      <c r="L56" s="18" t="s">
        <v>125</v>
      </c>
      <c r="M56" s="19" t="s">
        <v>125</v>
      </c>
      <c r="N56" s="19" t="s">
        <v>125</v>
      </c>
      <c r="O56" s="19" t="s">
        <v>125</v>
      </c>
      <c r="P56" s="18" t="s">
        <v>125</v>
      </c>
      <c r="Q56" s="14" t="s">
        <v>125</v>
      </c>
      <c r="R56" s="20" t="s">
        <v>125</v>
      </c>
      <c r="S56" s="26">
        <v>0</v>
      </c>
      <c r="T56" s="21" t="s">
        <v>125</v>
      </c>
      <c r="U56" s="21">
        <v>0</v>
      </c>
      <c r="V56" s="29">
        <v>0</v>
      </c>
      <c r="W56" s="22">
        <v>0</v>
      </c>
      <c r="X56" s="18" t="s">
        <v>125</v>
      </c>
      <c r="Y56" s="23" t="s">
        <v>125</v>
      </c>
      <c r="Z56" s="23" t="s">
        <v>125</v>
      </c>
      <c r="AA56" s="23" t="s">
        <v>125</v>
      </c>
      <c r="AB56" s="18" t="s">
        <v>125</v>
      </c>
      <c r="AC56" s="14" t="s">
        <v>125</v>
      </c>
      <c r="AD56" s="20" t="s">
        <v>125</v>
      </c>
    </row>
    <row r="57" spans="2:30" ht="21.95" hidden="1" customHeight="1" outlineLevel="1" x14ac:dyDescent="0.15">
      <c r="B57" s="10" t="s">
        <v>101</v>
      </c>
      <c r="C57" s="10" t="s">
        <v>49</v>
      </c>
      <c r="D57" s="10" t="s">
        <v>49</v>
      </c>
      <c r="E57" s="11"/>
      <c r="F57" s="12"/>
      <c r="G57" s="26">
        <v>0</v>
      </c>
      <c r="H57" s="21">
        <v>0</v>
      </c>
      <c r="I57" s="15">
        <v>0</v>
      </c>
      <c r="J57" s="16">
        <v>0</v>
      </c>
      <c r="K57" s="29">
        <v>0</v>
      </c>
      <c r="L57" s="18" t="s">
        <v>125</v>
      </c>
      <c r="M57" s="19" t="s">
        <v>125</v>
      </c>
      <c r="N57" s="19" t="s">
        <v>125</v>
      </c>
      <c r="O57" s="19" t="s">
        <v>125</v>
      </c>
      <c r="P57" s="18" t="s">
        <v>125</v>
      </c>
      <c r="Q57" s="14" t="s">
        <v>125</v>
      </c>
      <c r="R57" s="20" t="s">
        <v>125</v>
      </c>
      <c r="S57" s="26">
        <v>0</v>
      </c>
      <c r="T57" s="21" t="s">
        <v>125</v>
      </c>
      <c r="U57" s="21">
        <v>0</v>
      </c>
      <c r="V57" s="29">
        <v>0</v>
      </c>
      <c r="W57" s="22">
        <v>0</v>
      </c>
      <c r="X57" s="18" t="s">
        <v>125</v>
      </c>
      <c r="Y57" s="23" t="s">
        <v>125</v>
      </c>
      <c r="Z57" s="23" t="s">
        <v>125</v>
      </c>
      <c r="AA57" s="23" t="s">
        <v>125</v>
      </c>
      <c r="AB57" s="18" t="s">
        <v>125</v>
      </c>
      <c r="AC57" s="14" t="s">
        <v>125</v>
      </c>
      <c r="AD57" s="20" t="s">
        <v>125</v>
      </c>
    </row>
    <row r="58" spans="2:30" ht="21.95" customHeight="1" collapsed="1" x14ac:dyDescent="0.15">
      <c r="B58" s="75" t="s">
        <v>101</v>
      </c>
      <c r="C58" s="35" t="s">
        <v>119</v>
      </c>
      <c r="D58" s="35" t="s">
        <v>120</v>
      </c>
      <c r="E58" s="36">
        <v>6</v>
      </c>
      <c r="F58" s="37">
        <v>3.9166666666666665</v>
      </c>
      <c r="G58" s="38">
        <v>4.4985532407407408E-2</v>
      </c>
      <c r="H58" s="39">
        <v>87</v>
      </c>
      <c r="I58" s="40">
        <v>29</v>
      </c>
      <c r="J58" s="40">
        <v>5</v>
      </c>
      <c r="K58" s="38">
        <v>2.7245370370370368E-2</v>
      </c>
      <c r="L58" s="41">
        <v>0.35038872391928577</v>
      </c>
      <c r="M58" s="42">
        <v>62.75</v>
      </c>
      <c r="N58" s="42">
        <v>23.75</v>
      </c>
      <c r="O58" s="42">
        <v>4</v>
      </c>
      <c r="P58" s="41">
        <v>0.37848605577689243</v>
      </c>
      <c r="Q58" s="43">
        <v>1</v>
      </c>
      <c r="R58" s="44">
        <v>3</v>
      </c>
      <c r="S58" s="38">
        <v>4.1529631772976687E-2</v>
      </c>
      <c r="T58" s="39">
        <v>69.031111111111102</v>
      </c>
      <c r="U58" s="39">
        <v>22.127777777777776</v>
      </c>
      <c r="V58" s="38">
        <v>2.9528399348422496E-2</v>
      </c>
      <c r="W58" s="45">
        <v>6.0481481481481483</v>
      </c>
      <c r="X58" s="41">
        <v>0.38703312305297716</v>
      </c>
      <c r="Y58" s="42">
        <v>26.059999999999995</v>
      </c>
      <c r="Z58" s="42">
        <v>10.555555555555555</v>
      </c>
      <c r="AA58" s="42">
        <v>2.2155555555555559</v>
      </c>
      <c r="AB58" s="41">
        <v>0.40504817941502524</v>
      </c>
      <c r="AC58" s="43">
        <v>8</v>
      </c>
      <c r="AD58" s="44">
        <v>45</v>
      </c>
    </row>
    <row r="59" spans="2:30" ht="21.95" customHeight="1" collapsed="1" x14ac:dyDescent="0.15">
      <c r="B59" s="3" t="s">
        <v>121</v>
      </c>
      <c r="C59" s="3"/>
      <c r="D59" s="3"/>
      <c r="E59" s="4">
        <v>17</v>
      </c>
      <c r="F59" s="48">
        <v>4.2440476190476186</v>
      </c>
      <c r="G59" s="58">
        <v>5.0046296296296304E-2</v>
      </c>
      <c r="H59" s="59">
        <v>95.555555555555557</v>
      </c>
      <c r="I59" s="50">
        <v>28.583333333333332</v>
      </c>
      <c r="J59" s="50">
        <v>6.9444444444444438</v>
      </c>
      <c r="K59" s="3">
        <v>3.4645704732510281E-2</v>
      </c>
      <c r="L59" s="6">
        <v>0.29912790697674418</v>
      </c>
      <c r="M59" s="51">
        <v>52.722222222222229</v>
      </c>
      <c r="N59" s="51">
        <v>22.833333333333332</v>
      </c>
      <c r="O59" s="51">
        <v>5.916666666666667</v>
      </c>
      <c r="P59" s="6">
        <v>0.43308746048472069</v>
      </c>
      <c r="Q59" s="4">
        <v>5</v>
      </c>
      <c r="R59" s="52">
        <v>22</v>
      </c>
      <c r="S59" s="58">
        <v>4.4339076993108621E-2</v>
      </c>
      <c r="T59" s="59">
        <v>90.677037037037039</v>
      </c>
      <c r="U59" s="49">
        <v>27.311640211640213</v>
      </c>
      <c r="V59" s="3">
        <v>3.0369089465347183E-2</v>
      </c>
      <c r="W59" s="53">
        <v>6.1922398589065253</v>
      </c>
      <c r="X59" s="6">
        <v>0.30119687524069377</v>
      </c>
      <c r="Y59" s="51">
        <v>36.105714285714292</v>
      </c>
      <c r="Z59" s="51">
        <v>14.91613756613757</v>
      </c>
      <c r="AA59" s="51">
        <v>3.2980423280423281</v>
      </c>
      <c r="AB59" s="6">
        <v>0.41312401267295629</v>
      </c>
      <c r="AC59" s="4">
        <v>34</v>
      </c>
      <c r="AD59" s="52">
        <v>188.6</v>
      </c>
    </row>
    <row r="60" spans="2:30" ht="21.95" customHeight="1" x14ac:dyDescent="0.15">
      <c r="B60" s="3" t="s">
        <v>122</v>
      </c>
      <c r="C60" s="3" t="s">
        <v>123</v>
      </c>
      <c r="D60" s="3" t="s">
        <v>124</v>
      </c>
      <c r="E60" s="4">
        <v>32</v>
      </c>
      <c r="F60" s="48">
        <v>4.5511904761904765</v>
      </c>
      <c r="G60" s="58">
        <v>5.2518242945326275E-2</v>
      </c>
      <c r="H60" s="59">
        <v>81.847619047619048</v>
      </c>
      <c r="I60" s="50">
        <v>25.55952380952381</v>
      </c>
      <c r="J60" s="50">
        <v>7.10952380952381</v>
      </c>
      <c r="K60" s="3">
        <v>3.9151289682539683E-2</v>
      </c>
      <c r="L60" s="6">
        <v>0.31228182452874098</v>
      </c>
      <c r="M60" s="51">
        <v>43.63333333333334</v>
      </c>
      <c r="N60" s="51">
        <v>19.317142857142859</v>
      </c>
      <c r="O60" s="51">
        <v>5.79</v>
      </c>
      <c r="P60" s="6">
        <v>0.44271526792535193</v>
      </c>
      <c r="Q60" s="4">
        <v>8</v>
      </c>
      <c r="R60" s="52">
        <v>43</v>
      </c>
      <c r="S60" s="58">
        <v>4.6479548488634129E-2</v>
      </c>
      <c r="T60" s="59">
        <v>82.12475396825397</v>
      </c>
      <c r="U60" s="49">
        <v>25.579960317460316</v>
      </c>
      <c r="V60" s="3">
        <v>3.3143493104546347E-2</v>
      </c>
      <c r="W60" s="53">
        <v>6.2262367724867724</v>
      </c>
      <c r="X60" s="6">
        <v>0.31147685784664231</v>
      </c>
      <c r="Y60" s="51">
        <v>32.452912698412703</v>
      </c>
      <c r="Z60" s="51">
        <v>13.203234126984128</v>
      </c>
      <c r="AA60" s="51">
        <v>3.2141031746031752</v>
      </c>
      <c r="AB60" s="6">
        <v>0.40684280790703597</v>
      </c>
      <c r="AC60" s="4">
        <v>56</v>
      </c>
      <c r="AD60" s="52">
        <v>283.60000000000002</v>
      </c>
    </row>
    <row r="61" spans="2:30" x14ac:dyDescent="0.15">
      <c r="B61" s="60"/>
      <c r="C61" s="25"/>
      <c r="D61" s="25"/>
      <c r="E61" s="61"/>
      <c r="H61" s="63"/>
    </row>
    <row r="62" spans="2:30" x14ac:dyDescent="0.15">
      <c r="B62" s="7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showGridLines="0" topLeftCell="A19" workbookViewId="0">
      <selection activeCell="D12" sqref="D12"/>
    </sheetView>
  </sheetViews>
  <sheetFormatPr defaultRowHeight="14.25" x14ac:dyDescent="0.3"/>
  <cols>
    <col min="1" max="1" width="14.25" style="130" bestFit="1" customWidth="1"/>
    <col min="2" max="3" width="8.25" style="130" customWidth="1"/>
    <col min="4" max="4" width="12.125" style="130" customWidth="1"/>
    <col min="5" max="7" width="11.625" style="130" customWidth="1"/>
    <col min="8" max="8" width="9" style="132" customWidth="1"/>
    <col min="9" max="11" width="9" style="130" customWidth="1"/>
    <col min="12" max="13" width="12.25" style="130" customWidth="1"/>
    <col min="14" max="14" width="18" style="130" customWidth="1"/>
    <col min="15" max="16" width="9" style="130" customWidth="1"/>
    <col min="17" max="19" width="10.5" style="133" bestFit="1" customWidth="1"/>
    <col min="20" max="16384" width="9" style="130"/>
  </cols>
  <sheetData>
    <row r="1" spans="1:19" s="109" customFormat="1" ht="13.5" x14ac:dyDescent="0.3">
      <c r="H1" s="110"/>
      <c r="I1" s="109" t="s">
        <v>166</v>
      </c>
      <c r="K1" s="109" t="s">
        <v>167</v>
      </c>
      <c r="M1" s="109" t="s">
        <v>168</v>
      </c>
      <c r="O1" s="109" t="s">
        <v>169</v>
      </c>
      <c r="Q1" s="111"/>
      <c r="R1" s="111"/>
      <c r="S1" s="111"/>
    </row>
    <row r="2" spans="1:19" s="109" customFormat="1" ht="13.5" x14ac:dyDescent="0.3">
      <c r="A2" s="87" t="s">
        <v>170</v>
      </c>
      <c r="E2" s="86" t="s">
        <v>171</v>
      </c>
      <c r="H2" s="110"/>
      <c r="I2" s="109" t="s">
        <v>172</v>
      </c>
      <c r="K2" s="109" t="s">
        <v>173</v>
      </c>
      <c r="M2" s="109" t="s">
        <v>174</v>
      </c>
      <c r="O2" s="112">
        <v>5</v>
      </c>
      <c r="P2" s="112"/>
      <c r="Q2" s="111"/>
      <c r="R2" s="111"/>
      <c r="S2" s="111"/>
    </row>
    <row r="3" spans="1:19" s="119" customFormat="1" ht="25.5" customHeight="1" x14ac:dyDescent="0.15">
      <c r="A3" s="113" t="s">
        <v>175</v>
      </c>
      <c r="B3" s="113" t="s">
        <v>176</v>
      </c>
      <c r="C3" s="89" t="s">
        <v>177</v>
      </c>
      <c r="D3" s="114" t="s">
        <v>178</v>
      </c>
      <c r="E3" s="114" t="s">
        <v>179</v>
      </c>
      <c r="F3" s="90" t="s">
        <v>180</v>
      </c>
      <c r="G3" s="90" t="s">
        <v>181</v>
      </c>
      <c r="H3" s="91" t="s">
        <v>182</v>
      </c>
      <c r="I3" s="115" t="s">
        <v>183</v>
      </c>
      <c r="J3" s="115" t="s">
        <v>184</v>
      </c>
      <c r="K3" s="115" t="s">
        <v>185</v>
      </c>
      <c r="L3" s="115" t="s">
        <v>186</v>
      </c>
      <c r="M3" s="116" t="s">
        <v>187</v>
      </c>
      <c r="N3" s="116" t="s">
        <v>188</v>
      </c>
      <c r="O3" s="116" t="s">
        <v>189</v>
      </c>
      <c r="P3" s="116" t="s">
        <v>190</v>
      </c>
      <c r="Q3" s="117" t="s">
        <v>191</v>
      </c>
      <c r="R3" s="89" t="s">
        <v>192</v>
      </c>
      <c r="S3" s="118" t="s">
        <v>193</v>
      </c>
    </row>
    <row r="4" spans="1:19" ht="18" customHeight="1" x14ac:dyDescent="0.3">
      <c r="A4" s="120" t="s">
        <v>194</v>
      </c>
      <c r="B4" s="121" t="s">
        <v>58</v>
      </c>
      <c r="C4" s="121" t="s">
        <v>199</v>
      </c>
      <c r="D4" s="121" t="s">
        <v>59</v>
      </c>
      <c r="E4" s="122">
        <v>42548</v>
      </c>
      <c r="F4" s="122">
        <v>43372</v>
      </c>
      <c r="G4" s="122">
        <v>43427</v>
      </c>
      <c r="H4" s="123">
        <v>55</v>
      </c>
      <c r="I4" s="124">
        <v>0.66959444805898938</v>
      </c>
      <c r="J4" s="125">
        <v>2.2319814935299647E-2</v>
      </c>
      <c r="K4" s="126">
        <v>2</v>
      </c>
      <c r="L4" s="125">
        <v>0.66666666666666663</v>
      </c>
      <c r="M4" s="126">
        <v>282</v>
      </c>
      <c r="N4" s="125">
        <v>0.78333333333333333</v>
      </c>
      <c r="O4" s="127">
        <v>2.2683680555555576</v>
      </c>
      <c r="P4" s="127">
        <v>3.7806134259259293E-2</v>
      </c>
      <c r="Q4" s="125">
        <v>0.45367361111111154</v>
      </c>
      <c r="R4" s="128">
        <v>0.45409733336947888</v>
      </c>
      <c r="S4" s="129">
        <v>1</v>
      </c>
    </row>
    <row r="5" spans="1:19" ht="18" customHeight="1" x14ac:dyDescent="0.3">
      <c r="A5" s="120" t="s">
        <v>195</v>
      </c>
      <c r="B5" s="121" t="s">
        <v>37</v>
      </c>
      <c r="C5" s="121" t="s">
        <v>200</v>
      </c>
      <c r="D5" s="121" t="s">
        <v>38</v>
      </c>
      <c r="E5" s="122">
        <v>43360</v>
      </c>
      <c r="F5" s="122">
        <v>43372</v>
      </c>
      <c r="G5" s="122">
        <v>43427</v>
      </c>
      <c r="H5" s="123">
        <v>55</v>
      </c>
      <c r="I5" s="126"/>
      <c r="J5" s="125">
        <v>0</v>
      </c>
      <c r="K5" s="126"/>
      <c r="L5" s="125">
        <v>0</v>
      </c>
      <c r="M5" s="126">
        <v>355</v>
      </c>
      <c r="N5" s="125">
        <v>0.98611111111111116</v>
      </c>
      <c r="O5" s="127">
        <v>2.3626504629629599</v>
      </c>
      <c r="P5" s="127">
        <v>3.937750771604933E-2</v>
      </c>
      <c r="Q5" s="125">
        <v>0.47253009259259199</v>
      </c>
      <c r="R5" s="131">
        <v>0.29172824074074066</v>
      </c>
      <c r="S5" s="129">
        <v>2</v>
      </c>
    </row>
    <row r="6" spans="1:19" ht="18" customHeight="1" x14ac:dyDescent="0.3">
      <c r="A6" s="120" t="s">
        <v>195</v>
      </c>
      <c r="B6" s="121" t="s">
        <v>41</v>
      </c>
      <c r="C6" s="121" t="s">
        <v>201</v>
      </c>
      <c r="D6" s="121" t="s">
        <v>42</v>
      </c>
      <c r="E6" s="122">
        <v>42450</v>
      </c>
      <c r="F6" s="122">
        <v>43372</v>
      </c>
      <c r="G6" s="122">
        <v>43427</v>
      </c>
      <c r="H6" s="123">
        <v>55</v>
      </c>
      <c r="I6" s="124">
        <v>0.84823625922887602</v>
      </c>
      <c r="J6" s="125">
        <v>2.8274541974295866E-2</v>
      </c>
      <c r="K6" s="126">
        <v>1</v>
      </c>
      <c r="L6" s="125">
        <v>0.33333333333333331</v>
      </c>
      <c r="M6" s="126">
        <v>148</v>
      </c>
      <c r="N6" s="125">
        <v>0.41111111111111109</v>
      </c>
      <c r="O6" s="127">
        <v>1.7761921296296299</v>
      </c>
      <c r="P6" s="127">
        <v>2.9603202160493832E-2</v>
      </c>
      <c r="Q6" s="125">
        <v>0.35523842592592597</v>
      </c>
      <c r="R6" s="131">
        <v>0.26175226999969614</v>
      </c>
      <c r="S6" s="129">
        <v>3</v>
      </c>
    </row>
    <row r="7" spans="1:19" ht="18" customHeight="1" x14ac:dyDescent="0.3">
      <c r="A7" s="120" t="s">
        <v>194</v>
      </c>
      <c r="B7" s="121" t="s">
        <v>56</v>
      </c>
      <c r="C7" s="121" t="s">
        <v>202</v>
      </c>
      <c r="D7" s="121" t="s">
        <v>57</v>
      </c>
      <c r="E7" s="122">
        <v>43360</v>
      </c>
      <c r="F7" s="122">
        <v>43372</v>
      </c>
      <c r="G7" s="122">
        <v>43427</v>
      </c>
      <c r="H7" s="123">
        <v>55</v>
      </c>
      <c r="I7" s="126"/>
      <c r="J7" s="125">
        <v>0</v>
      </c>
      <c r="K7" s="126"/>
      <c r="L7" s="125">
        <v>0</v>
      </c>
      <c r="M7" s="126">
        <v>269</v>
      </c>
      <c r="N7" s="125">
        <v>0.74722222222222223</v>
      </c>
      <c r="O7" s="127">
        <v>2.3488888888888901</v>
      </c>
      <c r="P7" s="127">
        <v>3.9148148148148168E-2</v>
      </c>
      <c r="Q7" s="125">
        <v>0.46977777777777802</v>
      </c>
      <c r="R7" s="131">
        <v>0.24340000000000006</v>
      </c>
      <c r="S7" s="129">
        <v>4</v>
      </c>
    </row>
    <row r="8" spans="1:19" ht="18" customHeight="1" x14ac:dyDescent="0.3">
      <c r="A8" s="120" t="s">
        <v>194</v>
      </c>
      <c r="B8" s="121" t="s">
        <v>196</v>
      </c>
      <c r="C8" s="121" t="s">
        <v>203</v>
      </c>
      <c r="D8" s="121" t="s">
        <v>54</v>
      </c>
      <c r="E8" s="122">
        <v>43360</v>
      </c>
      <c r="F8" s="122">
        <v>43372</v>
      </c>
      <c r="G8" s="122">
        <v>43427</v>
      </c>
      <c r="H8" s="123">
        <v>55</v>
      </c>
      <c r="I8" s="126"/>
      <c r="J8" s="125">
        <v>0</v>
      </c>
      <c r="K8" s="126"/>
      <c r="L8" s="125">
        <v>0</v>
      </c>
      <c r="M8" s="126">
        <v>268</v>
      </c>
      <c r="N8" s="125">
        <v>0.74444444444444446</v>
      </c>
      <c r="O8" s="127">
        <v>2.1709259259259244</v>
      </c>
      <c r="P8" s="127">
        <v>3.6182098765432075E-2</v>
      </c>
      <c r="Q8" s="125">
        <v>0.4341851851851849</v>
      </c>
      <c r="R8" s="131">
        <v>0.23572592592592589</v>
      </c>
      <c r="S8" s="129">
        <v>5</v>
      </c>
    </row>
    <row r="9" spans="1:19" ht="18" customHeight="1" x14ac:dyDescent="0.3">
      <c r="A9" s="120" t="s">
        <v>195</v>
      </c>
      <c r="B9" s="121" t="s">
        <v>39</v>
      </c>
      <c r="C9" s="121" t="s">
        <v>204</v>
      </c>
      <c r="D9" s="121" t="s">
        <v>40</v>
      </c>
      <c r="E9" s="122">
        <v>43360</v>
      </c>
      <c r="F9" s="122">
        <v>43372</v>
      </c>
      <c r="G9" s="122">
        <v>43427</v>
      </c>
      <c r="H9" s="123">
        <v>55</v>
      </c>
      <c r="I9" s="126"/>
      <c r="J9" s="125">
        <v>0</v>
      </c>
      <c r="K9" s="126"/>
      <c r="L9" s="125">
        <v>0</v>
      </c>
      <c r="M9" s="126">
        <v>270</v>
      </c>
      <c r="N9" s="125">
        <v>0.75</v>
      </c>
      <c r="O9" s="127">
        <v>2.1155671296296297</v>
      </c>
      <c r="P9" s="127">
        <v>3.525945216049383E-2</v>
      </c>
      <c r="Q9" s="125">
        <v>0.42311342592592593</v>
      </c>
      <c r="R9" s="131">
        <v>0.2346226851851852</v>
      </c>
      <c r="S9" s="129">
        <v>6</v>
      </c>
    </row>
    <row r="10" spans="1:19" ht="18" customHeight="1" x14ac:dyDescent="0.3">
      <c r="A10" s="120" t="s">
        <v>195</v>
      </c>
      <c r="B10" s="121" t="s">
        <v>35</v>
      </c>
      <c r="C10" s="121" t="s">
        <v>205</v>
      </c>
      <c r="D10" s="121" t="s">
        <v>36</v>
      </c>
      <c r="E10" s="122">
        <v>43360</v>
      </c>
      <c r="F10" s="122">
        <v>43372</v>
      </c>
      <c r="G10" s="122">
        <v>43427</v>
      </c>
      <c r="H10" s="123">
        <v>55</v>
      </c>
      <c r="I10" s="126"/>
      <c r="J10" s="125">
        <v>0</v>
      </c>
      <c r="K10" s="126"/>
      <c r="L10" s="125">
        <v>0</v>
      </c>
      <c r="M10" s="126">
        <v>266</v>
      </c>
      <c r="N10" s="125">
        <v>0.73888888888888893</v>
      </c>
      <c r="O10" s="127">
        <v>1.9068171296296286</v>
      </c>
      <c r="P10" s="127">
        <v>3.1780285493827144E-2</v>
      </c>
      <c r="Q10" s="125">
        <v>0.3813634259259257</v>
      </c>
      <c r="R10" s="131">
        <v>0.22405046296296294</v>
      </c>
      <c r="S10" s="129">
        <v>7</v>
      </c>
    </row>
    <row r="11" spans="1:19" ht="18" customHeight="1" x14ac:dyDescent="0.3">
      <c r="A11" s="120" t="s">
        <v>194</v>
      </c>
      <c r="B11" s="121" t="s">
        <v>60</v>
      </c>
      <c r="C11" s="121" t="s">
        <v>206</v>
      </c>
      <c r="D11" s="121" t="s">
        <v>61</v>
      </c>
      <c r="E11" s="122">
        <v>43171</v>
      </c>
      <c r="F11" s="122">
        <v>43372</v>
      </c>
      <c r="G11" s="122">
        <v>43427</v>
      </c>
      <c r="H11" s="123">
        <v>55</v>
      </c>
      <c r="I11" s="126"/>
      <c r="J11" s="125">
        <v>0</v>
      </c>
      <c r="K11" s="126"/>
      <c r="L11" s="125">
        <v>0</v>
      </c>
      <c r="M11" s="126">
        <v>200</v>
      </c>
      <c r="N11" s="125">
        <v>0.55555555555555558</v>
      </c>
      <c r="O11" s="127">
        <v>2.4203356481481433</v>
      </c>
      <c r="P11" s="127">
        <v>4.033892746913572E-2</v>
      </c>
      <c r="Q11" s="125">
        <v>0.48406712962962867</v>
      </c>
      <c r="R11" s="131">
        <v>0.20792453703703684</v>
      </c>
      <c r="S11" s="129">
        <v>8</v>
      </c>
    </row>
    <row r="12" spans="1:19" ht="18" customHeight="1" x14ac:dyDescent="0.3">
      <c r="A12" s="120" t="s">
        <v>195</v>
      </c>
      <c r="B12" s="121" t="s">
        <v>197</v>
      </c>
      <c r="C12" s="121" t="s">
        <v>207</v>
      </c>
      <c r="D12" s="121" t="s">
        <v>33</v>
      </c>
      <c r="E12" s="122">
        <v>43360</v>
      </c>
      <c r="F12" s="122">
        <v>43372</v>
      </c>
      <c r="G12" s="122">
        <v>43427</v>
      </c>
      <c r="H12" s="123">
        <v>55</v>
      </c>
      <c r="I12" s="126"/>
      <c r="J12" s="125">
        <v>0</v>
      </c>
      <c r="K12" s="126"/>
      <c r="L12" s="125">
        <v>0</v>
      </c>
      <c r="M12" s="126">
        <v>226</v>
      </c>
      <c r="N12" s="125">
        <v>0.62777777777777777</v>
      </c>
      <c r="O12" s="127">
        <v>1.8364236111111123</v>
      </c>
      <c r="P12" s="127">
        <v>3.0607060185185206E-2</v>
      </c>
      <c r="Q12" s="125">
        <v>0.36728472222222247</v>
      </c>
      <c r="R12" s="131">
        <v>0.19901250000000004</v>
      </c>
      <c r="S12" s="129">
        <v>9</v>
      </c>
    </row>
    <row r="13" spans="1:19" ht="18" customHeight="1" x14ac:dyDescent="0.3">
      <c r="A13" s="120" t="s">
        <v>195</v>
      </c>
      <c r="B13" s="121" t="s">
        <v>47</v>
      </c>
      <c r="C13" s="121" t="s">
        <v>208</v>
      </c>
      <c r="D13" s="121" t="s">
        <v>198</v>
      </c>
      <c r="E13" s="122">
        <v>43381</v>
      </c>
      <c r="F13" s="122">
        <v>43410</v>
      </c>
      <c r="G13" s="122">
        <v>43427</v>
      </c>
      <c r="H13" s="123">
        <v>17</v>
      </c>
      <c r="I13" s="126"/>
      <c r="J13" s="125">
        <v>0</v>
      </c>
      <c r="K13" s="126"/>
      <c r="L13" s="125">
        <v>0</v>
      </c>
      <c r="M13" s="126">
        <v>223</v>
      </c>
      <c r="N13" s="125">
        <v>0.61944444444444446</v>
      </c>
      <c r="O13" s="127">
        <v>1.4345601851851868</v>
      </c>
      <c r="P13" s="127">
        <v>2.3909336419753114E-2</v>
      </c>
      <c r="Q13" s="125">
        <v>0.28691203703703738</v>
      </c>
      <c r="R13" s="131">
        <v>0.18127129629629637</v>
      </c>
      <c r="S13" s="129">
        <v>10</v>
      </c>
    </row>
    <row r="14" spans="1:19" ht="18" customHeight="1" x14ac:dyDescent="0.3">
      <c r="A14" s="120" t="s">
        <v>195</v>
      </c>
      <c r="B14" s="121" t="s">
        <v>43</v>
      </c>
      <c r="C14" s="121" t="s">
        <v>209</v>
      </c>
      <c r="D14" s="121" t="s">
        <v>44</v>
      </c>
      <c r="E14" s="122">
        <v>43175</v>
      </c>
      <c r="F14" s="122">
        <v>43372</v>
      </c>
      <c r="G14" s="122">
        <v>43427</v>
      </c>
      <c r="H14" s="123">
        <v>55</v>
      </c>
      <c r="I14" s="126"/>
      <c r="J14" s="125">
        <v>0</v>
      </c>
      <c r="K14" s="126"/>
      <c r="L14" s="125">
        <v>0</v>
      </c>
      <c r="M14" s="126">
        <v>165</v>
      </c>
      <c r="N14" s="125">
        <v>0.45833333333333331</v>
      </c>
      <c r="O14" s="127">
        <v>1.9646759259259252</v>
      </c>
      <c r="P14" s="127">
        <v>3.2744598765432086E-2</v>
      </c>
      <c r="Q14" s="125">
        <v>0.39293518518518505</v>
      </c>
      <c r="R14" s="131">
        <v>0.17025370370370368</v>
      </c>
      <c r="S14" s="129">
        <v>11</v>
      </c>
    </row>
    <row r="15" spans="1:19" ht="18" customHeight="1" x14ac:dyDescent="0.3">
      <c r="A15" s="120" t="s">
        <v>195</v>
      </c>
      <c r="B15" s="121" t="s">
        <v>45</v>
      </c>
      <c r="C15" s="121" t="s">
        <v>210</v>
      </c>
      <c r="D15" s="121" t="s">
        <v>46</v>
      </c>
      <c r="E15" s="122">
        <v>43381</v>
      </c>
      <c r="F15" s="122">
        <v>43410</v>
      </c>
      <c r="G15" s="122">
        <v>43427</v>
      </c>
      <c r="H15" s="123">
        <v>17</v>
      </c>
      <c r="I15" s="126"/>
      <c r="J15" s="125">
        <v>0</v>
      </c>
      <c r="K15" s="126"/>
      <c r="L15" s="125">
        <v>0</v>
      </c>
      <c r="M15" s="126">
        <v>196</v>
      </c>
      <c r="N15" s="125">
        <v>0.5444444444444444</v>
      </c>
      <c r="O15" s="127">
        <v>1.4853703703703709</v>
      </c>
      <c r="P15" s="127">
        <v>2.4756172839506183E-2</v>
      </c>
      <c r="Q15" s="125">
        <v>0.29707407407407416</v>
      </c>
      <c r="R15" s="131">
        <v>0.16830370370370373</v>
      </c>
      <c r="S15" s="129">
        <v>12</v>
      </c>
    </row>
    <row r="16" spans="1:19" ht="18" customHeight="1" x14ac:dyDescent="0.3">
      <c r="A16" s="120" t="s">
        <v>194</v>
      </c>
      <c r="B16" s="121" t="s">
        <v>62</v>
      </c>
      <c r="C16" s="121" t="s">
        <v>211</v>
      </c>
      <c r="D16" s="121" t="s">
        <v>63</v>
      </c>
      <c r="E16" s="122">
        <v>43404</v>
      </c>
      <c r="F16" s="122">
        <v>43410</v>
      </c>
      <c r="G16" s="122">
        <v>43427</v>
      </c>
      <c r="H16" s="123">
        <v>17</v>
      </c>
      <c r="I16" s="126"/>
      <c r="J16" s="125">
        <v>0</v>
      </c>
      <c r="K16" s="126"/>
      <c r="L16" s="125">
        <v>0</v>
      </c>
      <c r="M16" s="126">
        <v>97</v>
      </c>
      <c r="N16" s="125">
        <v>0.26944444444444443</v>
      </c>
      <c r="O16" s="127">
        <v>0.72462962962962973</v>
      </c>
      <c r="P16" s="127">
        <v>1.2077160493827161E-2</v>
      </c>
      <c r="Q16" s="125">
        <v>0.14492592592592596</v>
      </c>
      <c r="R16" s="131">
        <v>8.2874074074074086E-2</v>
      </c>
      <c r="S16" s="129">
        <v>13</v>
      </c>
    </row>
    <row r="17" spans="1:19" ht="18" customHeight="1" x14ac:dyDescent="0.3">
      <c r="A17" s="120" t="s">
        <v>194</v>
      </c>
      <c r="B17" s="121" t="s">
        <v>66</v>
      </c>
      <c r="C17" s="121" t="s">
        <v>212</v>
      </c>
      <c r="D17" s="121" t="s">
        <v>67</v>
      </c>
      <c r="E17" s="122">
        <v>43402</v>
      </c>
      <c r="F17" s="122">
        <v>43410</v>
      </c>
      <c r="G17" s="122">
        <v>43427</v>
      </c>
      <c r="H17" s="123">
        <v>17</v>
      </c>
      <c r="I17" s="126"/>
      <c r="J17" s="125">
        <v>0</v>
      </c>
      <c r="K17" s="126"/>
      <c r="L17" s="125">
        <v>0</v>
      </c>
      <c r="M17" s="126">
        <v>99</v>
      </c>
      <c r="N17" s="125">
        <v>0.27500000000000002</v>
      </c>
      <c r="O17" s="127">
        <v>0.65280092592592587</v>
      </c>
      <c r="P17" s="127">
        <v>1.0880015432098765E-2</v>
      </c>
      <c r="Q17" s="125">
        <v>0.13056018518518517</v>
      </c>
      <c r="R17" s="131">
        <v>8.1112037037037038E-2</v>
      </c>
      <c r="S17" s="129">
        <v>14</v>
      </c>
    </row>
    <row r="18" spans="1:19" ht="18" customHeight="1" x14ac:dyDescent="0.3">
      <c r="A18" s="120" t="s">
        <v>194</v>
      </c>
      <c r="B18" s="121" t="s">
        <v>64</v>
      </c>
      <c r="C18" s="121" t="s">
        <v>213</v>
      </c>
      <c r="D18" s="121" t="s">
        <v>65</v>
      </c>
      <c r="E18" s="122">
        <v>43402</v>
      </c>
      <c r="F18" s="122">
        <v>43410</v>
      </c>
      <c r="G18" s="122">
        <v>43427</v>
      </c>
      <c r="H18" s="123">
        <v>17</v>
      </c>
      <c r="I18" s="126"/>
      <c r="J18" s="125">
        <v>0</v>
      </c>
      <c r="K18" s="126"/>
      <c r="L18" s="125">
        <v>0</v>
      </c>
      <c r="M18" s="126">
        <v>75</v>
      </c>
      <c r="N18" s="125">
        <v>0.20833333333333334</v>
      </c>
      <c r="O18" s="127">
        <v>0.57195601851851763</v>
      </c>
      <c r="P18" s="127">
        <v>9.5326003086419597E-3</v>
      </c>
      <c r="Q18" s="125">
        <v>0.11439120370370352</v>
      </c>
      <c r="R18" s="131">
        <v>6.454490740740737E-2</v>
      </c>
      <c r="S18" s="129">
        <v>15</v>
      </c>
    </row>
  </sheetData>
  <autoFilter ref="A3:S18"/>
  <phoneticPr fontId="4" type="noConversion"/>
  <conditionalFormatting sqref="Q4:Q18 N4:N18">
    <cfRule type="cellIs" dxfId="2" priority="3" operator="greaterThan">
      <formula>1</formula>
    </cfRule>
  </conditionalFormatting>
  <conditionalFormatting sqref="J4:J18">
    <cfRule type="cellIs" dxfId="1" priority="2" operator="greaterThan">
      <formula>1</formula>
    </cfRule>
  </conditionalFormatting>
  <conditionalFormatting sqref="L4:L18">
    <cfRule type="cellIs" dxfId="0" priority="1" operator="greaterThan">
      <formula>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GridLines="0" topLeftCell="A16" workbookViewId="0">
      <selection activeCell="G12" sqref="G12"/>
    </sheetView>
  </sheetViews>
  <sheetFormatPr defaultRowHeight="16.5" x14ac:dyDescent="0.35"/>
  <cols>
    <col min="1" max="1" width="11.875" style="104" bestFit="1" customWidth="1"/>
    <col min="2" max="7" width="9" style="104" customWidth="1"/>
    <col min="8" max="8" width="9" style="107" customWidth="1"/>
    <col min="9" max="10" width="8.75" style="104" customWidth="1"/>
    <col min="11" max="11" width="7.625" style="104" customWidth="1"/>
    <col min="12" max="12" width="9.125" style="104" customWidth="1"/>
    <col min="13" max="13" width="9.5" style="104" customWidth="1"/>
    <col min="14" max="14" width="8.75" style="104" customWidth="1"/>
    <col min="15" max="15" width="9" style="104" customWidth="1"/>
    <col min="16" max="16" width="9" style="108" customWidth="1"/>
    <col min="17" max="17" width="7.5" style="104" customWidth="1"/>
    <col min="18" max="22" width="9" style="104" customWidth="1"/>
    <col min="23" max="16384" width="9" style="104"/>
  </cols>
  <sheetData>
    <row r="1" spans="1:23" s="86" customFormat="1" ht="13.5" x14ac:dyDescent="0.15">
      <c r="H1" s="87"/>
      <c r="I1" s="86" t="s">
        <v>126</v>
      </c>
      <c r="K1" s="86" t="s">
        <v>127</v>
      </c>
      <c r="M1" s="86" t="s">
        <v>128</v>
      </c>
      <c r="O1" s="86" t="s">
        <v>129</v>
      </c>
      <c r="P1" s="88"/>
      <c r="T1" s="86" t="s">
        <v>130</v>
      </c>
    </row>
    <row r="2" spans="1:23" s="86" customFormat="1" ht="13.5" x14ac:dyDescent="0.15">
      <c r="A2" s="87" t="s">
        <v>131</v>
      </c>
      <c r="B2" s="88"/>
      <c r="C2" s="88"/>
      <c r="E2" s="86" t="s">
        <v>132</v>
      </c>
      <c r="H2" s="87"/>
      <c r="I2" s="86">
        <v>120</v>
      </c>
      <c r="K2" s="86">
        <v>120</v>
      </c>
      <c r="M2" s="86">
        <v>600</v>
      </c>
      <c r="O2" s="88">
        <v>6.25</v>
      </c>
      <c r="P2" s="88"/>
      <c r="T2" s="86">
        <v>1000</v>
      </c>
    </row>
    <row r="3" spans="1:23" s="97" customFormat="1" ht="42.75" x14ac:dyDescent="0.35">
      <c r="A3" s="89" t="s">
        <v>133</v>
      </c>
      <c r="B3" s="89" t="s">
        <v>134</v>
      </c>
      <c r="C3" s="89" t="s">
        <v>135</v>
      </c>
      <c r="D3" s="90" t="s">
        <v>136</v>
      </c>
      <c r="E3" s="90" t="s">
        <v>137</v>
      </c>
      <c r="F3" s="90" t="s">
        <v>138</v>
      </c>
      <c r="G3" s="90" t="s">
        <v>139</v>
      </c>
      <c r="H3" s="91" t="s">
        <v>140</v>
      </c>
      <c r="I3" s="92" t="s">
        <v>141</v>
      </c>
      <c r="J3" s="92" t="s">
        <v>142</v>
      </c>
      <c r="K3" s="93" t="s">
        <v>143</v>
      </c>
      <c r="L3" s="93" t="s">
        <v>144</v>
      </c>
      <c r="M3" s="94" t="s">
        <v>145</v>
      </c>
      <c r="N3" s="94" t="s">
        <v>146</v>
      </c>
      <c r="O3" s="94" t="s">
        <v>147</v>
      </c>
      <c r="P3" s="95" t="s">
        <v>148</v>
      </c>
      <c r="Q3" s="94" t="s">
        <v>149</v>
      </c>
      <c r="R3" s="94" t="s">
        <v>150</v>
      </c>
      <c r="S3" s="94" t="s">
        <v>151</v>
      </c>
      <c r="T3" s="94" t="s">
        <v>152</v>
      </c>
      <c r="U3" s="94" t="s">
        <v>153</v>
      </c>
      <c r="V3" s="89" t="s">
        <v>154</v>
      </c>
      <c r="W3" s="96" t="s">
        <v>155</v>
      </c>
    </row>
    <row r="4" spans="1:23" x14ac:dyDescent="0.35">
      <c r="A4" s="98" t="s">
        <v>156</v>
      </c>
      <c r="B4" s="98" t="s">
        <v>84</v>
      </c>
      <c r="C4" s="98" t="str">
        <f>A4&amp;B4</f>
        <v>OB北区黄哲</v>
      </c>
      <c r="D4" s="98" t="s">
        <v>85</v>
      </c>
      <c r="E4" s="99">
        <v>43360</v>
      </c>
      <c r="F4" s="99">
        <v>43372</v>
      </c>
      <c r="G4" s="99">
        <v>43427</v>
      </c>
      <c r="H4" s="100">
        <f t="shared" ref="H4:H18" si="0">G4-F4</f>
        <v>55</v>
      </c>
      <c r="I4" s="98">
        <v>16</v>
      </c>
      <c r="J4" s="101">
        <f t="shared" ref="J4:J20" si="1">I4/120</f>
        <v>0.13333333333333333</v>
      </c>
      <c r="K4" s="98">
        <v>39</v>
      </c>
      <c r="L4" s="101">
        <f t="shared" ref="L4:L20" si="2">K4/120</f>
        <v>0.32500000000000001</v>
      </c>
      <c r="M4" s="98">
        <v>421</v>
      </c>
      <c r="N4" s="101">
        <f t="shared" ref="N4:N20" si="3">M4/600</f>
        <v>0.70166666666666666</v>
      </c>
      <c r="O4" s="102">
        <v>2.2866203703703691</v>
      </c>
      <c r="P4" s="102">
        <f t="shared" ref="P4:P20" si="4">O4/60</f>
        <v>3.8110339506172819E-2</v>
      </c>
      <c r="Q4" s="101">
        <f t="shared" ref="Q4:Q20" si="5">O4/$O$2</f>
        <v>0.36585925925925905</v>
      </c>
      <c r="R4" s="100">
        <v>540</v>
      </c>
      <c r="S4" s="100">
        <v>333</v>
      </c>
      <c r="T4" s="98">
        <f t="shared" ref="T4:T20" si="6">R4+S4</f>
        <v>873</v>
      </c>
      <c r="U4" s="101">
        <f t="shared" ref="U4:U20" si="7">T4/1000</f>
        <v>0.873</v>
      </c>
      <c r="V4" s="103">
        <f t="shared" ref="V4:V20" si="8">J4*0.3+L4*0.2+N4*0.15+Q4*0.2+U4*0.15</f>
        <v>0.41437185185185177</v>
      </c>
      <c r="W4" s="98">
        <f t="shared" ref="W4:W20" si="9">RANK(V4,$V$4:$V$20)</f>
        <v>1</v>
      </c>
    </row>
    <row r="5" spans="1:23" x14ac:dyDescent="0.35">
      <c r="A5" s="98" t="s">
        <v>157</v>
      </c>
      <c r="B5" s="98" t="s">
        <v>104</v>
      </c>
      <c r="C5" s="98" t="str">
        <f t="shared" ref="C5:C20" si="10">A5&amp;B5</f>
        <v>OB南区牟敬</v>
      </c>
      <c r="D5" s="98" t="s">
        <v>105</v>
      </c>
      <c r="E5" s="99">
        <v>43360</v>
      </c>
      <c r="F5" s="99">
        <v>43372</v>
      </c>
      <c r="G5" s="99">
        <v>43427</v>
      </c>
      <c r="H5" s="100">
        <f t="shared" si="0"/>
        <v>55</v>
      </c>
      <c r="I5" s="98">
        <v>6</v>
      </c>
      <c r="J5" s="101">
        <f t="shared" si="1"/>
        <v>0.05</v>
      </c>
      <c r="K5" s="98">
        <v>58</v>
      </c>
      <c r="L5" s="101">
        <f t="shared" si="2"/>
        <v>0.48333333333333334</v>
      </c>
      <c r="M5" s="98">
        <v>333</v>
      </c>
      <c r="N5" s="101">
        <f t="shared" si="3"/>
        <v>0.55500000000000005</v>
      </c>
      <c r="O5" s="102">
        <v>2.5327199074074067</v>
      </c>
      <c r="P5" s="102">
        <f t="shared" si="4"/>
        <v>4.2211998456790113E-2</v>
      </c>
      <c r="Q5" s="101">
        <f t="shared" si="5"/>
        <v>0.40523518518518509</v>
      </c>
      <c r="R5" s="100">
        <v>372</v>
      </c>
      <c r="S5" s="100">
        <v>372</v>
      </c>
      <c r="T5" s="98">
        <f t="shared" si="6"/>
        <v>744</v>
      </c>
      <c r="U5" s="101">
        <f t="shared" si="7"/>
        <v>0.74399999999999999</v>
      </c>
      <c r="V5" s="105">
        <f t="shared" si="8"/>
        <v>0.38756370370370369</v>
      </c>
      <c r="W5" s="98">
        <f t="shared" si="9"/>
        <v>2</v>
      </c>
    </row>
    <row r="6" spans="1:23" x14ac:dyDescent="0.35">
      <c r="A6" s="98" t="s">
        <v>156</v>
      </c>
      <c r="B6" s="98" t="s">
        <v>88</v>
      </c>
      <c r="C6" s="98" t="str">
        <f t="shared" si="10"/>
        <v>OB北区杨凯</v>
      </c>
      <c r="D6" s="98" t="s">
        <v>158</v>
      </c>
      <c r="E6" s="99">
        <v>43360</v>
      </c>
      <c r="F6" s="99">
        <v>43372</v>
      </c>
      <c r="G6" s="99">
        <v>43427</v>
      </c>
      <c r="H6" s="100">
        <f t="shared" si="0"/>
        <v>55</v>
      </c>
      <c r="I6" s="98">
        <v>8</v>
      </c>
      <c r="J6" s="101">
        <f t="shared" si="1"/>
        <v>6.6666666666666666E-2</v>
      </c>
      <c r="K6" s="98">
        <v>44</v>
      </c>
      <c r="L6" s="101">
        <f t="shared" si="2"/>
        <v>0.36666666666666664</v>
      </c>
      <c r="M6" s="98">
        <v>378</v>
      </c>
      <c r="N6" s="101">
        <f t="shared" si="3"/>
        <v>0.63</v>
      </c>
      <c r="O6" s="102">
        <v>2.2214120370370396</v>
      </c>
      <c r="P6" s="102">
        <f t="shared" si="4"/>
        <v>3.7023533950617325E-2</v>
      </c>
      <c r="Q6" s="101">
        <f t="shared" si="5"/>
        <v>0.35542592592592631</v>
      </c>
      <c r="R6" s="100">
        <v>431</v>
      </c>
      <c r="S6" s="100">
        <v>397</v>
      </c>
      <c r="T6" s="98">
        <f t="shared" si="6"/>
        <v>828</v>
      </c>
      <c r="U6" s="101">
        <f t="shared" si="7"/>
        <v>0.82799999999999996</v>
      </c>
      <c r="V6" s="105">
        <f t="shared" si="8"/>
        <v>0.38311851851851858</v>
      </c>
      <c r="W6" s="98">
        <f t="shared" si="9"/>
        <v>3</v>
      </c>
    </row>
    <row r="7" spans="1:23" x14ac:dyDescent="0.35">
      <c r="A7" s="98" t="s">
        <v>156</v>
      </c>
      <c r="B7" s="98" t="s">
        <v>86</v>
      </c>
      <c r="C7" s="98" t="str">
        <f t="shared" si="10"/>
        <v>OB北区伍志书</v>
      </c>
      <c r="D7" s="98" t="s">
        <v>87</v>
      </c>
      <c r="E7" s="99">
        <v>43360</v>
      </c>
      <c r="F7" s="99">
        <v>43372</v>
      </c>
      <c r="G7" s="99">
        <v>43427</v>
      </c>
      <c r="H7" s="100">
        <f t="shared" si="0"/>
        <v>55</v>
      </c>
      <c r="I7" s="98">
        <v>4</v>
      </c>
      <c r="J7" s="101">
        <f t="shared" si="1"/>
        <v>3.3333333333333333E-2</v>
      </c>
      <c r="K7" s="98">
        <v>54</v>
      </c>
      <c r="L7" s="101">
        <f t="shared" si="2"/>
        <v>0.45</v>
      </c>
      <c r="M7" s="98">
        <v>341</v>
      </c>
      <c r="N7" s="101">
        <f t="shared" si="3"/>
        <v>0.56833333333333336</v>
      </c>
      <c r="O7" s="102">
        <v>1.9789699074074059</v>
      </c>
      <c r="P7" s="102">
        <f t="shared" si="4"/>
        <v>3.2982831790123429E-2</v>
      </c>
      <c r="Q7" s="101">
        <f t="shared" si="5"/>
        <v>0.31663518518518496</v>
      </c>
      <c r="R7" s="100">
        <v>514</v>
      </c>
      <c r="S7" s="100">
        <v>336</v>
      </c>
      <c r="T7" s="98">
        <f t="shared" si="6"/>
        <v>850</v>
      </c>
      <c r="U7" s="101">
        <f t="shared" si="7"/>
        <v>0.85</v>
      </c>
      <c r="V7" s="105">
        <f t="shared" si="8"/>
        <v>0.37607703703703704</v>
      </c>
      <c r="W7" s="98">
        <f t="shared" si="9"/>
        <v>4</v>
      </c>
    </row>
    <row r="8" spans="1:23" x14ac:dyDescent="0.35">
      <c r="A8" s="98" t="s">
        <v>157</v>
      </c>
      <c r="B8" s="98" t="s">
        <v>112</v>
      </c>
      <c r="C8" s="98" t="str">
        <f t="shared" si="10"/>
        <v>OB南区方婷</v>
      </c>
      <c r="D8" s="98" t="s">
        <v>113</v>
      </c>
      <c r="E8" s="99">
        <v>43227</v>
      </c>
      <c r="F8" s="99">
        <v>43372</v>
      </c>
      <c r="G8" s="99">
        <v>43427</v>
      </c>
      <c r="H8" s="100">
        <f t="shared" si="0"/>
        <v>55</v>
      </c>
      <c r="I8" s="98">
        <v>8</v>
      </c>
      <c r="J8" s="101">
        <f t="shared" si="1"/>
        <v>6.6666666666666666E-2</v>
      </c>
      <c r="K8" s="98">
        <v>74</v>
      </c>
      <c r="L8" s="101">
        <f t="shared" si="2"/>
        <v>0.6166666666666667</v>
      </c>
      <c r="M8" s="98">
        <v>296</v>
      </c>
      <c r="N8" s="101">
        <f t="shared" si="3"/>
        <v>0.49333333333333335</v>
      </c>
      <c r="O8" s="102">
        <v>2.3266666666666662</v>
      </c>
      <c r="P8" s="102">
        <f t="shared" si="4"/>
        <v>3.8777777777777772E-2</v>
      </c>
      <c r="Q8" s="101">
        <f t="shared" si="5"/>
        <v>0.37226666666666658</v>
      </c>
      <c r="R8" s="100">
        <v>246</v>
      </c>
      <c r="S8" s="100">
        <v>313</v>
      </c>
      <c r="T8" s="98">
        <f t="shared" si="6"/>
        <v>559</v>
      </c>
      <c r="U8" s="101">
        <f t="shared" si="7"/>
        <v>0.55900000000000005</v>
      </c>
      <c r="V8" s="103">
        <f t="shared" si="8"/>
        <v>0.37563666666666662</v>
      </c>
      <c r="W8" s="98">
        <f t="shared" si="9"/>
        <v>5</v>
      </c>
    </row>
    <row r="9" spans="1:23" x14ac:dyDescent="0.35">
      <c r="A9" s="98" t="s">
        <v>156</v>
      </c>
      <c r="B9" s="98" t="s">
        <v>92</v>
      </c>
      <c r="C9" s="98" t="str">
        <f t="shared" si="10"/>
        <v>OB北区谢英权</v>
      </c>
      <c r="D9" s="98" t="s">
        <v>93</v>
      </c>
      <c r="E9" s="99">
        <v>43360</v>
      </c>
      <c r="F9" s="99">
        <v>43372</v>
      </c>
      <c r="G9" s="99">
        <v>43427</v>
      </c>
      <c r="H9" s="100">
        <f t="shared" si="0"/>
        <v>55</v>
      </c>
      <c r="I9" s="98">
        <v>10</v>
      </c>
      <c r="J9" s="101">
        <f t="shared" si="1"/>
        <v>8.3333333333333329E-2</v>
      </c>
      <c r="K9" s="98">
        <v>34</v>
      </c>
      <c r="L9" s="101">
        <f t="shared" si="2"/>
        <v>0.28333333333333333</v>
      </c>
      <c r="M9" s="98">
        <v>341</v>
      </c>
      <c r="N9" s="101">
        <f t="shared" si="3"/>
        <v>0.56833333333333336</v>
      </c>
      <c r="O9" s="102">
        <v>2.6059722222222224</v>
      </c>
      <c r="P9" s="102">
        <f t="shared" si="4"/>
        <v>4.3432870370370372E-2</v>
      </c>
      <c r="Q9" s="101">
        <f t="shared" si="5"/>
        <v>0.41695555555555558</v>
      </c>
      <c r="R9" s="100">
        <v>468</v>
      </c>
      <c r="S9" s="100">
        <v>332</v>
      </c>
      <c r="T9" s="98">
        <f t="shared" si="6"/>
        <v>800</v>
      </c>
      <c r="U9" s="101">
        <f t="shared" si="7"/>
        <v>0.8</v>
      </c>
      <c r="V9" s="105">
        <f t="shared" si="8"/>
        <v>0.37030777777777779</v>
      </c>
      <c r="W9" s="98">
        <f t="shared" si="9"/>
        <v>6</v>
      </c>
    </row>
    <row r="10" spans="1:23" x14ac:dyDescent="0.35">
      <c r="A10" s="98" t="s">
        <v>156</v>
      </c>
      <c r="B10" s="98" t="s">
        <v>94</v>
      </c>
      <c r="C10" s="98" t="str">
        <f t="shared" si="10"/>
        <v>OB北区王维涛</v>
      </c>
      <c r="D10" s="98" t="s">
        <v>95</v>
      </c>
      <c r="E10" s="99">
        <v>43360</v>
      </c>
      <c r="F10" s="99">
        <v>43372</v>
      </c>
      <c r="G10" s="99">
        <v>43427</v>
      </c>
      <c r="H10" s="100">
        <f t="shared" si="0"/>
        <v>55</v>
      </c>
      <c r="I10" s="98">
        <v>4</v>
      </c>
      <c r="J10" s="101">
        <f t="shared" si="1"/>
        <v>3.3333333333333333E-2</v>
      </c>
      <c r="K10" s="98">
        <v>46</v>
      </c>
      <c r="L10" s="101">
        <f t="shared" si="2"/>
        <v>0.38333333333333336</v>
      </c>
      <c r="M10" s="98">
        <v>296</v>
      </c>
      <c r="N10" s="101">
        <f t="shared" si="3"/>
        <v>0.49333333333333335</v>
      </c>
      <c r="O10" s="102">
        <v>1.9670138888888902</v>
      </c>
      <c r="P10" s="102">
        <f t="shared" si="4"/>
        <v>3.2783564814814835E-2</v>
      </c>
      <c r="Q10" s="101">
        <f t="shared" si="5"/>
        <v>0.3147222222222224</v>
      </c>
      <c r="R10" s="100">
        <v>663</v>
      </c>
      <c r="S10" s="100">
        <v>301</v>
      </c>
      <c r="T10" s="98">
        <f t="shared" si="6"/>
        <v>964</v>
      </c>
      <c r="U10" s="101">
        <f t="shared" si="7"/>
        <v>0.96399999999999997</v>
      </c>
      <c r="V10" s="103">
        <f t="shared" si="8"/>
        <v>0.36821111111111116</v>
      </c>
      <c r="W10" s="98">
        <f t="shared" si="9"/>
        <v>7</v>
      </c>
    </row>
    <row r="11" spans="1:23" x14ac:dyDescent="0.35">
      <c r="A11" s="98" t="s">
        <v>157</v>
      </c>
      <c r="B11" s="98" t="s">
        <v>108</v>
      </c>
      <c r="C11" s="98" t="str">
        <f t="shared" si="10"/>
        <v>OB南区李涛</v>
      </c>
      <c r="D11" s="98" t="s">
        <v>109</v>
      </c>
      <c r="E11" s="99">
        <v>43360</v>
      </c>
      <c r="F11" s="99">
        <v>43372</v>
      </c>
      <c r="G11" s="99">
        <v>43427</v>
      </c>
      <c r="H11" s="100">
        <f t="shared" si="0"/>
        <v>55</v>
      </c>
      <c r="I11" s="98">
        <v>4</v>
      </c>
      <c r="J11" s="101">
        <f t="shared" si="1"/>
        <v>3.3333333333333333E-2</v>
      </c>
      <c r="K11" s="98">
        <v>76</v>
      </c>
      <c r="L11" s="101">
        <f t="shared" si="2"/>
        <v>0.6333333333333333</v>
      </c>
      <c r="M11" s="98">
        <v>320</v>
      </c>
      <c r="N11" s="101">
        <f t="shared" si="3"/>
        <v>0.53333333333333333</v>
      </c>
      <c r="O11" s="102">
        <v>2.3284722222222225</v>
      </c>
      <c r="P11" s="102">
        <f t="shared" si="4"/>
        <v>3.8807870370370375E-2</v>
      </c>
      <c r="Q11" s="101">
        <f t="shared" si="5"/>
        <v>0.37255555555555558</v>
      </c>
      <c r="R11" s="100">
        <v>190</v>
      </c>
      <c r="S11" s="100">
        <v>308</v>
      </c>
      <c r="T11" s="98">
        <f t="shared" si="6"/>
        <v>498</v>
      </c>
      <c r="U11" s="101">
        <f t="shared" si="7"/>
        <v>0.498</v>
      </c>
      <c r="V11" s="103">
        <f t="shared" si="8"/>
        <v>0.3658777777777778</v>
      </c>
      <c r="W11" s="98">
        <f t="shared" si="9"/>
        <v>8</v>
      </c>
    </row>
    <row r="12" spans="1:23" x14ac:dyDescent="0.35">
      <c r="A12" s="98" t="s">
        <v>156</v>
      </c>
      <c r="B12" s="98" t="s">
        <v>159</v>
      </c>
      <c r="C12" s="98" t="str">
        <f t="shared" si="10"/>
        <v>OB北区江海欧</v>
      </c>
      <c r="D12" s="98" t="s">
        <v>91</v>
      </c>
      <c r="E12" s="99">
        <v>43360</v>
      </c>
      <c r="F12" s="99">
        <v>43372</v>
      </c>
      <c r="G12" s="99">
        <v>43427</v>
      </c>
      <c r="H12" s="100">
        <f t="shared" si="0"/>
        <v>55</v>
      </c>
      <c r="I12" s="98">
        <v>9</v>
      </c>
      <c r="J12" s="101">
        <f t="shared" si="1"/>
        <v>7.4999999999999997E-2</v>
      </c>
      <c r="K12" s="98">
        <v>50</v>
      </c>
      <c r="L12" s="101">
        <f t="shared" si="2"/>
        <v>0.41666666666666669</v>
      </c>
      <c r="M12" s="98">
        <v>195</v>
      </c>
      <c r="N12" s="101">
        <f t="shared" si="3"/>
        <v>0.32500000000000001</v>
      </c>
      <c r="O12" s="102">
        <v>1.5188657407407407</v>
      </c>
      <c r="P12" s="102">
        <f t="shared" si="4"/>
        <v>2.5314429012345676E-2</v>
      </c>
      <c r="Q12" s="101">
        <f t="shared" si="5"/>
        <v>0.24301851851851849</v>
      </c>
      <c r="R12" s="100">
        <v>718</v>
      </c>
      <c r="S12" s="100">
        <v>343</v>
      </c>
      <c r="T12" s="98">
        <f t="shared" si="6"/>
        <v>1061</v>
      </c>
      <c r="U12" s="101">
        <f t="shared" si="7"/>
        <v>1.0609999999999999</v>
      </c>
      <c r="V12" s="103">
        <f t="shared" si="8"/>
        <v>0.36233703703703701</v>
      </c>
      <c r="W12" s="98">
        <f t="shared" si="9"/>
        <v>9</v>
      </c>
    </row>
    <row r="13" spans="1:23" x14ac:dyDescent="0.35">
      <c r="A13" s="98" t="s">
        <v>157</v>
      </c>
      <c r="B13" s="106" t="s">
        <v>106</v>
      </c>
      <c r="C13" s="98" t="str">
        <f t="shared" si="10"/>
        <v>OB南区曾诗琳</v>
      </c>
      <c r="D13" s="106" t="s">
        <v>107</v>
      </c>
      <c r="E13" s="99">
        <v>43360</v>
      </c>
      <c r="F13" s="99">
        <v>43372</v>
      </c>
      <c r="G13" s="99">
        <v>43427</v>
      </c>
      <c r="H13" s="100">
        <f t="shared" si="0"/>
        <v>55</v>
      </c>
      <c r="I13" s="98">
        <v>2</v>
      </c>
      <c r="J13" s="101">
        <f t="shared" si="1"/>
        <v>1.6666666666666666E-2</v>
      </c>
      <c r="K13" s="98">
        <v>32</v>
      </c>
      <c r="L13" s="101">
        <f t="shared" si="2"/>
        <v>0.26666666666666666</v>
      </c>
      <c r="M13" s="98">
        <v>342</v>
      </c>
      <c r="N13" s="101">
        <f t="shared" si="3"/>
        <v>0.56999999999999995</v>
      </c>
      <c r="O13" s="102">
        <v>2.3046875</v>
      </c>
      <c r="P13" s="102">
        <f t="shared" si="4"/>
        <v>3.8411458333333336E-2</v>
      </c>
      <c r="Q13" s="101">
        <f t="shared" si="5"/>
        <v>0.36875000000000002</v>
      </c>
      <c r="R13" s="100">
        <v>240</v>
      </c>
      <c r="S13" s="100">
        <v>407</v>
      </c>
      <c r="T13" s="98">
        <f t="shared" si="6"/>
        <v>647</v>
      </c>
      <c r="U13" s="101">
        <f t="shared" si="7"/>
        <v>0.64700000000000002</v>
      </c>
      <c r="V13" s="105">
        <f t="shared" si="8"/>
        <v>0.31463333333333332</v>
      </c>
      <c r="W13" s="98">
        <f t="shared" si="9"/>
        <v>10</v>
      </c>
    </row>
    <row r="14" spans="1:23" x14ac:dyDescent="0.35">
      <c r="A14" s="98" t="s">
        <v>157</v>
      </c>
      <c r="B14" s="98" t="s">
        <v>110</v>
      </c>
      <c r="C14" s="98" t="str">
        <f t="shared" si="10"/>
        <v>OB南区王朋</v>
      </c>
      <c r="D14" s="98" t="s">
        <v>111</v>
      </c>
      <c r="E14" s="99">
        <v>43360</v>
      </c>
      <c r="F14" s="99">
        <v>43372</v>
      </c>
      <c r="G14" s="99">
        <v>43427</v>
      </c>
      <c r="H14" s="100">
        <f t="shared" si="0"/>
        <v>55</v>
      </c>
      <c r="I14" s="98">
        <v>2</v>
      </c>
      <c r="J14" s="101">
        <f t="shared" si="1"/>
        <v>1.6666666666666666E-2</v>
      </c>
      <c r="K14" s="98">
        <v>25</v>
      </c>
      <c r="L14" s="101">
        <f t="shared" si="2"/>
        <v>0.20833333333333334</v>
      </c>
      <c r="M14" s="98">
        <v>266</v>
      </c>
      <c r="N14" s="101">
        <f t="shared" si="3"/>
        <v>0.44333333333333336</v>
      </c>
      <c r="O14" s="102">
        <v>1.6465393518518516</v>
      </c>
      <c r="P14" s="102">
        <f t="shared" si="4"/>
        <v>2.7442322530864195E-2</v>
      </c>
      <c r="Q14" s="101">
        <f t="shared" si="5"/>
        <v>0.26344629629629623</v>
      </c>
      <c r="R14" s="100">
        <v>143</v>
      </c>
      <c r="S14" s="100">
        <v>302</v>
      </c>
      <c r="T14" s="98">
        <f t="shared" si="6"/>
        <v>445</v>
      </c>
      <c r="U14" s="101">
        <f t="shared" si="7"/>
        <v>0.44500000000000001</v>
      </c>
      <c r="V14" s="105">
        <f t="shared" si="8"/>
        <v>0.23260592592592591</v>
      </c>
      <c r="W14" s="98">
        <f t="shared" si="9"/>
        <v>11</v>
      </c>
    </row>
    <row r="15" spans="1:23" x14ac:dyDescent="0.35">
      <c r="A15" s="98" t="s">
        <v>156</v>
      </c>
      <c r="B15" s="98" t="s">
        <v>160</v>
      </c>
      <c r="C15" s="98" t="str">
        <f t="shared" si="10"/>
        <v>OB北区王泓霖</v>
      </c>
      <c r="D15" s="98" t="s">
        <v>97</v>
      </c>
      <c r="E15" s="99">
        <v>43402</v>
      </c>
      <c r="F15" s="99">
        <v>43410</v>
      </c>
      <c r="G15" s="99">
        <v>43427</v>
      </c>
      <c r="H15" s="100">
        <f t="shared" si="0"/>
        <v>17</v>
      </c>
      <c r="I15" s="98">
        <v>4</v>
      </c>
      <c r="J15" s="101">
        <f t="shared" si="1"/>
        <v>3.3333333333333333E-2</v>
      </c>
      <c r="K15" s="98">
        <v>1</v>
      </c>
      <c r="L15" s="101">
        <f t="shared" si="2"/>
        <v>8.3333333333333332E-3</v>
      </c>
      <c r="M15" s="98">
        <v>66</v>
      </c>
      <c r="N15" s="101">
        <f t="shared" si="3"/>
        <v>0.11</v>
      </c>
      <c r="O15" s="102">
        <v>0.55266203703703687</v>
      </c>
      <c r="P15" s="102">
        <f t="shared" si="4"/>
        <v>9.2110339506172815E-3</v>
      </c>
      <c r="Q15" s="101">
        <f t="shared" si="5"/>
        <v>8.8425925925925894E-2</v>
      </c>
      <c r="R15" s="100">
        <v>680</v>
      </c>
      <c r="S15" s="100">
        <v>6</v>
      </c>
      <c r="T15" s="98">
        <f t="shared" si="6"/>
        <v>686</v>
      </c>
      <c r="U15" s="101">
        <f t="shared" si="7"/>
        <v>0.68600000000000005</v>
      </c>
      <c r="V15" s="105">
        <f t="shared" si="8"/>
        <v>0.14875185185185186</v>
      </c>
      <c r="W15" s="98">
        <f t="shared" si="9"/>
        <v>12</v>
      </c>
    </row>
    <row r="16" spans="1:23" x14ac:dyDescent="0.35">
      <c r="A16" s="98" t="s">
        <v>161</v>
      </c>
      <c r="B16" s="98" t="s">
        <v>162</v>
      </c>
      <c r="C16" s="98" t="str">
        <f t="shared" si="10"/>
        <v>OB东区林子晳</v>
      </c>
      <c r="D16" s="98" t="s">
        <v>73</v>
      </c>
      <c r="E16" s="99">
        <v>43381</v>
      </c>
      <c r="F16" s="99">
        <v>43410</v>
      </c>
      <c r="G16" s="99">
        <v>43427</v>
      </c>
      <c r="H16" s="100">
        <f t="shared" si="0"/>
        <v>17</v>
      </c>
      <c r="I16" s="98">
        <v>5</v>
      </c>
      <c r="J16" s="101">
        <f t="shared" si="1"/>
        <v>4.1666666666666664E-2</v>
      </c>
      <c r="K16" s="98">
        <v>1</v>
      </c>
      <c r="L16" s="101">
        <f t="shared" si="2"/>
        <v>8.3333333333333332E-3</v>
      </c>
      <c r="M16" s="98">
        <v>181</v>
      </c>
      <c r="N16" s="101">
        <f t="shared" si="3"/>
        <v>0.30166666666666669</v>
      </c>
      <c r="O16" s="102">
        <v>1.1554513888888884</v>
      </c>
      <c r="P16" s="102">
        <f t="shared" si="4"/>
        <v>1.9257523148148142E-2</v>
      </c>
      <c r="Q16" s="101">
        <f t="shared" si="5"/>
        <v>0.18487222222222216</v>
      </c>
      <c r="R16" s="100">
        <v>312</v>
      </c>
      <c r="S16" s="100">
        <v>36</v>
      </c>
      <c r="T16" s="98">
        <f t="shared" si="6"/>
        <v>348</v>
      </c>
      <c r="U16" s="101">
        <f t="shared" si="7"/>
        <v>0.34799999999999998</v>
      </c>
      <c r="V16" s="105">
        <f t="shared" si="8"/>
        <v>0.14859111111111112</v>
      </c>
      <c r="W16" s="98">
        <f t="shared" si="9"/>
        <v>13</v>
      </c>
    </row>
    <row r="17" spans="1:23" x14ac:dyDescent="0.35">
      <c r="A17" s="98" t="s">
        <v>157</v>
      </c>
      <c r="B17" s="98" t="s">
        <v>163</v>
      </c>
      <c r="C17" s="98" t="str">
        <f t="shared" si="10"/>
        <v>OB南区敖永蓄</v>
      </c>
      <c r="D17" s="98" t="s">
        <v>103</v>
      </c>
      <c r="E17" s="99">
        <v>43402</v>
      </c>
      <c r="F17" s="99">
        <v>43410</v>
      </c>
      <c r="G17" s="99">
        <v>43427</v>
      </c>
      <c r="H17" s="100">
        <f t="shared" si="0"/>
        <v>17</v>
      </c>
      <c r="I17" s="98">
        <v>6</v>
      </c>
      <c r="J17" s="101">
        <f t="shared" si="1"/>
        <v>0.05</v>
      </c>
      <c r="K17" s="98">
        <v>4</v>
      </c>
      <c r="L17" s="101">
        <f t="shared" si="2"/>
        <v>3.3333333333333333E-2</v>
      </c>
      <c r="M17" s="98">
        <v>83</v>
      </c>
      <c r="N17" s="101">
        <f t="shared" si="3"/>
        <v>0.13833333333333334</v>
      </c>
      <c r="O17" s="102">
        <v>0.65853009259259288</v>
      </c>
      <c r="P17" s="102">
        <f t="shared" si="4"/>
        <v>1.0975501543209882E-2</v>
      </c>
      <c r="Q17" s="101">
        <f t="shared" si="5"/>
        <v>0.10536481481481486</v>
      </c>
      <c r="R17" s="100">
        <v>475</v>
      </c>
      <c r="S17" s="100">
        <v>14</v>
      </c>
      <c r="T17" s="98">
        <f t="shared" si="6"/>
        <v>489</v>
      </c>
      <c r="U17" s="101">
        <f t="shared" si="7"/>
        <v>0.48899999999999999</v>
      </c>
      <c r="V17" s="105">
        <f t="shared" si="8"/>
        <v>0.13683962962962964</v>
      </c>
      <c r="W17" s="98">
        <f t="shared" si="9"/>
        <v>14</v>
      </c>
    </row>
    <row r="18" spans="1:23" x14ac:dyDescent="0.35">
      <c r="A18" s="98" t="s">
        <v>161</v>
      </c>
      <c r="B18" s="98" t="s">
        <v>164</v>
      </c>
      <c r="C18" s="98" t="str">
        <f t="shared" si="10"/>
        <v>OB东区王巍</v>
      </c>
      <c r="D18" s="98" t="s">
        <v>75</v>
      </c>
      <c r="E18" s="99">
        <v>43402</v>
      </c>
      <c r="F18" s="99">
        <v>43410</v>
      </c>
      <c r="G18" s="99">
        <v>43427</v>
      </c>
      <c r="H18" s="100">
        <f t="shared" si="0"/>
        <v>17</v>
      </c>
      <c r="I18" s="98">
        <v>3</v>
      </c>
      <c r="J18" s="101">
        <f t="shared" si="1"/>
        <v>2.5000000000000001E-2</v>
      </c>
      <c r="K18" s="98">
        <v>1</v>
      </c>
      <c r="L18" s="101">
        <f t="shared" si="2"/>
        <v>8.3333333333333332E-3</v>
      </c>
      <c r="M18" s="98">
        <v>47</v>
      </c>
      <c r="N18" s="101">
        <f t="shared" si="3"/>
        <v>7.8333333333333338E-2</v>
      </c>
      <c r="O18" s="102">
        <v>0.36116898148148169</v>
      </c>
      <c r="P18" s="102">
        <f t="shared" si="4"/>
        <v>6.0194830246913618E-3</v>
      </c>
      <c r="Q18" s="101">
        <f t="shared" si="5"/>
        <v>5.7787037037037067E-2</v>
      </c>
      <c r="R18" s="100">
        <v>64</v>
      </c>
      <c r="S18" s="100">
        <v>34</v>
      </c>
      <c r="T18" s="98">
        <f t="shared" si="6"/>
        <v>98</v>
      </c>
      <c r="U18" s="101">
        <f t="shared" si="7"/>
        <v>9.8000000000000004E-2</v>
      </c>
      <c r="V18" s="105">
        <f t="shared" si="8"/>
        <v>4.7174074074074077E-2</v>
      </c>
      <c r="W18" s="98">
        <f t="shared" si="9"/>
        <v>15</v>
      </c>
    </row>
    <row r="19" spans="1:23" x14ac:dyDescent="0.35">
      <c r="A19" s="98" t="s">
        <v>161</v>
      </c>
      <c r="B19" s="98" t="s">
        <v>79</v>
      </c>
      <c r="C19" s="98" t="str">
        <f t="shared" si="10"/>
        <v>OB东区覃诗诗</v>
      </c>
      <c r="D19" s="98" t="s">
        <v>80</v>
      </c>
      <c r="E19" s="99">
        <v>43417</v>
      </c>
      <c r="F19" s="99"/>
      <c r="G19" s="99">
        <v>43427</v>
      </c>
      <c r="H19" s="100"/>
      <c r="I19" s="98">
        <v>1</v>
      </c>
      <c r="J19" s="101">
        <f t="shared" si="1"/>
        <v>8.3333333333333332E-3</v>
      </c>
      <c r="K19" s="98">
        <v>0</v>
      </c>
      <c r="L19" s="101">
        <f t="shared" si="2"/>
        <v>0</v>
      </c>
      <c r="M19" s="98">
        <v>31</v>
      </c>
      <c r="N19" s="101">
        <f t="shared" si="3"/>
        <v>5.1666666666666666E-2</v>
      </c>
      <c r="O19" s="102">
        <v>0.22180555555555564</v>
      </c>
      <c r="P19" s="102">
        <f t="shared" si="4"/>
        <v>3.6967592592592607E-3</v>
      </c>
      <c r="Q19" s="101">
        <f t="shared" si="5"/>
        <v>3.5488888888888903E-2</v>
      </c>
      <c r="R19" s="100">
        <v>195</v>
      </c>
      <c r="S19" s="100">
        <v>2</v>
      </c>
      <c r="T19" s="98">
        <f t="shared" si="6"/>
        <v>197</v>
      </c>
      <c r="U19" s="101">
        <f t="shared" si="7"/>
        <v>0.19700000000000001</v>
      </c>
      <c r="V19" s="105">
        <f t="shared" si="8"/>
        <v>4.6897777777777781E-2</v>
      </c>
      <c r="W19" s="98">
        <f t="shared" si="9"/>
        <v>16</v>
      </c>
    </row>
    <row r="20" spans="1:23" x14ac:dyDescent="0.35">
      <c r="A20" s="98" t="s">
        <v>161</v>
      </c>
      <c r="B20" s="98" t="s">
        <v>165</v>
      </c>
      <c r="C20" s="98" t="str">
        <f t="shared" si="10"/>
        <v>OB东区蒲宇</v>
      </c>
      <c r="D20" s="98" t="s">
        <v>77</v>
      </c>
      <c r="E20" s="99">
        <v>43402</v>
      </c>
      <c r="F20" s="99">
        <v>43410</v>
      </c>
      <c r="G20" s="99">
        <v>43427</v>
      </c>
      <c r="H20" s="100">
        <f>G20-F20</f>
        <v>17</v>
      </c>
      <c r="I20" s="98">
        <v>2</v>
      </c>
      <c r="J20" s="101">
        <f t="shared" si="1"/>
        <v>1.6666666666666666E-2</v>
      </c>
      <c r="K20" s="98">
        <v>3</v>
      </c>
      <c r="L20" s="101">
        <f t="shared" si="2"/>
        <v>2.5000000000000001E-2</v>
      </c>
      <c r="M20" s="98">
        <v>37</v>
      </c>
      <c r="N20" s="101">
        <f t="shared" si="3"/>
        <v>6.1666666666666668E-2</v>
      </c>
      <c r="O20" s="102">
        <v>0.28052083333333344</v>
      </c>
      <c r="P20" s="102">
        <f t="shared" si="4"/>
        <v>4.675347222222224E-3</v>
      </c>
      <c r="Q20" s="101">
        <f t="shared" si="5"/>
        <v>4.4883333333333351E-2</v>
      </c>
      <c r="R20" s="100">
        <v>68</v>
      </c>
      <c r="S20" s="100">
        <v>9</v>
      </c>
      <c r="T20" s="98">
        <f t="shared" si="6"/>
        <v>77</v>
      </c>
      <c r="U20" s="101">
        <f t="shared" si="7"/>
        <v>7.6999999999999999E-2</v>
      </c>
      <c r="V20" s="105">
        <f t="shared" si="8"/>
        <v>3.9776666666666675E-2</v>
      </c>
      <c r="W20" s="98">
        <f t="shared" si="9"/>
        <v>17</v>
      </c>
    </row>
  </sheetData>
  <autoFilter ref="A3:W20"/>
  <phoneticPr fontId="4" type="noConversion"/>
  <conditionalFormatting sqref="Q4:Q20 U4:U20 J4:J20 L4:L20 N4:N20">
    <cfRule type="cellIs" dxfId="3" priority="1" operator="greaterThan">
      <formula>1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B51" sqref="B51"/>
    </sheetView>
  </sheetViews>
  <sheetFormatPr defaultColWidth="9.125" defaultRowHeight="13.5" outlineLevelRow="2" x14ac:dyDescent="0.15"/>
  <cols>
    <col min="1" max="1" width="9.125" style="138"/>
    <col min="2" max="2" width="16.125" style="138" customWidth="1"/>
    <col min="3" max="16384" width="9.125" style="138"/>
  </cols>
  <sheetData>
    <row r="1" spans="1:13" ht="15" x14ac:dyDescent="0.15">
      <c r="A1" s="134" t="s">
        <v>214</v>
      </c>
      <c r="B1" s="135" t="s">
        <v>19</v>
      </c>
      <c r="C1" s="136"/>
      <c r="D1" s="136"/>
      <c r="E1" s="136"/>
      <c r="F1" s="136"/>
      <c r="G1" s="137"/>
      <c r="H1" s="135" t="s">
        <v>215</v>
      </c>
      <c r="I1" s="136"/>
      <c r="J1" s="136"/>
      <c r="K1" s="136"/>
      <c r="L1" s="136"/>
      <c r="M1" s="137"/>
    </row>
    <row r="2" spans="1:13" ht="15" x14ac:dyDescent="0.15">
      <c r="A2" s="139" t="s">
        <v>216</v>
      </c>
      <c r="B2" s="139" t="s">
        <v>217</v>
      </c>
      <c r="C2" s="139" t="s">
        <v>218</v>
      </c>
      <c r="D2" s="139" t="s">
        <v>219</v>
      </c>
      <c r="E2" s="139" t="s">
        <v>220</v>
      </c>
      <c r="F2" s="139" t="s">
        <v>221</v>
      </c>
      <c r="G2" s="140" t="s">
        <v>222</v>
      </c>
      <c r="H2" s="140" t="s">
        <v>223</v>
      </c>
      <c r="I2" s="140" t="s">
        <v>218</v>
      </c>
      <c r="J2" s="140" t="s">
        <v>219</v>
      </c>
      <c r="K2" s="140" t="s">
        <v>220</v>
      </c>
      <c r="L2" s="140" t="s">
        <v>221</v>
      </c>
      <c r="M2" s="140" t="s">
        <v>222</v>
      </c>
    </row>
    <row r="3" spans="1:13" ht="14.25" hidden="1" customHeight="1" outlineLevel="1" x14ac:dyDescent="0.15">
      <c r="A3" s="141" t="s">
        <v>224</v>
      </c>
      <c r="B3" s="142">
        <f>COUNTIFS([2]商机明细!R:R,'短中长-产品维度'!A3,[2]商机明细!AV:AV,"短")</f>
        <v>2</v>
      </c>
      <c r="C3" s="142">
        <f>COUNTIFS([2]商机明细!R:R,'短中长-产品维度'!A3,[2]商机明细!AV:AV,"中")</f>
        <v>0</v>
      </c>
      <c r="D3" s="142">
        <f>COUNTIFS([2]商机明细!$R:$R,'短中长-产品维度'!A3,[2]商机明细!$AV:$AV,"长")</f>
        <v>0</v>
      </c>
      <c r="E3" s="142">
        <f>COUNTIFS([2]商机明细!$R:$R,A3,[2]商机明细!$AV:$AV,"已得单")</f>
        <v>0</v>
      </c>
      <c r="F3" s="142">
        <f>COUNTIFS([2]商机明细!$R:$R,A3,[2]商机明细!$AV:$AV,"已丢单")</f>
        <v>1</v>
      </c>
      <c r="G3" s="142">
        <f>SUM(B3:F3)</f>
        <v>3</v>
      </c>
      <c r="H3" s="143">
        <f>SUMIFS([2]商机明细!V:V,[2]商机明细!R:R,'短中长-产品维度'!A3,[2]商机明细!AV:AV,"短")</f>
        <v>3</v>
      </c>
      <c r="I3" s="143">
        <f>SUMIFS([2]商机明细!V:V,[2]商机明细!R:R,'短中长-产品维度'!A3,[2]商机明细!AV:AV,"中")</f>
        <v>0</v>
      </c>
      <c r="J3" s="143">
        <f>SUMIFS([2]商机明细!$V:$V,[2]商机明细!$R:$R,'短中长-产品维度'!A3,[2]商机明细!$AV:$AV,"长")</f>
        <v>0</v>
      </c>
      <c r="K3" s="143">
        <f>SUMIFS([2]商机明细!$V:$V,[2]商机明细!$R:$R,A3,[2]商机明细!$AV:$AV,"已得单")</f>
        <v>0</v>
      </c>
      <c r="L3" s="143">
        <f>SUMIFS([2]商机明细!$V:$V,[2]商机明细!$R:$R,A3,[2]商机明细!$AV:$AV,"已丢单")</f>
        <v>1</v>
      </c>
      <c r="M3" s="143">
        <f>SUM(H3:L3)</f>
        <v>4</v>
      </c>
    </row>
    <row r="4" spans="1:13" ht="14.25" hidden="1" customHeight="1" outlineLevel="1" x14ac:dyDescent="0.15">
      <c r="A4" s="141" t="s">
        <v>225</v>
      </c>
      <c r="B4" s="142">
        <f>COUNTIFS([2]商机明细!R:R,'短中长-产品维度'!A4,[2]商机明细!AV:AV,"短")</f>
        <v>0</v>
      </c>
      <c r="C4" s="142">
        <f>COUNTIFS([2]商机明细!R:R,'短中长-产品维度'!A4,[2]商机明细!AV:AV,"中")</f>
        <v>0</v>
      </c>
      <c r="D4" s="142">
        <f>COUNTIFS([2]商机明细!R:R,'短中长-产品维度'!A4,[2]商机明细!AV:AV,"长")</f>
        <v>0</v>
      </c>
      <c r="E4" s="142">
        <f>COUNTIFS([2]商机明细!$R:$R,A4,[2]商机明细!$AV:$AV,"已得单")</f>
        <v>0</v>
      </c>
      <c r="F4" s="142">
        <f>COUNTIFS([2]商机明细!$R:$R,A4,[2]商机明细!$AV:$AV,"已丢单")</f>
        <v>0</v>
      </c>
      <c r="G4" s="142">
        <f t="shared" ref="G4:G10" si="0">SUM(B4:F4)</f>
        <v>0</v>
      </c>
      <c r="H4" s="143">
        <f>SUMIFS([2]商机明细!V:V,[2]商机明细!R:R,'短中长-产品维度'!A4,[2]商机明细!AV:AV,"短")</f>
        <v>0</v>
      </c>
      <c r="I4" s="143">
        <f>SUMIFS([2]商机明细!V:V,[2]商机明细!R:R,'短中长-产品维度'!A4,[2]商机明细!AV:AV,"中")</f>
        <v>0</v>
      </c>
      <c r="J4" s="143">
        <f>SUMIFS([2]商机明细!V:V,[2]商机明细!R:R,'短中长-产品维度'!A4,[2]商机明细!AV:AV,"长")</f>
        <v>0</v>
      </c>
      <c r="K4" s="143">
        <f>SUMIFS([2]商机明细!$V:$V,[2]商机明细!$R:$R,A4,[2]商机明细!$AV:$AV,"已得单")</f>
        <v>0</v>
      </c>
      <c r="L4" s="143">
        <f>SUMIFS([2]商机明细!$V:$V,[2]商机明细!$R:$R,A4,[2]商机明细!$AV:$AV,"已丢单")</f>
        <v>0</v>
      </c>
      <c r="M4" s="143">
        <f t="shared" ref="M4:M10" si="1">SUM(H4:L4)</f>
        <v>0</v>
      </c>
    </row>
    <row r="5" spans="1:13" ht="14.25" hidden="1" customHeight="1" outlineLevel="1" x14ac:dyDescent="0.15">
      <c r="A5" s="141" t="s">
        <v>226</v>
      </c>
      <c r="B5" s="142">
        <f>COUNTIFS([2]商机明细!R:R,'短中长-产品维度'!A5,[2]商机明细!AV:AV,"短")</f>
        <v>7</v>
      </c>
      <c r="C5" s="142">
        <f>COUNTIFS([2]商机明细!R:R,'短中长-产品维度'!A5,[2]商机明细!AV:AV,"中")</f>
        <v>0</v>
      </c>
      <c r="D5" s="142">
        <f>COUNTIFS([2]商机明细!R:R,'短中长-产品维度'!A5,[2]商机明细!AV:AV,"长")</f>
        <v>4</v>
      </c>
      <c r="E5" s="142">
        <f>COUNTIFS([2]商机明细!$R:$R,A5,[2]商机明细!$AV:$AV,"已得单")</f>
        <v>0</v>
      </c>
      <c r="F5" s="142">
        <f>COUNTIFS([2]商机明细!$R:$R,A5,[2]商机明细!$AV:$AV,"已丢单")</f>
        <v>3</v>
      </c>
      <c r="G5" s="142">
        <f t="shared" si="0"/>
        <v>14</v>
      </c>
      <c r="H5" s="143">
        <f>SUMIFS([2]商机明细!V:V,[2]商机明细!R:R,'短中长-产品维度'!A5,[2]商机明细!AV:AV,"短")</f>
        <v>104</v>
      </c>
      <c r="I5" s="143">
        <f>SUMIFS([2]商机明细!V:V,[2]商机明细!R:R,'短中长-产品维度'!A5,[2]商机明细!AV:AV,"中")</f>
        <v>0</v>
      </c>
      <c r="J5" s="143">
        <f>SUMIFS([2]商机明细!V:V,[2]商机明细!R:R,'短中长-产品维度'!A5,[2]商机明细!AV:AV,"长")</f>
        <v>11.5</v>
      </c>
      <c r="K5" s="143">
        <f>SUMIFS([2]商机明细!$V:$V,[2]商机明细!$R:$R,A5,[2]商机明细!$AV:$AV,"已得单")</f>
        <v>0</v>
      </c>
      <c r="L5" s="143">
        <f>SUMIFS([2]商机明细!$V:$V,[2]商机明细!$R:$R,A5,[2]商机明细!$AV:$AV,"已丢单")</f>
        <v>27</v>
      </c>
      <c r="M5" s="143">
        <f t="shared" si="1"/>
        <v>142.5</v>
      </c>
    </row>
    <row r="6" spans="1:13" ht="14.25" hidden="1" customHeight="1" outlineLevel="1" x14ac:dyDescent="0.15">
      <c r="A6" s="141" t="s">
        <v>227</v>
      </c>
      <c r="B6" s="142">
        <f>COUNTIFS([2]商机明细!R:R,'短中长-产品维度'!A6,[2]商机明细!AV:AV,"短")</f>
        <v>12</v>
      </c>
      <c r="C6" s="142">
        <f>COUNTIFS([2]商机明细!R:R,'短中长-产品维度'!A6,[2]商机明细!AV:AV,"中")</f>
        <v>2</v>
      </c>
      <c r="D6" s="142">
        <f>COUNTIFS([2]商机明细!R:R,'短中长-产品维度'!A6,[2]商机明细!AV:AV,"长")</f>
        <v>1</v>
      </c>
      <c r="E6" s="142">
        <f>COUNTIFS([2]商机明细!$R:$R,A6,[2]商机明细!$AV:$AV,"已得单")</f>
        <v>0</v>
      </c>
      <c r="F6" s="142">
        <f>COUNTIFS([2]商机明细!$R:$R,A6,[2]商机明细!$AV:$AV,"已丢单")</f>
        <v>3</v>
      </c>
      <c r="G6" s="142">
        <f t="shared" si="0"/>
        <v>18</v>
      </c>
      <c r="H6" s="143">
        <f>SUMIFS([2]商机明细!V:V,[2]商机明细!R:R,'短中长-产品维度'!A6,[2]商机明细!AV:AV,"短")</f>
        <v>564</v>
      </c>
      <c r="I6" s="143">
        <f>SUMIFS([2]商机明细!V:V,[2]商机明细!R:R,'短中长-产品维度'!A6,[2]商机明细!AV:AV,"中")</f>
        <v>40</v>
      </c>
      <c r="J6" s="143">
        <f>SUMIFS([2]商机明细!V:V,[2]商机明细!R:R,'短中长-产品维度'!A6,[2]商机明细!AV:AV,"长")</f>
        <v>0</v>
      </c>
      <c r="K6" s="143">
        <f>SUMIFS([2]商机明细!$V:$V,[2]商机明细!$R:$R,A6,[2]商机明细!$AV:$AV,"已得单")</f>
        <v>0</v>
      </c>
      <c r="L6" s="143">
        <f>SUMIFS([2]商机明细!$V:$V,[2]商机明细!$R:$R,A6,[2]商机明细!$AV:$AV,"已丢单")</f>
        <v>2.8</v>
      </c>
      <c r="M6" s="143">
        <f t="shared" si="1"/>
        <v>606.79999999999995</v>
      </c>
    </row>
    <row r="7" spans="1:13" ht="14.25" hidden="1" customHeight="1" outlineLevel="1" x14ac:dyDescent="0.15">
      <c r="A7" s="141" t="s">
        <v>228</v>
      </c>
      <c r="B7" s="142">
        <f>COUNTIFS([2]商机明细!R:R,'短中长-产品维度'!A7,[2]商机明细!AV:AV,"短")</f>
        <v>9</v>
      </c>
      <c r="C7" s="142">
        <f>COUNTIFS([2]商机明细!R:R,'短中长-产品维度'!A7,[2]商机明细!AV:AV,"中")</f>
        <v>2</v>
      </c>
      <c r="D7" s="142">
        <f>COUNTIFS([2]商机明细!R:R,'短中长-产品维度'!A7,[2]商机明细!AV:AV,"长")</f>
        <v>1</v>
      </c>
      <c r="E7" s="142">
        <f>COUNTIFS([2]商机明细!$R:$R,A7,[2]商机明细!$AV:$AV,"已得单")</f>
        <v>0</v>
      </c>
      <c r="F7" s="142">
        <f>COUNTIFS([2]商机明细!$R:$R,A7,[2]商机明细!$AV:$AV,"已丢单")</f>
        <v>6</v>
      </c>
      <c r="G7" s="142">
        <f t="shared" si="0"/>
        <v>18</v>
      </c>
      <c r="H7" s="143">
        <f>SUMIFS([2]商机明细!V:V,[2]商机明细!R:R,'短中长-产品维度'!A7,[2]商机明细!AV:AV,"短")</f>
        <v>76</v>
      </c>
      <c r="I7" s="143">
        <f>SUMIFS([2]商机明细!V:V,[2]商机明细!R:R,'短中长-产品维度'!A7,[2]商机明细!AV:AV,"中")</f>
        <v>10</v>
      </c>
      <c r="J7" s="143">
        <f>SUMIFS([2]商机明细!V:V,[2]商机明细!R:R,'短中长-产品维度'!A7,[2]商机明细!AV:AV,"长")</f>
        <v>5</v>
      </c>
      <c r="K7" s="143">
        <f>SUMIFS([2]商机明细!$V:$V,[2]商机明细!$R:$R,A7,[2]商机明细!$AV:$AV,"已得单")</f>
        <v>0</v>
      </c>
      <c r="L7" s="143">
        <f>SUMIFS([2]商机明细!$V:$V,[2]商机明细!$R:$R,A7,[2]商机明细!$AV:$AV,"已丢单")</f>
        <v>31</v>
      </c>
      <c r="M7" s="143">
        <f t="shared" si="1"/>
        <v>122</v>
      </c>
    </row>
    <row r="8" spans="1:13" ht="14.25" hidden="1" customHeight="1" outlineLevel="1" x14ac:dyDescent="0.15">
      <c r="A8" s="141" t="s">
        <v>229</v>
      </c>
      <c r="B8" s="142">
        <f>COUNTIFS([2]商机明细!R:R,'短中长-产品维度'!A8,[2]商机明细!AV:AV,"短")</f>
        <v>11</v>
      </c>
      <c r="C8" s="142">
        <f>COUNTIFS([2]商机明细!R:R,'短中长-产品维度'!A8,[2]商机明细!AV:AV,"中")</f>
        <v>0</v>
      </c>
      <c r="D8" s="142">
        <f>COUNTIFS([2]商机明细!R:R,'短中长-产品维度'!A8,[2]商机明细!AV:AV,"长")</f>
        <v>0</v>
      </c>
      <c r="E8" s="142">
        <f>COUNTIFS([2]商机明细!$R:$R,A8,[2]商机明细!$AV:$AV,"已得单")</f>
        <v>1</v>
      </c>
      <c r="F8" s="142">
        <f>COUNTIFS([2]商机明细!$R:$R,A8,[2]商机明细!$AV:$AV,"已丢单")</f>
        <v>4</v>
      </c>
      <c r="G8" s="142">
        <f t="shared" si="0"/>
        <v>16</v>
      </c>
      <c r="H8" s="143">
        <f>SUMIFS([2]商机明细!V:V,[2]商机明细!R:R,'短中长-产品维度'!A8,[2]商机明细!AV:AV,"短")</f>
        <v>27.05</v>
      </c>
      <c r="I8" s="143">
        <f>SUMIFS([2]商机明细!V:V,[2]商机明细!R:R,'短中长-产品维度'!A8,[2]商机明细!AV:AV,"中")</f>
        <v>0</v>
      </c>
      <c r="J8" s="143">
        <f>SUMIFS([2]商机明细!V:V,[2]商机明细!R:R,'短中长-产品维度'!A8,[2]商机明细!AV:AV,"长")</f>
        <v>0</v>
      </c>
      <c r="K8" s="143">
        <f>SUMIFS([2]商机明细!$V:$V,[2]商机明细!$R:$R,A8,[2]商机明细!$AV:$AV,"已得单")</f>
        <v>1</v>
      </c>
      <c r="L8" s="143">
        <f>SUMIFS([2]商机明细!$V:$V,[2]商机明细!$R:$R,A8,[2]商机明细!$AV:$AV,"已丢单")</f>
        <v>6</v>
      </c>
      <c r="M8" s="143">
        <f t="shared" si="1"/>
        <v>34.049999999999997</v>
      </c>
    </row>
    <row r="9" spans="1:13" ht="14.25" hidden="1" customHeight="1" outlineLevel="1" x14ac:dyDescent="0.15">
      <c r="A9" s="141" t="s">
        <v>230</v>
      </c>
      <c r="B9" s="142">
        <f>COUNTIFS([2]商机明细!R:R,'短中长-产品维度'!A9,[2]商机明细!AV:AV,"短")</f>
        <v>0</v>
      </c>
      <c r="C9" s="142">
        <f>COUNTIFS([2]商机明细!R:R,'短中长-产品维度'!A9,[2]商机明细!AV:AV,"中")</f>
        <v>0</v>
      </c>
      <c r="D9" s="142">
        <f>COUNTIFS([2]商机明细!R:R,'短中长-产品维度'!A9,[2]商机明细!AV:AV,"长")</f>
        <v>0</v>
      </c>
      <c r="E9" s="142">
        <f>COUNTIFS([2]商机明细!$R:$R,A9,[2]商机明细!$AV:$AV,"已得单")</f>
        <v>0</v>
      </c>
      <c r="F9" s="142">
        <f>COUNTIFS([2]商机明细!$R:$R,A9,[2]商机明细!$AV:$AV,"已丢单")</f>
        <v>0</v>
      </c>
      <c r="G9" s="142">
        <f t="shared" si="0"/>
        <v>0</v>
      </c>
      <c r="H9" s="143">
        <f>SUMIFS([2]商机明细!V:V,[2]商机明细!R:R,'短中长-产品维度'!A9,[2]商机明细!AV:AV,"短")</f>
        <v>0</v>
      </c>
      <c r="I9" s="143">
        <f>SUMIFS([2]商机明细!V:V,[2]商机明细!R:R,'短中长-产品维度'!A9,[2]商机明细!AV:AV,"中")</f>
        <v>0</v>
      </c>
      <c r="J9" s="143">
        <f>SUMIFS([2]商机明细!V:V,[2]商机明细!R:R,'短中长-产品维度'!A9,[2]商机明细!AV:AV,"长")</f>
        <v>0</v>
      </c>
      <c r="K9" s="143">
        <f>SUMIFS([2]商机明细!$V:$V,[2]商机明细!$R:$R,A9,[2]商机明细!$AV:$AV,"已得单")</f>
        <v>0</v>
      </c>
      <c r="L9" s="143">
        <f>SUMIFS([2]商机明细!$V:$V,[2]商机明细!$R:$R,A9,[2]商机明细!$AV:$AV,"已丢单")</f>
        <v>0</v>
      </c>
      <c r="M9" s="143">
        <f t="shared" si="1"/>
        <v>0</v>
      </c>
    </row>
    <row r="10" spans="1:13" ht="14.25" hidden="1" customHeight="1" outlineLevel="1" x14ac:dyDescent="0.15">
      <c r="A10" s="141" t="s">
        <v>231</v>
      </c>
      <c r="B10" s="142">
        <f>COUNTIFS([2]商机明细!R:R,'短中长-产品维度'!A10,[2]商机明细!AV:AV,"短")</f>
        <v>14</v>
      </c>
      <c r="C10" s="142">
        <f>COUNTIFS([2]商机明细!R:R,'短中长-产品维度'!A10,[2]商机明细!AV:AV,"中")</f>
        <v>2</v>
      </c>
      <c r="D10" s="142">
        <f>COUNTIFS([2]商机明细!R:R,'短中长-产品维度'!A10,[2]商机明细!AV:AV,"长")</f>
        <v>2</v>
      </c>
      <c r="E10" s="142">
        <f>COUNTIFS([2]商机明细!$R:$R,A10,[2]商机明细!$AV:$AV,"已得单")</f>
        <v>0</v>
      </c>
      <c r="F10" s="142">
        <f>COUNTIFS([2]商机明细!$R:$R,A10,[2]商机明细!$AV:$AV,"已丢单")</f>
        <v>6</v>
      </c>
      <c r="G10" s="142">
        <f t="shared" si="0"/>
        <v>24</v>
      </c>
      <c r="H10" s="143">
        <f>SUMIFS([2]商机明细!V:V,[2]商机明细!R:R,'短中长-产品维度'!A10,[2]商机明细!AV:AV,"短")</f>
        <v>104</v>
      </c>
      <c r="I10" s="143">
        <f>SUMIFS([2]商机明细!V:V,[2]商机明细!R:R,'短中长-产品维度'!A10,[2]商机明细!AV:AV,"中")</f>
        <v>35</v>
      </c>
      <c r="J10" s="143">
        <f>SUMIFS([2]商机明细!V:V,[2]商机明细!R:R,'短中长-产品维度'!A10,[2]商机明细!AV:AV,"长")</f>
        <v>25</v>
      </c>
      <c r="K10" s="143">
        <f>SUMIFS([2]商机明细!$V:$V,[2]商机明细!$R:$R,A10,[2]商机明细!$AV:$AV,"已得单")</f>
        <v>0</v>
      </c>
      <c r="L10" s="143">
        <f>SUMIFS([2]商机明细!$V:$V,[2]商机明细!$R:$R,A10,[2]商机明细!$AV:$AV,"已丢单")</f>
        <v>25</v>
      </c>
      <c r="M10" s="143">
        <f t="shared" si="1"/>
        <v>189</v>
      </c>
    </row>
    <row r="11" spans="1:13" ht="14.25" collapsed="1" x14ac:dyDescent="0.15">
      <c r="A11" s="144" t="s">
        <v>232</v>
      </c>
      <c r="B11" s="145">
        <f>COUNTIFS([2]商机明细!$S:$S,'短中长-产品维度'!A11,[2]商机明细!$AV:$AV,"短")</f>
        <v>21</v>
      </c>
      <c r="C11" s="145">
        <f>COUNTIFS([2]商机明细!$S:$S,A11,[2]商机明细!$AV:$AV,"中")</f>
        <v>5</v>
      </c>
      <c r="D11" s="145">
        <f>COUNTIFS([2]商机明细!$S:$S,A11,[2]商机明细!$AV:$AV,"长")</f>
        <v>1</v>
      </c>
      <c r="E11" s="145">
        <f>COUNTIFS([2]商机明细!$S:$S,A11,[2]商机明细!$AV:$AV,"已得单")</f>
        <v>2</v>
      </c>
      <c r="F11" s="145">
        <f>COUNTIFS([2]商机明细!$S:$S,A11,[2]商机明细!$AV:$AV,"已丢单")</f>
        <v>8</v>
      </c>
      <c r="G11" s="145">
        <f>SUM(B11:F11)</f>
        <v>37</v>
      </c>
      <c r="H11" s="146">
        <f>SUMIFS([2]商机明细!$V:$V,[2]商机明细!$S:$S,'短中长-产品维度'!A11,[2]商机明细!$AV:$AV,"短")</f>
        <v>115</v>
      </c>
      <c r="I11" s="146">
        <f>SUMIFS([2]商机明细!$V:$V,[2]商机明细!$S:$S,A11,[2]商机明细!$AV:$AV,"中")</f>
        <v>40</v>
      </c>
      <c r="J11" s="146">
        <f>SUMIFS([2]商机明细!$V:$V,[2]商机明细!$S:$S,A11,[2]商机明细!$AV:$AV,"长")</f>
        <v>5</v>
      </c>
      <c r="K11" s="146">
        <f>SUMIFS([2]商机明细!$V:$V,[2]商机明细!$S:$S,A11,[2]商机明细!$AV:$AV,"已得单")</f>
        <v>2</v>
      </c>
      <c r="L11" s="146">
        <f>SUMIFS([2]商机明细!$V:$V,[2]商机明细!$S:$S,A11,[2]商机明细!$AV:$AV,"已丢单")</f>
        <v>20</v>
      </c>
      <c r="M11" s="146">
        <f>SUM(H11:L11)</f>
        <v>182</v>
      </c>
    </row>
    <row r="12" spans="1:13" ht="14.25" hidden="1" customHeight="1" outlineLevel="1" x14ac:dyDescent="0.15">
      <c r="A12" s="141" t="s">
        <v>233</v>
      </c>
      <c r="B12" s="145">
        <f>COUNTIFS([2]商机明细!$S:$S,'短中长-产品维度'!A12,[2]商机明细!$AV:$AV,"短")</f>
        <v>0</v>
      </c>
      <c r="C12" s="145">
        <f>COUNTIFS([2]商机明细!$S:$S,A12,[2]商机明细!$AV:$AV,"中")</f>
        <v>0</v>
      </c>
      <c r="D12" s="145">
        <f>COUNTIFS([2]商机明细!$S:$S,A12,[2]商机明细!$AV:$AV,"长")</f>
        <v>0</v>
      </c>
      <c r="E12" s="145">
        <f>COUNTIFS([2]商机明细!$S:$S,A12,[2]商机明细!$AV:$AV,"已得单")</f>
        <v>0</v>
      </c>
      <c r="F12" s="145">
        <f>COUNTIFS([2]商机明细!$S:$S,A12,[2]商机明细!$AV:$AV,"已丢单")</f>
        <v>0</v>
      </c>
      <c r="G12" s="145">
        <f t="shared" ref="G12:G34" si="2">SUM(B12:F12)</f>
        <v>0</v>
      </c>
      <c r="H12" s="146">
        <f>SUMIFS([2]商机明细!$V:$V,[2]商机明细!$S:$S,'短中长-产品维度'!A12,[2]商机明细!$AV:$AV,"短")</f>
        <v>0</v>
      </c>
      <c r="I12" s="146">
        <f>SUMIFS([2]商机明细!$V:$V,[2]商机明细!$S:$S,A12,[2]商机明细!$AV:$AV,"中")</f>
        <v>0</v>
      </c>
      <c r="J12" s="146">
        <f>SUMIFS([2]商机明细!$V:$V,[2]商机明细!$S:$S,A12,[2]商机明细!$AV:$AV,"长")</f>
        <v>0</v>
      </c>
      <c r="K12" s="146">
        <f>SUMIFS([2]商机明细!$V:$V,[2]商机明细!$S:$S,A12,[2]商机明细!$AV:$AV,"已得单")</f>
        <v>0</v>
      </c>
      <c r="L12" s="146">
        <f>SUMIFS([2]商机明细!$V:$V,[2]商机明细!$S:$S,A12,[2]商机明细!$AV:$AV,"已丢单")</f>
        <v>0</v>
      </c>
      <c r="M12" s="143">
        <f t="shared" ref="M12:M34" si="3">SUM(H12:L12)</f>
        <v>0</v>
      </c>
    </row>
    <row r="13" spans="1:13" ht="14.25" hidden="1" customHeight="1" outlineLevel="1" x14ac:dyDescent="0.15">
      <c r="A13" s="141" t="s">
        <v>234</v>
      </c>
      <c r="B13" s="145">
        <f>COUNTIFS([2]商机明细!$S:$S,'短中长-产品维度'!A13,[2]商机明细!$AV:$AV,"短")</f>
        <v>0</v>
      </c>
      <c r="C13" s="145">
        <f>COUNTIFS([2]商机明细!$S:$S,A13,[2]商机明细!$AV:$AV,"中")</f>
        <v>0</v>
      </c>
      <c r="D13" s="145">
        <f>COUNTIFS([2]商机明细!$S:$S,A13,[2]商机明细!$AV:$AV,"长")</f>
        <v>0</v>
      </c>
      <c r="E13" s="145">
        <f>COUNTIFS([2]商机明细!$S:$S,A13,[2]商机明细!$AV:$AV,"已得单")</f>
        <v>0</v>
      </c>
      <c r="F13" s="145">
        <f>COUNTIFS([2]商机明细!$S:$S,A13,[2]商机明细!$AV:$AV,"已丢单")</f>
        <v>0</v>
      </c>
      <c r="G13" s="145">
        <f t="shared" si="2"/>
        <v>0</v>
      </c>
      <c r="H13" s="146">
        <f>SUMIFS([2]商机明细!$V:$V,[2]商机明细!$S:$S,'短中长-产品维度'!A13,[2]商机明细!$AV:$AV,"短")</f>
        <v>0</v>
      </c>
      <c r="I13" s="146">
        <f>SUMIFS([2]商机明细!$V:$V,[2]商机明细!$S:$S,A13,[2]商机明细!$AV:$AV,"中")</f>
        <v>0</v>
      </c>
      <c r="J13" s="146">
        <f>SUMIFS([2]商机明细!$V:$V,[2]商机明细!$S:$S,A13,[2]商机明细!$AV:$AV,"长")</f>
        <v>0</v>
      </c>
      <c r="K13" s="146">
        <f>SUMIFS([2]商机明细!$V:$V,[2]商机明细!$S:$S,A13,[2]商机明细!$AV:$AV,"已得单")</f>
        <v>0</v>
      </c>
      <c r="L13" s="146">
        <f>SUMIFS([2]商机明细!$V:$V,[2]商机明细!$S:$S,A13,[2]商机明细!$AV:$AV,"已丢单")</f>
        <v>0</v>
      </c>
      <c r="M13" s="143">
        <f t="shared" si="3"/>
        <v>0</v>
      </c>
    </row>
    <row r="14" spans="1:13" ht="14.25" hidden="1" customHeight="1" outlineLevel="1" x14ac:dyDescent="0.15">
      <c r="A14" s="141" t="s">
        <v>235</v>
      </c>
      <c r="B14" s="145">
        <f>COUNTIFS([2]商机明细!$S:$S,'短中长-产品维度'!A14,[2]商机明细!$AV:$AV,"短")</f>
        <v>0</v>
      </c>
      <c r="C14" s="145">
        <f>COUNTIFS([2]商机明细!$S:$S,A14,[2]商机明细!$AV:$AV,"中")</f>
        <v>0</v>
      </c>
      <c r="D14" s="145">
        <f>COUNTIFS([2]商机明细!$S:$S,A14,[2]商机明细!$AV:$AV,"长")</f>
        <v>0</v>
      </c>
      <c r="E14" s="145">
        <f>COUNTIFS([2]商机明细!$S:$S,A14,[2]商机明细!$AV:$AV,"已得单")</f>
        <v>0</v>
      </c>
      <c r="F14" s="145">
        <f>COUNTIFS([2]商机明细!$S:$S,A14,[2]商机明细!$AV:$AV,"已丢单")</f>
        <v>0</v>
      </c>
      <c r="G14" s="145">
        <f t="shared" si="2"/>
        <v>0</v>
      </c>
      <c r="H14" s="146">
        <f>SUMIFS([2]商机明细!$V:$V,[2]商机明细!$S:$S,'短中长-产品维度'!A14,[2]商机明细!$AV:$AV,"短")</f>
        <v>0</v>
      </c>
      <c r="I14" s="146">
        <f>SUMIFS([2]商机明细!$V:$V,[2]商机明细!$S:$S,A14,[2]商机明细!$AV:$AV,"中")</f>
        <v>0</v>
      </c>
      <c r="J14" s="146">
        <f>SUMIFS([2]商机明细!$V:$V,[2]商机明细!$S:$S,A14,[2]商机明细!$AV:$AV,"长")</f>
        <v>0</v>
      </c>
      <c r="K14" s="146">
        <f>SUMIFS([2]商机明细!$V:$V,[2]商机明细!$S:$S,A14,[2]商机明细!$AV:$AV,"已得单")</f>
        <v>0</v>
      </c>
      <c r="L14" s="146">
        <f>SUMIFS([2]商机明细!$V:$V,[2]商机明细!$S:$S,A14,[2]商机明细!$AV:$AV,"已丢单")</f>
        <v>0</v>
      </c>
      <c r="M14" s="143">
        <f t="shared" si="3"/>
        <v>0</v>
      </c>
    </row>
    <row r="15" spans="1:13" ht="14.25" hidden="1" customHeight="1" outlineLevel="1" x14ac:dyDescent="0.15">
      <c r="A15" s="141" t="s">
        <v>236</v>
      </c>
      <c r="B15" s="145">
        <f>COUNTIFS([2]商机明细!$S:$S,'短中长-产品维度'!A15,[2]商机明细!$AV:$AV,"短")</f>
        <v>0</v>
      </c>
      <c r="C15" s="145">
        <f>COUNTIFS([2]商机明细!$S:$S,A15,[2]商机明细!$AV:$AV,"中")</f>
        <v>0</v>
      </c>
      <c r="D15" s="145">
        <f>COUNTIFS([2]商机明细!$S:$S,A15,[2]商机明细!$AV:$AV,"长")</f>
        <v>0</v>
      </c>
      <c r="E15" s="145">
        <f>COUNTIFS([2]商机明细!$S:$S,A15,[2]商机明细!$AV:$AV,"已得单")</f>
        <v>0</v>
      </c>
      <c r="F15" s="145">
        <f>COUNTIFS([2]商机明细!$S:$S,A15,[2]商机明细!$AV:$AV,"已丢单")</f>
        <v>0</v>
      </c>
      <c r="G15" s="145">
        <f t="shared" si="2"/>
        <v>0</v>
      </c>
      <c r="H15" s="146">
        <f>SUMIFS([2]商机明细!$V:$V,[2]商机明细!$S:$S,'短中长-产品维度'!A15,[2]商机明细!$AV:$AV,"短")</f>
        <v>0</v>
      </c>
      <c r="I15" s="146">
        <f>SUMIFS([2]商机明细!$V:$V,[2]商机明细!$S:$S,A15,[2]商机明细!$AV:$AV,"中")</f>
        <v>0</v>
      </c>
      <c r="J15" s="146">
        <f>SUMIFS([2]商机明细!$V:$V,[2]商机明细!$S:$S,A15,[2]商机明细!$AV:$AV,"长")</f>
        <v>0</v>
      </c>
      <c r="K15" s="146">
        <f>SUMIFS([2]商机明细!$V:$V,[2]商机明细!$S:$S,A15,[2]商机明细!$AV:$AV,"已得单")</f>
        <v>0</v>
      </c>
      <c r="L15" s="146">
        <f>SUMIFS([2]商机明细!$V:$V,[2]商机明细!$S:$S,A15,[2]商机明细!$AV:$AV,"已丢单")</f>
        <v>0</v>
      </c>
      <c r="M15" s="143">
        <f t="shared" si="3"/>
        <v>0</v>
      </c>
    </row>
    <row r="16" spans="1:13" ht="14.25" hidden="1" customHeight="1" outlineLevel="1" x14ac:dyDescent="0.15">
      <c r="A16" s="141" t="s">
        <v>237</v>
      </c>
      <c r="B16" s="145">
        <f>COUNTIFS([2]商机明细!$S:$S,'短中长-产品维度'!A16,[2]商机明细!$AV:$AV,"短")</f>
        <v>0</v>
      </c>
      <c r="C16" s="145">
        <f>COUNTIFS([2]商机明细!$S:$S,A16,[2]商机明细!$AV:$AV,"中")</f>
        <v>0</v>
      </c>
      <c r="D16" s="145">
        <f>COUNTIFS([2]商机明细!$S:$S,A16,[2]商机明细!$AV:$AV,"长")</f>
        <v>0</v>
      </c>
      <c r="E16" s="145">
        <f>COUNTIFS([2]商机明细!$S:$S,A16,[2]商机明细!$AV:$AV,"已得单")</f>
        <v>0</v>
      </c>
      <c r="F16" s="145">
        <f>COUNTIFS([2]商机明细!$S:$S,A16,[2]商机明细!$AV:$AV,"已丢单")</f>
        <v>0</v>
      </c>
      <c r="G16" s="145">
        <f t="shared" si="2"/>
        <v>0</v>
      </c>
      <c r="H16" s="146">
        <f>SUMIFS([2]商机明细!$V:$V,[2]商机明细!$S:$S,'短中长-产品维度'!A16,[2]商机明细!$AV:$AV,"短")</f>
        <v>0</v>
      </c>
      <c r="I16" s="146">
        <f>SUMIFS([2]商机明细!$V:$V,[2]商机明细!$S:$S,A16,[2]商机明细!$AV:$AV,"中")</f>
        <v>0</v>
      </c>
      <c r="J16" s="146">
        <f>SUMIFS([2]商机明细!$V:$V,[2]商机明细!$S:$S,A16,[2]商机明细!$AV:$AV,"长")</f>
        <v>0</v>
      </c>
      <c r="K16" s="146">
        <f>SUMIFS([2]商机明细!$V:$V,[2]商机明细!$S:$S,A16,[2]商机明细!$AV:$AV,"已得单")</f>
        <v>0</v>
      </c>
      <c r="L16" s="146">
        <f>SUMIFS([2]商机明细!$V:$V,[2]商机明细!$S:$S,A16,[2]商机明细!$AV:$AV,"已丢单")</f>
        <v>0</v>
      </c>
      <c r="M16" s="143">
        <f t="shared" si="3"/>
        <v>0</v>
      </c>
    </row>
    <row r="17" spans="1:13" ht="14.25" hidden="1" customHeight="1" outlineLevel="1" x14ac:dyDescent="0.15">
      <c r="A17" s="141" t="s">
        <v>238</v>
      </c>
      <c r="B17" s="145">
        <f>COUNTIFS([2]商机明细!$S:$S,'短中长-产品维度'!A17,[2]商机明细!$AV:$AV,"短")</f>
        <v>0</v>
      </c>
      <c r="C17" s="145">
        <f>COUNTIFS([2]商机明细!$S:$S,A17,[2]商机明细!$AV:$AV,"中")</f>
        <v>0</v>
      </c>
      <c r="D17" s="145">
        <f>COUNTIFS([2]商机明细!$S:$S,A17,[2]商机明细!$AV:$AV,"长")</f>
        <v>0</v>
      </c>
      <c r="E17" s="145">
        <f>COUNTIFS([2]商机明细!$S:$S,A17,[2]商机明细!$AV:$AV,"已得单")</f>
        <v>0</v>
      </c>
      <c r="F17" s="145">
        <f>COUNTIFS([2]商机明细!$S:$S,A17,[2]商机明细!$AV:$AV,"已丢单")</f>
        <v>0</v>
      </c>
      <c r="G17" s="145">
        <f t="shared" si="2"/>
        <v>0</v>
      </c>
      <c r="H17" s="146">
        <f>SUMIFS([2]商机明细!$V:$V,[2]商机明细!$S:$S,'短中长-产品维度'!A17,[2]商机明细!$AV:$AV,"短")</f>
        <v>0</v>
      </c>
      <c r="I17" s="146">
        <f>SUMIFS([2]商机明细!$V:$V,[2]商机明细!$S:$S,A17,[2]商机明细!$AV:$AV,"中")</f>
        <v>0</v>
      </c>
      <c r="J17" s="146">
        <f>SUMIFS([2]商机明细!$V:$V,[2]商机明细!$S:$S,A17,[2]商机明细!$AV:$AV,"长")</f>
        <v>0</v>
      </c>
      <c r="K17" s="146">
        <f>SUMIFS([2]商机明细!$V:$V,[2]商机明细!$S:$S,A17,[2]商机明细!$AV:$AV,"已得单")</f>
        <v>0</v>
      </c>
      <c r="L17" s="146">
        <f>SUMIFS([2]商机明细!$V:$V,[2]商机明细!$S:$S,A17,[2]商机明细!$AV:$AV,"已丢单")</f>
        <v>0</v>
      </c>
      <c r="M17" s="143">
        <f t="shared" si="3"/>
        <v>0</v>
      </c>
    </row>
    <row r="18" spans="1:13" ht="14.25" hidden="1" customHeight="1" outlineLevel="1" x14ac:dyDescent="0.15">
      <c r="A18" s="141" t="s">
        <v>239</v>
      </c>
      <c r="B18" s="145">
        <f>COUNTIFS([2]商机明细!$S:$S,'短中长-产品维度'!A18,[2]商机明细!$AV:$AV,"短")</f>
        <v>0</v>
      </c>
      <c r="C18" s="145">
        <f>COUNTIFS([2]商机明细!$S:$S,A18,[2]商机明细!$AV:$AV,"中")</f>
        <v>0</v>
      </c>
      <c r="D18" s="145">
        <f>COUNTIFS([2]商机明细!$S:$S,A18,[2]商机明细!$AV:$AV,"长")</f>
        <v>0</v>
      </c>
      <c r="E18" s="145">
        <f>COUNTIFS([2]商机明细!$S:$S,A18,[2]商机明细!$AV:$AV,"已得单")</f>
        <v>0</v>
      </c>
      <c r="F18" s="145">
        <f>COUNTIFS([2]商机明细!$S:$S,A18,[2]商机明细!$AV:$AV,"已丢单")</f>
        <v>0</v>
      </c>
      <c r="G18" s="145">
        <f t="shared" si="2"/>
        <v>0</v>
      </c>
      <c r="H18" s="146">
        <f>SUMIFS([2]商机明细!$V:$V,[2]商机明细!$S:$S,'短中长-产品维度'!A18,[2]商机明细!$AV:$AV,"短")</f>
        <v>0</v>
      </c>
      <c r="I18" s="146">
        <f>SUMIFS([2]商机明细!$V:$V,[2]商机明细!$S:$S,A18,[2]商机明细!$AV:$AV,"中")</f>
        <v>0</v>
      </c>
      <c r="J18" s="146">
        <f>SUMIFS([2]商机明细!$V:$V,[2]商机明细!$S:$S,A18,[2]商机明细!$AV:$AV,"长")</f>
        <v>0</v>
      </c>
      <c r="K18" s="146">
        <f>SUMIFS([2]商机明细!$V:$V,[2]商机明细!$S:$S,A18,[2]商机明细!$AV:$AV,"已得单")</f>
        <v>0</v>
      </c>
      <c r="L18" s="146">
        <f>SUMIFS([2]商机明细!$V:$V,[2]商机明细!$S:$S,A18,[2]商机明细!$AV:$AV,"已丢单")</f>
        <v>0</v>
      </c>
      <c r="M18" s="143">
        <f t="shared" si="3"/>
        <v>0</v>
      </c>
    </row>
    <row r="19" spans="1:13" ht="14.25" hidden="1" customHeight="1" outlineLevel="1" x14ac:dyDescent="0.15">
      <c r="A19" s="141" t="s">
        <v>240</v>
      </c>
      <c r="B19" s="145">
        <f>COUNTIFS([2]商机明细!$S:$S,'短中长-产品维度'!A19,[2]商机明细!$AV:$AV,"短")</f>
        <v>0</v>
      </c>
      <c r="C19" s="145">
        <f>COUNTIFS([2]商机明细!$S:$S,A19,[2]商机明细!$AV:$AV,"中")</f>
        <v>0</v>
      </c>
      <c r="D19" s="145">
        <f>COUNTIFS([2]商机明细!$S:$S,A19,[2]商机明细!$AV:$AV,"长")</f>
        <v>0</v>
      </c>
      <c r="E19" s="145">
        <f>COUNTIFS([2]商机明细!$S:$S,A19,[2]商机明细!$AV:$AV,"已得单")</f>
        <v>0</v>
      </c>
      <c r="F19" s="145">
        <f>COUNTIFS([2]商机明细!$S:$S,A19,[2]商机明细!$AV:$AV,"已丢单")</f>
        <v>0</v>
      </c>
      <c r="G19" s="145">
        <f t="shared" si="2"/>
        <v>0</v>
      </c>
      <c r="H19" s="146">
        <f>SUMIFS([2]商机明细!$V:$V,[2]商机明细!$S:$S,'短中长-产品维度'!A19,[2]商机明细!$AV:$AV,"短")</f>
        <v>0</v>
      </c>
      <c r="I19" s="146">
        <f>SUMIFS([2]商机明细!$V:$V,[2]商机明细!$S:$S,A19,[2]商机明细!$AV:$AV,"中")</f>
        <v>0</v>
      </c>
      <c r="J19" s="146">
        <f>SUMIFS([2]商机明细!$V:$V,[2]商机明细!$S:$S,A19,[2]商机明细!$AV:$AV,"长")</f>
        <v>0</v>
      </c>
      <c r="K19" s="146">
        <f>SUMIFS([2]商机明细!$V:$V,[2]商机明细!$S:$S,A19,[2]商机明细!$AV:$AV,"已得单")</f>
        <v>0</v>
      </c>
      <c r="L19" s="146">
        <f>SUMIFS([2]商机明细!$V:$V,[2]商机明细!$S:$S,A19,[2]商机明细!$AV:$AV,"已丢单")</f>
        <v>0</v>
      </c>
      <c r="M19" s="143">
        <f t="shared" si="3"/>
        <v>0</v>
      </c>
    </row>
    <row r="20" spans="1:13" ht="14.25" hidden="1" customHeight="1" outlineLevel="1" x14ac:dyDescent="0.15">
      <c r="A20" s="141" t="s">
        <v>241</v>
      </c>
      <c r="B20" s="145">
        <f>COUNTIFS([2]商机明细!$S:$S,'短中长-产品维度'!A20,[2]商机明细!$AV:$AV,"短")</f>
        <v>0</v>
      </c>
      <c r="C20" s="145">
        <f>COUNTIFS([2]商机明细!$S:$S,A20,[2]商机明细!$AV:$AV,"中")</f>
        <v>0</v>
      </c>
      <c r="D20" s="145">
        <f>COUNTIFS([2]商机明细!$S:$S,A20,[2]商机明细!$AV:$AV,"长")</f>
        <v>0</v>
      </c>
      <c r="E20" s="145">
        <f>COUNTIFS([2]商机明细!$S:$S,A20,[2]商机明细!$AV:$AV,"已得单")</f>
        <v>0</v>
      </c>
      <c r="F20" s="145">
        <f>COUNTIFS([2]商机明细!$S:$S,A20,[2]商机明细!$AV:$AV,"已丢单")</f>
        <v>0</v>
      </c>
      <c r="G20" s="145">
        <f t="shared" si="2"/>
        <v>0</v>
      </c>
      <c r="H20" s="146">
        <f>SUMIFS([2]商机明细!$V:$V,[2]商机明细!$S:$S,'短中长-产品维度'!A20,[2]商机明细!$AV:$AV,"短")</f>
        <v>0</v>
      </c>
      <c r="I20" s="146">
        <f>SUMIFS([2]商机明细!$V:$V,[2]商机明细!$S:$S,A20,[2]商机明细!$AV:$AV,"中")</f>
        <v>0</v>
      </c>
      <c r="J20" s="146">
        <f>SUMIFS([2]商机明细!$V:$V,[2]商机明细!$S:$S,A20,[2]商机明细!$AV:$AV,"长")</f>
        <v>0</v>
      </c>
      <c r="K20" s="146">
        <f>SUMIFS([2]商机明细!$V:$V,[2]商机明细!$S:$S,A20,[2]商机明细!$AV:$AV,"已得单")</f>
        <v>0</v>
      </c>
      <c r="L20" s="146">
        <f>SUMIFS([2]商机明细!$V:$V,[2]商机明细!$S:$S,A20,[2]商机明细!$AV:$AV,"已丢单")</f>
        <v>0</v>
      </c>
      <c r="M20" s="143">
        <f t="shared" si="3"/>
        <v>0</v>
      </c>
    </row>
    <row r="21" spans="1:13" ht="14.25" hidden="1" customHeight="1" outlineLevel="1" x14ac:dyDescent="0.15">
      <c r="A21" s="141" t="s">
        <v>242</v>
      </c>
      <c r="B21" s="145">
        <f>COUNTIFS([2]商机明细!$S:$S,'短中长-产品维度'!A21,[2]商机明细!$AV:$AV,"短")</f>
        <v>0</v>
      </c>
      <c r="C21" s="145">
        <f>COUNTIFS([2]商机明细!$S:$S,A21,[2]商机明细!$AV:$AV,"中")</f>
        <v>0</v>
      </c>
      <c r="D21" s="145">
        <f>COUNTIFS([2]商机明细!$S:$S,A21,[2]商机明细!$AV:$AV,"长")</f>
        <v>0</v>
      </c>
      <c r="E21" s="145">
        <f>COUNTIFS([2]商机明细!$S:$S,A21,[2]商机明细!$AV:$AV,"已得单")</f>
        <v>0</v>
      </c>
      <c r="F21" s="145">
        <f>COUNTIFS([2]商机明细!$S:$S,A21,[2]商机明细!$AV:$AV,"已丢单")</f>
        <v>0</v>
      </c>
      <c r="G21" s="145">
        <f t="shared" si="2"/>
        <v>0</v>
      </c>
      <c r="H21" s="146">
        <f>SUMIFS([2]商机明细!$V:$V,[2]商机明细!$S:$S,'短中长-产品维度'!A21,[2]商机明细!$AV:$AV,"短")</f>
        <v>0</v>
      </c>
      <c r="I21" s="146">
        <f>SUMIFS([2]商机明细!$V:$V,[2]商机明细!$S:$S,A21,[2]商机明细!$AV:$AV,"中")</f>
        <v>0</v>
      </c>
      <c r="J21" s="146">
        <f>SUMIFS([2]商机明细!$V:$V,[2]商机明细!$S:$S,A21,[2]商机明细!$AV:$AV,"长")</f>
        <v>0</v>
      </c>
      <c r="K21" s="146">
        <f>SUMIFS([2]商机明细!$V:$V,[2]商机明细!$S:$S,A21,[2]商机明细!$AV:$AV,"已得单")</f>
        <v>0</v>
      </c>
      <c r="L21" s="146">
        <f>SUMIFS([2]商机明细!$V:$V,[2]商机明细!$S:$S,A21,[2]商机明细!$AV:$AV,"已丢单")</f>
        <v>0</v>
      </c>
      <c r="M21" s="143">
        <f t="shared" si="3"/>
        <v>0</v>
      </c>
    </row>
    <row r="22" spans="1:13" ht="14.25" hidden="1" customHeight="1" outlineLevel="1" x14ac:dyDescent="0.15">
      <c r="A22" s="141" t="s">
        <v>243</v>
      </c>
      <c r="B22" s="145">
        <f>COUNTIFS([2]商机明细!$S:$S,'短中长-产品维度'!A22,[2]商机明细!$AV:$AV,"短")</f>
        <v>0</v>
      </c>
      <c r="C22" s="145">
        <f>COUNTIFS([2]商机明细!$S:$S,A22,[2]商机明细!$AV:$AV,"中")</f>
        <v>0</v>
      </c>
      <c r="D22" s="145">
        <f>COUNTIFS([2]商机明细!$S:$S,A22,[2]商机明细!$AV:$AV,"长")</f>
        <v>0</v>
      </c>
      <c r="E22" s="145">
        <f>COUNTIFS([2]商机明细!$S:$S,A22,[2]商机明细!$AV:$AV,"已得单")</f>
        <v>0</v>
      </c>
      <c r="F22" s="145">
        <f>COUNTIFS([2]商机明细!$S:$S,A22,[2]商机明细!$AV:$AV,"已丢单")</f>
        <v>0</v>
      </c>
      <c r="G22" s="145">
        <f t="shared" si="2"/>
        <v>0</v>
      </c>
      <c r="H22" s="146">
        <f>SUMIFS([2]商机明细!$V:$V,[2]商机明细!$S:$S,'短中长-产品维度'!A22,[2]商机明细!$AV:$AV,"短")</f>
        <v>0</v>
      </c>
      <c r="I22" s="146">
        <f>SUMIFS([2]商机明细!$V:$V,[2]商机明细!$S:$S,A22,[2]商机明细!$AV:$AV,"中")</f>
        <v>0</v>
      </c>
      <c r="J22" s="146">
        <f>SUMIFS([2]商机明细!$V:$V,[2]商机明细!$S:$S,A22,[2]商机明细!$AV:$AV,"长")</f>
        <v>0</v>
      </c>
      <c r="K22" s="146">
        <f>SUMIFS([2]商机明细!$V:$V,[2]商机明细!$S:$S,A22,[2]商机明细!$AV:$AV,"已得单")</f>
        <v>0</v>
      </c>
      <c r="L22" s="146">
        <f>SUMIFS([2]商机明细!$V:$V,[2]商机明细!$S:$S,A22,[2]商机明细!$AV:$AV,"已丢单")</f>
        <v>0</v>
      </c>
      <c r="M22" s="143">
        <f t="shared" si="3"/>
        <v>0</v>
      </c>
    </row>
    <row r="23" spans="1:13" ht="14.25" hidden="1" customHeight="1" outlineLevel="1" x14ac:dyDescent="0.15">
      <c r="A23" s="141" t="s">
        <v>244</v>
      </c>
      <c r="B23" s="145">
        <f>COUNTIFS([2]商机明细!$S:$S,'短中长-产品维度'!A23,[2]商机明细!$AV:$AV,"短")</f>
        <v>0</v>
      </c>
      <c r="C23" s="145">
        <f>COUNTIFS([2]商机明细!$S:$S,A23,[2]商机明细!$AV:$AV,"中")</f>
        <v>0</v>
      </c>
      <c r="D23" s="145">
        <f>COUNTIFS([2]商机明细!$S:$S,A23,[2]商机明细!$AV:$AV,"长")</f>
        <v>0</v>
      </c>
      <c r="E23" s="145">
        <f>COUNTIFS([2]商机明细!$S:$S,A23,[2]商机明细!$AV:$AV,"已得单")</f>
        <v>0</v>
      </c>
      <c r="F23" s="145">
        <f>COUNTIFS([2]商机明细!$S:$S,A23,[2]商机明细!$AV:$AV,"已丢单")</f>
        <v>0</v>
      </c>
      <c r="G23" s="145">
        <f t="shared" si="2"/>
        <v>0</v>
      </c>
      <c r="H23" s="146">
        <f>SUMIFS([2]商机明细!$V:$V,[2]商机明细!$S:$S,'短中长-产品维度'!A23,[2]商机明细!$AV:$AV,"短")</f>
        <v>0</v>
      </c>
      <c r="I23" s="146">
        <f>SUMIFS([2]商机明细!$V:$V,[2]商机明细!$S:$S,A23,[2]商机明细!$AV:$AV,"中")</f>
        <v>0</v>
      </c>
      <c r="J23" s="146">
        <f>SUMIFS([2]商机明细!$V:$V,[2]商机明细!$S:$S,A23,[2]商机明细!$AV:$AV,"长")</f>
        <v>0</v>
      </c>
      <c r="K23" s="146">
        <f>SUMIFS([2]商机明细!$V:$V,[2]商机明细!$S:$S,A23,[2]商机明细!$AV:$AV,"已得单")</f>
        <v>0</v>
      </c>
      <c r="L23" s="146">
        <f>SUMIFS([2]商机明细!$V:$V,[2]商机明细!$S:$S,A23,[2]商机明细!$AV:$AV,"已丢单")</f>
        <v>0</v>
      </c>
      <c r="M23" s="143">
        <f t="shared" si="3"/>
        <v>0</v>
      </c>
    </row>
    <row r="24" spans="1:13" ht="14.25" collapsed="1" x14ac:dyDescent="0.15">
      <c r="A24" s="147" t="s">
        <v>245</v>
      </c>
      <c r="B24" s="145">
        <f>COUNTIFS([2]商机明细!$S:$S,'短中长-产品维度'!A24,[2]商机明细!$AV:$AV,"短")</f>
        <v>53</v>
      </c>
      <c r="C24" s="145">
        <f>COUNTIFS([2]商机明细!$S:$S,A24,[2]商机明细!$AV:$AV,"中")</f>
        <v>20</v>
      </c>
      <c r="D24" s="145">
        <f>COUNTIFS([2]商机明细!$S:$S,A24,[2]商机明细!$AV:$AV,"长")</f>
        <v>18</v>
      </c>
      <c r="E24" s="145">
        <f>COUNTIFS([2]商机明细!$S:$S,A24,[2]商机明细!$AV:$AV,"已得单")</f>
        <v>1</v>
      </c>
      <c r="F24" s="145">
        <f>COUNTIFS([2]商机明细!$S:$S,A24,[2]商机明细!$AV:$AV,"已丢单")</f>
        <v>18</v>
      </c>
      <c r="G24" s="145">
        <f t="shared" si="2"/>
        <v>110</v>
      </c>
      <c r="H24" s="146">
        <f>SUMIFS([2]商机明细!$V:$V,[2]商机明细!$S:$S,'短中长-产品维度'!A24,[2]商机明细!$AV:$AV,"短")</f>
        <v>799.12</v>
      </c>
      <c r="I24" s="146">
        <f>SUMIFS([2]商机明细!$V:$V,[2]商机明细!$S:$S,A24,[2]商机明细!$AV:$AV,"中")</f>
        <v>285</v>
      </c>
      <c r="J24" s="146">
        <f>SUMIFS([2]商机明细!$V:$V,[2]商机明细!$S:$S,A24,[2]商机明细!$AV:$AV,"长")</f>
        <v>87</v>
      </c>
      <c r="K24" s="146">
        <f>SUMIFS([2]商机明细!$V:$V,[2]商机明细!$S:$S,A24,[2]商机明细!$AV:$AV,"已得单")</f>
        <v>1</v>
      </c>
      <c r="L24" s="146">
        <f>SUMIFS([2]商机明细!$V:$V,[2]商机明细!$S:$S,A24,[2]商机明细!$AV:$AV,"已丢单")</f>
        <v>267.8</v>
      </c>
      <c r="M24" s="146">
        <f t="shared" si="3"/>
        <v>1439.9199999999998</v>
      </c>
    </row>
    <row r="25" spans="1:13" ht="14.25" hidden="1" customHeight="1" outlineLevel="2" x14ac:dyDescent="0.15">
      <c r="A25" s="141" t="s">
        <v>246</v>
      </c>
      <c r="B25" s="145">
        <f>COUNTIFS([2]商机明细!$S:$S,'短中长-产品维度'!A25,[2]商机明细!$AV:$AV,"短")</f>
        <v>0</v>
      </c>
      <c r="C25" s="145">
        <f>COUNTIFS([2]商机明细!$S:$S,A25,[2]商机明细!$AV:$AV,"中")</f>
        <v>0</v>
      </c>
      <c r="D25" s="145">
        <f>COUNTIFS([2]商机明细!$S:$S,A25,[2]商机明细!$AV:$AV,"长")</f>
        <v>0</v>
      </c>
      <c r="E25" s="145">
        <f>COUNTIFS([2]商机明细!$S:$S,A25,[2]商机明细!$AV:$AV,"已得单")</f>
        <v>0</v>
      </c>
      <c r="F25" s="145">
        <f>COUNTIFS([2]商机明细!$S:$S,A25,[2]商机明细!$AV:$AV,"已丢单")</f>
        <v>0</v>
      </c>
      <c r="G25" s="145">
        <f t="shared" si="2"/>
        <v>0</v>
      </c>
      <c r="H25" s="146">
        <f>SUMIFS([2]商机明细!$V:$V,[2]商机明细!$S:$S,'短中长-产品维度'!A25,[2]商机明细!$AV:$AV,"短")</f>
        <v>0</v>
      </c>
      <c r="I25" s="146">
        <f>SUMIFS([2]商机明细!$V:$V,[2]商机明细!$S:$S,A25,[2]商机明细!$AV:$AV,"中")</f>
        <v>0</v>
      </c>
      <c r="J25" s="146">
        <f>SUMIFS([2]商机明细!$V:$V,[2]商机明细!$S:$S,A25,[2]商机明细!$AV:$AV,"长")</f>
        <v>0</v>
      </c>
      <c r="K25" s="146">
        <f>SUMIFS([2]商机明细!$V:$V,[2]商机明细!$S:$S,A25,[2]商机明细!$AV:$AV,"已得单")</f>
        <v>0</v>
      </c>
      <c r="L25" s="146">
        <f>SUMIFS([2]商机明细!$V:$V,[2]商机明细!$S:$S,A25,[2]商机明细!$AV:$AV,"已丢单")</f>
        <v>0</v>
      </c>
      <c r="M25" s="143">
        <f t="shared" si="3"/>
        <v>0</v>
      </c>
    </row>
    <row r="26" spans="1:13" ht="14.25" hidden="1" customHeight="1" outlineLevel="2" x14ac:dyDescent="0.15">
      <c r="A26" s="141" t="s">
        <v>247</v>
      </c>
      <c r="B26" s="145">
        <f>COUNTIFS([2]商机明细!$S:$S,'短中长-产品维度'!A26,[2]商机明细!$AV:$AV,"短")</f>
        <v>0</v>
      </c>
      <c r="C26" s="145">
        <f>COUNTIFS([2]商机明细!$S:$S,A26,[2]商机明细!$AV:$AV,"中")</f>
        <v>0</v>
      </c>
      <c r="D26" s="145">
        <f>COUNTIFS([2]商机明细!$S:$S,A26,[2]商机明细!$AV:$AV,"长")</f>
        <v>0</v>
      </c>
      <c r="E26" s="145">
        <f>COUNTIFS([2]商机明细!$S:$S,A26,[2]商机明细!$AV:$AV,"已得单")</f>
        <v>0</v>
      </c>
      <c r="F26" s="145">
        <f>COUNTIFS([2]商机明细!$S:$S,A26,[2]商机明细!$AV:$AV,"已丢单")</f>
        <v>0</v>
      </c>
      <c r="G26" s="145">
        <f t="shared" si="2"/>
        <v>0</v>
      </c>
      <c r="H26" s="146">
        <f>SUMIFS([2]商机明细!$V:$V,[2]商机明细!$S:$S,'短中长-产品维度'!A26,[2]商机明细!$AV:$AV,"短")</f>
        <v>0</v>
      </c>
      <c r="I26" s="146">
        <f>SUMIFS([2]商机明细!$V:$V,[2]商机明细!$S:$S,A26,[2]商机明细!$AV:$AV,"中")</f>
        <v>0</v>
      </c>
      <c r="J26" s="146">
        <f>SUMIFS([2]商机明细!$V:$V,[2]商机明细!$S:$S,A26,[2]商机明细!$AV:$AV,"长")</f>
        <v>0</v>
      </c>
      <c r="K26" s="146">
        <f>SUMIFS([2]商机明细!$V:$V,[2]商机明细!$S:$S,A26,[2]商机明细!$AV:$AV,"已得单")</f>
        <v>0</v>
      </c>
      <c r="L26" s="146">
        <f>SUMIFS([2]商机明细!$V:$V,[2]商机明细!$S:$S,A26,[2]商机明细!$AV:$AV,"已丢单")</f>
        <v>0</v>
      </c>
      <c r="M26" s="143">
        <f t="shared" si="3"/>
        <v>0</v>
      </c>
    </row>
    <row r="27" spans="1:13" ht="14.25" hidden="1" customHeight="1" outlineLevel="2" x14ac:dyDescent="0.15">
      <c r="A27" s="141" t="s">
        <v>248</v>
      </c>
      <c r="B27" s="145">
        <f>COUNTIFS([2]商机明细!$S:$S,'短中长-产品维度'!A27,[2]商机明细!$AV:$AV,"短")</f>
        <v>0</v>
      </c>
      <c r="C27" s="145">
        <f>COUNTIFS([2]商机明细!$S:$S,A27,[2]商机明细!$AV:$AV,"中")</f>
        <v>0</v>
      </c>
      <c r="D27" s="145">
        <f>COUNTIFS([2]商机明细!$S:$S,A27,[2]商机明细!$AV:$AV,"长")</f>
        <v>0</v>
      </c>
      <c r="E27" s="145">
        <f>COUNTIFS([2]商机明细!$S:$S,A27,[2]商机明细!$AV:$AV,"已得单")</f>
        <v>0</v>
      </c>
      <c r="F27" s="145">
        <f>COUNTIFS([2]商机明细!$S:$S,A27,[2]商机明细!$AV:$AV,"已丢单")</f>
        <v>0</v>
      </c>
      <c r="G27" s="145">
        <f t="shared" si="2"/>
        <v>0</v>
      </c>
      <c r="H27" s="146">
        <f>SUMIFS([2]商机明细!$V:$V,[2]商机明细!$S:$S,'短中长-产品维度'!A27,[2]商机明细!$AV:$AV,"短")</f>
        <v>0</v>
      </c>
      <c r="I27" s="146">
        <f>SUMIFS([2]商机明细!$V:$V,[2]商机明细!$S:$S,A27,[2]商机明细!$AV:$AV,"中")</f>
        <v>0</v>
      </c>
      <c r="J27" s="146">
        <f>SUMIFS([2]商机明细!$V:$V,[2]商机明细!$S:$S,A27,[2]商机明细!$AV:$AV,"长")</f>
        <v>0</v>
      </c>
      <c r="K27" s="146">
        <f>SUMIFS([2]商机明细!$V:$V,[2]商机明细!$S:$S,A27,[2]商机明细!$AV:$AV,"已得单")</f>
        <v>0</v>
      </c>
      <c r="L27" s="146">
        <f>SUMIFS([2]商机明细!$V:$V,[2]商机明细!$S:$S,A27,[2]商机明细!$AV:$AV,"已丢单")</f>
        <v>0</v>
      </c>
      <c r="M27" s="143">
        <f t="shared" si="3"/>
        <v>0</v>
      </c>
    </row>
    <row r="28" spans="1:13" ht="14.25" hidden="1" customHeight="1" outlineLevel="2" x14ac:dyDescent="0.15">
      <c r="A28" s="141" t="s">
        <v>249</v>
      </c>
      <c r="B28" s="145">
        <f>COUNTIFS([2]商机明细!$S:$S,'短中长-产品维度'!A28,[2]商机明细!$AV:$AV,"短")</f>
        <v>0</v>
      </c>
      <c r="C28" s="145">
        <f>COUNTIFS([2]商机明细!$S:$S,A28,[2]商机明细!$AV:$AV,"中")</f>
        <v>0</v>
      </c>
      <c r="D28" s="145">
        <f>COUNTIFS([2]商机明细!$S:$S,A28,[2]商机明细!$AV:$AV,"长")</f>
        <v>0</v>
      </c>
      <c r="E28" s="145">
        <f>COUNTIFS([2]商机明细!$S:$S,A28,[2]商机明细!$AV:$AV,"已得单")</f>
        <v>0</v>
      </c>
      <c r="F28" s="145">
        <f>COUNTIFS([2]商机明细!$S:$S,A28,[2]商机明细!$AV:$AV,"已丢单")</f>
        <v>0</v>
      </c>
      <c r="G28" s="145">
        <f t="shared" si="2"/>
        <v>0</v>
      </c>
      <c r="H28" s="146">
        <f>SUMIFS([2]商机明细!$V:$V,[2]商机明细!$S:$S,'短中长-产品维度'!A28,[2]商机明细!$AV:$AV,"短")</f>
        <v>0</v>
      </c>
      <c r="I28" s="146">
        <f>SUMIFS([2]商机明细!$V:$V,[2]商机明细!$S:$S,A28,[2]商机明细!$AV:$AV,"中")</f>
        <v>0</v>
      </c>
      <c r="J28" s="146">
        <f>SUMIFS([2]商机明细!$V:$V,[2]商机明细!$S:$S,A28,[2]商机明细!$AV:$AV,"长")</f>
        <v>0</v>
      </c>
      <c r="K28" s="146">
        <f>SUMIFS([2]商机明细!$V:$V,[2]商机明细!$S:$S,A28,[2]商机明细!$AV:$AV,"已得单")</f>
        <v>0</v>
      </c>
      <c r="L28" s="146">
        <f>SUMIFS([2]商机明细!$V:$V,[2]商机明细!$S:$S,A28,[2]商机明细!$AV:$AV,"已丢单")</f>
        <v>0</v>
      </c>
      <c r="M28" s="143">
        <f t="shared" si="3"/>
        <v>0</v>
      </c>
    </row>
    <row r="29" spans="1:13" ht="14.25" collapsed="1" x14ac:dyDescent="0.15">
      <c r="A29" s="147" t="s">
        <v>250</v>
      </c>
      <c r="B29" s="145">
        <f>COUNTIFS([2]商机明细!$S:$S,'短中长-产品维度'!A29,[2]商机明细!$AV:$AV,"短")</f>
        <v>24</v>
      </c>
      <c r="C29" s="145">
        <f>COUNTIFS([2]商机明细!$S:$S,A29,[2]商机明细!$AV:$AV,"中")</f>
        <v>1</v>
      </c>
      <c r="D29" s="145">
        <f>COUNTIFS([2]商机明细!$S:$S,A29,[2]商机明细!$AV:$AV,"长")</f>
        <v>4</v>
      </c>
      <c r="E29" s="145">
        <f>COUNTIFS([2]商机明细!$S:$S,A29,[2]商机明细!$AV:$AV,"已得单")</f>
        <v>0</v>
      </c>
      <c r="F29" s="145">
        <f>COUNTIFS([2]商机明细!$S:$S,A29,[2]商机明细!$AV:$AV,"已丢单")</f>
        <v>7</v>
      </c>
      <c r="G29" s="145">
        <f t="shared" si="2"/>
        <v>36</v>
      </c>
      <c r="H29" s="146">
        <f>SUMIFS([2]商机明细!$V:$V,[2]商机明细!$S:$S,'短中长-产品维度'!A29,[2]商机明细!$AV:$AV,"短")</f>
        <v>111.55</v>
      </c>
      <c r="I29" s="146">
        <f>SUMIFS([2]商机明细!$V:$V,[2]商机明细!$S:$S,A29,[2]商机明细!$AV:$AV,"中")</f>
        <v>10</v>
      </c>
      <c r="J29" s="146">
        <f>SUMIFS([2]商机明细!$V:$V,[2]商机明细!$S:$S,A29,[2]商机明细!$AV:$AV,"长")</f>
        <v>38</v>
      </c>
      <c r="K29" s="146">
        <f>SUMIFS([2]商机明细!$V:$V,[2]商机明细!$S:$S,A29,[2]商机明细!$AV:$AV,"已得单")</f>
        <v>0</v>
      </c>
      <c r="L29" s="146">
        <f>SUMIFS([2]商机明细!$V:$V,[2]商机明细!$S:$S,A29,[2]商机明细!$AV:$AV,"已丢单")</f>
        <v>24</v>
      </c>
      <c r="M29" s="146">
        <f t="shared" si="3"/>
        <v>183.55</v>
      </c>
    </row>
    <row r="30" spans="1:13" ht="14.25" hidden="1" customHeight="1" outlineLevel="1" x14ac:dyDescent="0.15">
      <c r="A30" s="141" t="s">
        <v>251</v>
      </c>
      <c r="B30" s="145">
        <f>COUNTIFS([2]商机明细!$S:$S,'短中长-产品维度'!A30,[2]商机明细!$AV:$AV,"短")</f>
        <v>0</v>
      </c>
      <c r="C30" s="145">
        <f>COUNTIFS([2]商机明细!$S:$S,A30,[2]商机明细!$AV:$AV,"中")</f>
        <v>0</v>
      </c>
      <c r="D30" s="145">
        <f>COUNTIFS([2]商机明细!$S:$S,A30,[2]商机明细!$AV:$AV,"长")</f>
        <v>0</v>
      </c>
      <c r="E30" s="145">
        <f>COUNTIFS([2]商机明细!$S:$S,A30,[2]商机明细!$AV:$AV,"已得单")</f>
        <v>0</v>
      </c>
      <c r="F30" s="145">
        <f>COUNTIFS([2]商机明细!$S:$S,A30,[2]商机明细!$AV:$AV,"已丢单")</f>
        <v>0</v>
      </c>
      <c r="G30" s="145">
        <f t="shared" si="2"/>
        <v>0</v>
      </c>
      <c r="H30" s="146">
        <f>SUMIFS([2]商机明细!$V:$V,[2]商机明细!$S:$S,'短中长-产品维度'!A30,[2]商机明细!$AV:$AV,"短")</f>
        <v>0</v>
      </c>
      <c r="I30" s="146">
        <f>SUMIFS([2]商机明细!$V:$V,[2]商机明细!$S:$S,A30,[2]商机明细!$AV:$AV,"中")</f>
        <v>0</v>
      </c>
      <c r="J30" s="146">
        <f>SUMIFS([2]商机明细!$V:$V,[2]商机明细!$S:$S,A30,[2]商机明细!$AV:$AV,"长")</f>
        <v>0</v>
      </c>
      <c r="K30" s="146">
        <f>SUMIFS([2]商机明细!$V:$V,[2]商机明细!$S:$S,A30,[2]商机明细!$AV:$AV,"已得单")</f>
        <v>0</v>
      </c>
      <c r="L30" s="146">
        <f>SUMIFS([2]商机明细!$V:$V,[2]商机明细!$S:$S,A30,[2]商机明细!$AV:$AV,"已丢单")</f>
        <v>0</v>
      </c>
      <c r="M30" s="143">
        <f t="shared" si="3"/>
        <v>0</v>
      </c>
    </row>
    <row r="31" spans="1:13" ht="14.25" hidden="1" customHeight="1" outlineLevel="1" x14ac:dyDescent="0.15">
      <c r="A31" s="141" t="s">
        <v>252</v>
      </c>
      <c r="B31" s="145">
        <f>COUNTIFS([2]商机明细!$S:$S,'短中长-产品维度'!A31,[2]商机明细!$AV:$AV,"短")</f>
        <v>0</v>
      </c>
      <c r="C31" s="145">
        <f>COUNTIFS([2]商机明细!$S:$S,A31,[2]商机明细!$AV:$AV,"中")</f>
        <v>0</v>
      </c>
      <c r="D31" s="145">
        <f>COUNTIFS([2]商机明细!$S:$S,A31,[2]商机明细!$AV:$AV,"长")</f>
        <v>0</v>
      </c>
      <c r="E31" s="145">
        <f>COUNTIFS([2]商机明细!$S:$S,A31,[2]商机明细!$AV:$AV,"已得单")</f>
        <v>0</v>
      </c>
      <c r="F31" s="145">
        <f>COUNTIFS([2]商机明细!$S:$S,A31,[2]商机明细!$AV:$AV,"已丢单")</f>
        <v>0</v>
      </c>
      <c r="G31" s="145">
        <f t="shared" si="2"/>
        <v>0</v>
      </c>
      <c r="H31" s="146">
        <f>SUMIFS([2]商机明细!$V:$V,[2]商机明细!$S:$S,'短中长-产品维度'!A31,[2]商机明细!$AV:$AV,"短")</f>
        <v>0</v>
      </c>
      <c r="I31" s="146">
        <f>SUMIFS([2]商机明细!$V:$V,[2]商机明细!$S:$S,A31,[2]商机明细!$AV:$AV,"中")</f>
        <v>0</v>
      </c>
      <c r="J31" s="146">
        <f>SUMIFS([2]商机明细!$V:$V,[2]商机明细!$S:$S,A31,[2]商机明细!$AV:$AV,"长")</f>
        <v>0</v>
      </c>
      <c r="K31" s="146">
        <f>SUMIFS([2]商机明细!$V:$V,[2]商机明细!$S:$S,A31,[2]商机明细!$AV:$AV,"已得单")</f>
        <v>0</v>
      </c>
      <c r="L31" s="146">
        <f>SUMIFS([2]商机明细!$V:$V,[2]商机明细!$S:$S,A31,[2]商机明细!$AV:$AV,"已丢单")</f>
        <v>0</v>
      </c>
      <c r="M31" s="143">
        <f t="shared" si="3"/>
        <v>0</v>
      </c>
    </row>
    <row r="32" spans="1:13" ht="14.25" hidden="1" customHeight="1" outlineLevel="1" x14ac:dyDescent="0.15">
      <c r="A32" s="141" t="s">
        <v>253</v>
      </c>
      <c r="B32" s="145">
        <f>COUNTIFS([2]商机明细!$S:$S,'短中长-产品维度'!A32,[2]商机明细!$AV:$AV,"短")</f>
        <v>0</v>
      </c>
      <c r="C32" s="145">
        <f>COUNTIFS([2]商机明细!$S:$S,A32,[2]商机明细!$AV:$AV,"中")</f>
        <v>0</v>
      </c>
      <c r="D32" s="145">
        <f>COUNTIFS([2]商机明细!$S:$S,A32,[2]商机明细!$AV:$AV,"长")</f>
        <v>0</v>
      </c>
      <c r="E32" s="145">
        <f>COUNTIFS([2]商机明细!$S:$S,A32,[2]商机明细!$AV:$AV,"已得单")</f>
        <v>0</v>
      </c>
      <c r="F32" s="145">
        <f>COUNTIFS([2]商机明细!$S:$S,A32,[2]商机明细!$AV:$AV,"已丢单")</f>
        <v>0</v>
      </c>
      <c r="G32" s="145">
        <f t="shared" si="2"/>
        <v>0</v>
      </c>
      <c r="H32" s="146">
        <f>SUMIFS([2]商机明细!$V:$V,[2]商机明细!$S:$S,'短中长-产品维度'!A32,[2]商机明细!$AV:$AV,"短")</f>
        <v>0</v>
      </c>
      <c r="I32" s="146">
        <f>SUMIFS([2]商机明细!$V:$V,[2]商机明细!$S:$S,A32,[2]商机明细!$AV:$AV,"中")</f>
        <v>0</v>
      </c>
      <c r="J32" s="146">
        <f>SUMIFS([2]商机明细!$V:$V,[2]商机明细!$S:$S,A32,[2]商机明细!$AV:$AV,"长")</f>
        <v>0</v>
      </c>
      <c r="K32" s="146">
        <f>SUMIFS([2]商机明细!$V:$V,[2]商机明细!$S:$S,A32,[2]商机明细!$AV:$AV,"已得单")</f>
        <v>0</v>
      </c>
      <c r="L32" s="146">
        <f>SUMIFS([2]商机明细!$V:$V,[2]商机明细!$S:$S,A32,[2]商机明细!$AV:$AV,"已丢单")</f>
        <v>0</v>
      </c>
      <c r="M32" s="143">
        <f t="shared" si="3"/>
        <v>0</v>
      </c>
    </row>
    <row r="33" spans="1:13" ht="14.25" collapsed="1" x14ac:dyDescent="0.15">
      <c r="A33" s="147" t="s">
        <v>254</v>
      </c>
      <c r="B33" s="145">
        <f>COUNTIFS([2]商机明细!$S:$S,'短中长-产品维度'!A33,[2]商机明细!$AV:$AV,"短")</f>
        <v>4</v>
      </c>
      <c r="C33" s="145">
        <f>COUNTIFS([2]商机明细!$S:$S,A33,[2]商机明细!$AV:$AV,"中")</f>
        <v>2</v>
      </c>
      <c r="D33" s="145">
        <f>COUNTIFS([2]商机明细!$S:$S,A33,[2]商机明细!$AV:$AV,"长")</f>
        <v>1</v>
      </c>
      <c r="E33" s="145">
        <f>COUNTIFS([2]商机明细!$S:$S,A33,[2]商机明细!$AV:$AV,"已得单")</f>
        <v>0</v>
      </c>
      <c r="F33" s="145">
        <f>COUNTIFS([2]商机明细!$S:$S,A33,[2]商机明细!$AV:$AV,"已丢单")</f>
        <v>1</v>
      </c>
      <c r="G33" s="145">
        <f t="shared" si="2"/>
        <v>8</v>
      </c>
      <c r="H33" s="146">
        <f>SUMIFS([2]商机明细!$V:$V,[2]商机明细!$S:$S,'短中长-产品维度'!A33,[2]商机明细!$AV:$AV,"短")</f>
        <v>381</v>
      </c>
      <c r="I33" s="146">
        <f>SUMIFS([2]商机明细!$V:$V,[2]商机明细!$S:$S,A33,[2]商机明细!$AV:$AV,"中")</f>
        <v>40</v>
      </c>
      <c r="J33" s="146">
        <f>SUMIFS([2]商机明细!$V:$V,[2]商机明细!$S:$S,A33,[2]商机明细!$AV:$AV,"长")</f>
        <v>10</v>
      </c>
      <c r="K33" s="146">
        <f>SUMIFS([2]商机明细!$V:$V,[2]商机明细!$S:$S,A33,[2]商机明细!$AV:$AV,"已得单")</f>
        <v>0</v>
      </c>
      <c r="L33" s="146">
        <f>SUMIFS([2]商机明细!$V:$V,[2]商机明细!$S:$S,A33,[2]商机明细!$AV:$AV,"已丢单")</f>
        <v>1</v>
      </c>
      <c r="M33" s="146">
        <f t="shared" si="3"/>
        <v>432</v>
      </c>
    </row>
    <row r="34" spans="1:13" ht="14.25" collapsed="1" x14ac:dyDescent="0.15">
      <c r="A34" s="147" t="s">
        <v>255</v>
      </c>
      <c r="B34" s="145">
        <f>COUNTIFS([2]商机明细!$S:$S,'短中长-产品维度'!A34,[2]商机明细!$AV:$AV,"短")</f>
        <v>20</v>
      </c>
      <c r="C34" s="145">
        <f>COUNTIFS([2]商机明细!$S:$S,A34,[2]商机明细!$AV:$AV,"中")</f>
        <v>7</v>
      </c>
      <c r="D34" s="145">
        <f>COUNTIFS([2]商机明细!$S:$S,A34,[2]商机明细!$AV:$AV,"长")</f>
        <v>9</v>
      </c>
      <c r="E34" s="145">
        <f>COUNTIFS([2]商机明细!$S:$S,A34,[2]商机明细!$AV:$AV,"已得单")</f>
        <v>0</v>
      </c>
      <c r="F34" s="145">
        <f>COUNTIFS([2]商机明细!$S:$S,A34,[2]商机明细!$AV:$AV,"已丢单")</f>
        <v>4</v>
      </c>
      <c r="G34" s="145">
        <f t="shared" si="2"/>
        <v>40</v>
      </c>
      <c r="H34" s="146">
        <f>SUMIFS([2]商机明细!$V:$V,[2]商机明细!$S:$S,'短中长-产品维度'!A34,[2]商机明细!$AV:$AV,"短")</f>
        <v>377</v>
      </c>
      <c r="I34" s="146">
        <f>SUMIFS([2]商机明细!$V:$V,[2]商机明细!$S:$S,A34,[2]商机明细!$AV:$AV,"中")</f>
        <v>227</v>
      </c>
      <c r="J34" s="146">
        <f>SUMIFS([2]商机明细!$V:$V,[2]商机明细!$S:$S,A34,[2]商机明细!$AV:$AV,"长")</f>
        <v>210</v>
      </c>
      <c r="K34" s="146">
        <f>SUMIFS([2]商机明细!$V:$V,[2]商机明细!$S:$S,A34,[2]商机明细!$AV:$AV,"已得单")</f>
        <v>0</v>
      </c>
      <c r="L34" s="146">
        <f>SUMIFS([2]商机明细!$V:$V,[2]商机明细!$S:$S,A34,[2]商机明细!$AV:$AV,"已丢单")</f>
        <v>11</v>
      </c>
      <c r="M34" s="146">
        <f t="shared" si="3"/>
        <v>825</v>
      </c>
    </row>
    <row r="35" spans="1:13" ht="14.25" collapsed="1" x14ac:dyDescent="0.15">
      <c r="A35" s="145" t="s">
        <v>256</v>
      </c>
      <c r="B35" s="145">
        <f>SUM(B11,B24,B29,B33,B34)</f>
        <v>122</v>
      </c>
      <c r="C35" s="145">
        <f>SUM(C11,C24,C29,C33,C34)</f>
        <v>35</v>
      </c>
      <c r="D35" s="145">
        <f>SUM(D11,D24,D29,D33,D34)</f>
        <v>33</v>
      </c>
      <c r="E35" s="145">
        <f>SUM(E11,E24,E29,E33,E34)</f>
        <v>3</v>
      </c>
      <c r="F35" s="145">
        <f>SUM(F11,F24,F29,F33,F34)</f>
        <v>38</v>
      </c>
      <c r="G35" s="145">
        <f t="shared" ref="G35:M35" si="4">SUM(G11,G24,G29,G33,G34)</f>
        <v>231</v>
      </c>
      <c r="H35" s="146">
        <f>SUM(H11,H24,H29,H33,H34)</f>
        <v>1783.67</v>
      </c>
      <c r="I35" s="146">
        <f t="shared" si="4"/>
        <v>602</v>
      </c>
      <c r="J35" s="146">
        <f t="shared" si="4"/>
        <v>350</v>
      </c>
      <c r="K35" s="146">
        <f t="shared" si="4"/>
        <v>3</v>
      </c>
      <c r="L35" s="146">
        <f t="shared" si="4"/>
        <v>323.8</v>
      </c>
      <c r="M35" s="146">
        <f t="shared" si="4"/>
        <v>3062.47</v>
      </c>
    </row>
    <row r="38" spans="1:13" ht="14.25" x14ac:dyDescent="0.15">
      <c r="A38" s="148" t="s">
        <v>257</v>
      </c>
      <c r="B38" s="148" t="s">
        <v>258</v>
      </c>
      <c r="C38" s="138" t="s">
        <v>259</v>
      </c>
    </row>
    <row r="39" spans="1:13" ht="14.25" x14ac:dyDescent="0.15">
      <c r="A39" s="149" t="s">
        <v>260</v>
      </c>
      <c r="B39" s="149" t="s">
        <v>261</v>
      </c>
    </row>
    <row r="40" spans="1:13" ht="14.25" x14ac:dyDescent="0.15">
      <c r="A40" s="149" t="s">
        <v>262</v>
      </c>
      <c r="B40" s="149" t="s">
        <v>263</v>
      </c>
    </row>
    <row r="41" spans="1:13" ht="14.25" x14ac:dyDescent="0.15">
      <c r="A41" s="149" t="s">
        <v>264</v>
      </c>
      <c r="B41" s="149" t="s">
        <v>265</v>
      </c>
    </row>
    <row r="42" spans="1:13" ht="14.25" x14ac:dyDescent="0.15">
      <c r="A42" s="150" t="s">
        <v>266</v>
      </c>
      <c r="B42" s="151"/>
    </row>
  </sheetData>
  <mergeCells count="2">
    <mergeCell ref="B1:G1"/>
    <mergeCell ref="H1:M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SW团队话务看板</vt:lpstr>
      <vt:lpstr>OD团队综合达成率</vt:lpstr>
      <vt:lpstr>OB团队综合达成率</vt:lpstr>
      <vt:lpstr>短中长-产品维度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2018-11-27T01:07:53Z</dcterms:modified>
</cp:coreProperties>
</file>