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9035" windowHeight="12015" activeTab="1"/>
  </bookViews>
  <sheets>
    <sheet name="Prima linea" sheetId="1" r:id="rId1"/>
    <sheet name="Seconda linea" sheetId="2" r:id="rId2"/>
    <sheet name="Piano" sheetId="3" state="hidden" r:id="rId3"/>
  </sheets>
  <externalReferences>
    <externalReference r:id="rId4"/>
  </externalReferences>
  <definedNames>
    <definedName name="ant_contante">'[1]Prima linea'!$H$12</definedName>
    <definedName name="canone">'[1]Prima linea'!$H$6</definedName>
    <definedName name="fido">'[1]Prima linea'!$H$3</definedName>
    <definedName name="invio_ec">'[1]Prima linea'!$H$9</definedName>
    <definedName name="spese_cc">'[1]Prima linea'!$H$15</definedName>
    <definedName name="tasso">'[1]Prima linea'!$H$18</definedName>
  </definedNames>
  <calcPr calcId="125725"/>
</workbook>
</file>

<file path=xl/calcChain.xml><?xml version="1.0" encoding="utf-8"?>
<calcChain xmlns="http://schemas.openxmlformats.org/spreadsheetml/2006/main">
  <c r="E24" i="3"/>
  <c r="E25"/>
  <c r="E26"/>
  <c r="E27"/>
  <c r="E28"/>
  <c r="E29"/>
  <c r="E30"/>
  <c r="E31"/>
  <c r="E32"/>
  <c r="E33"/>
  <c r="E34"/>
  <c r="E23"/>
  <c r="E6"/>
  <c r="E7"/>
  <c r="E8"/>
  <c r="E9"/>
  <c r="E10"/>
  <c r="E11"/>
  <c r="E12"/>
  <c r="E13"/>
  <c r="E14"/>
  <c r="E15"/>
  <c r="E16"/>
  <c r="E5"/>
  <c r="F22" l="1"/>
  <c r="D24"/>
  <c r="D25"/>
  <c r="D26"/>
  <c r="D27"/>
  <c r="D28"/>
  <c r="D29"/>
  <c r="D30"/>
  <c r="D31"/>
  <c r="D32"/>
  <c r="D33"/>
  <c r="D34"/>
  <c r="D23"/>
  <c r="C24"/>
  <c r="C25"/>
  <c r="C26"/>
  <c r="C27"/>
  <c r="C28"/>
  <c r="C29"/>
  <c r="C30"/>
  <c r="C31"/>
  <c r="C32"/>
  <c r="C33"/>
  <c r="C34"/>
  <c r="C23"/>
  <c r="D30" i="1"/>
  <c r="D7" i="3" s="1"/>
  <c r="F4"/>
  <c r="C6"/>
  <c r="C7"/>
  <c r="C8"/>
  <c r="C9"/>
  <c r="C10"/>
  <c r="C11"/>
  <c r="C12"/>
  <c r="C13"/>
  <c r="C14"/>
  <c r="C15"/>
  <c r="C16"/>
  <c r="C5"/>
  <c r="B39"/>
  <c r="F31"/>
  <c r="F29"/>
  <c r="G22"/>
  <c r="G4" l="1"/>
  <c r="D14"/>
  <c r="D10"/>
  <c r="D6"/>
  <c r="D16"/>
  <c r="D12"/>
  <c r="D8"/>
  <c r="F34"/>
  <c r="F16"/>
  <c r="D5"/>
  <c r="D15"/>
  <c r="D13"/>
  <c r="D11"/>
  <c r="D9"/>
  <c r="F28"/>
  <c r="F23"/>
  <c r="F24"/>
  <c r="F25"/>
  <c r="F27"/>
  <c r="F32"/>
  <c r="F33"/>
  <c r="F26"/>
  <c r="F30"/>
  <c r="O33" i="2" l="1"/>
  <c r="J21" i="3" s="1"/>
  <c r="G23" s="1"/>
  <c r="G28" l="1"/>
  <c r="G27"/>
  <c r="G30"/>
  <c r="G32"/>
  <c r="G24"/>
  <c r="G33"/>
  <c r="G25"/>
  <c r="G26"/>
  <c r="G31"/>
  <c r="G29"/>
  <c r="G34"/>
  <c r="F15"/>
  <c r="F8"/>
  <c r="F12"/>
  <c r="F7"/>
  <c r="F11"/>
  <c r="F6"/>
  <c r="F10"/>
  <c r="F14"/>
  <c r="F5"/>
  <c r="F9"/>
  <c r="F13"/>
  <c r="D33" i="1" l="1"/>
  <c r="J3" i="3" s="1"/>
  <c r="G14" l="1"/>
  <c r="G7"/>
  <c r="G15"/>
  <c r="G5"/>
  <c r="G10"/>
  <c r="G16"/>
  <c r="G13"/>
  <c r="G11"/>
  <c r="G8"/>
  <c r="G9"/>
  <c r="G6"/>
  <c r="G12"/>
</calcChain>
</file>

<file path=xl/sharedStrings.xml><?xml version="1.0" encoding="utf-8"?>
<sst xmlns="http://schemas.openxmlformats.org/spreadsheetml/2006/main" count="87" uniqueCount="44">
  <si>
    <t>FIDO</t>
  </si>
  <si>
    <t>COMMISSIONE ANNUA</t>
  </si>
  <si>
    <t>SPESE INVIO E/C (mensile)</t>
  </si>
  <si>
    <t>SPESE DI CONTO CORRENTE (stima mensile)</t>
  </si>
  <si>
    <t>TAN</t>
  </si>
  <si>
    <t>TAEG</t>
  </si>
  <si>
    <t>Prima linea</t>
  </si>
  <si>
    <t>N°</t>
  </si>
  <si>
    <t>Mese</t>
  </si>
  <si>
    <t>Fattore giorni mensili</t>
  </si>
  <si>
    <t>Interessi pagati</t>
  </si>
  <si>
    <t>spese</t>
  </si>
  <si>
    <t>Flusso di cassa</t>
  </si>
  <si>
    <t>Flusso di cassa attualizzati</t>
  </si>
  <si>
    <t>TAEG mensile</t>
  </si>
  <si>
    <t>Seconda linea</t>
  </si>
  <si>
    <t>€</t>
  </si>
  <si>
    <t>%</t>
  </si>
  <si>
    <t>Calcolo dei costi complessivi di una carta di credito revolving</t>
  </si>
  <si>
    <t>Tale costo denominato TAEG (Tasso Annuo Effettivo Globale) consente al consumatore di confrontare le varie offerte.</t>
  </si>
  <si>
    <t>Si rimanda in ogni caso ai relativi Fogli Informativi.</t>
  </si>
  <si>
    <t xml:space="preserve">Questo simulatore consente di ottenere una stima del costo totale del credito espresso in percentuale, calcolato </t>
  </si>
  <si>
    <t>su base annua, dell'importo totale del credito.</t>
  </si>
  <si>
    <t xml:space="preserve">E' possibile selezinoare uno specifico importo di fido ed eventualmente inserire valori specifici per la commissione annua </t>
  </si>
  <si>
    <t>e le spese di invio rendiconto spese mensile.</t>
  </si>
  <si>
    <t xml:space="preserve">Inserire l'importo del canone annuo/quota associativa di emissione della carta. Tale spesa è azzerata se la scelta </t>
  </si>
  <si>
    <t>SPESE INVIO RENDICONTO (mensile)</t>
  </si>
  <si>
    <t>Inserire l'importo delle spese di invio rendiconto. Tali spese sono azzerate se si sceglie di ricevere il rendiconto in formato</t>
  </si>
  <si>
    <t>Le spese non devono essere variate in quanto non sono previsti costi di gestione aggiuntivi addebitati in conto.</t>
  </si>
  <si>
    <t>elettronico; viceversa, se si sceglie di ricevere il rendiconto in formato cartaceo, tale spese sono fissate a 2 euro mensili.</t>
  </si>
  <si>
    <t>ricade su Cartimpronta Classic; viceversa, se la scelta ricade su Cartimpronta Paypass tale importo è fissato a 15 euro.</t>
  </si>
  <si>
    <t>Inserire l'importo richiesto per la prima linea di credito.</t>
  </si>
  <si>
    <t>Tasso Annuo Nominale</t>
  </si>
  <si>
    <t xml:space="preserve">Tasso Annuo Effettivo Globale. Il Tasso Effettivo Globale Medio (TEGM) previsto dall’art. 2 della legge sull’usura </t>
  </si>
  <si>
    <t xml:space="preserve">(l. n. 108/1996 e successive modifiche introdotte dal DL. 70/2011), relativo alle operazioni di credito revolving, </t>
  </si>
  <si>
    <t>può essere consultato online sul sito www.webank.it alla sezione Trasparenza.</t>
  </si>
  <si>
    <t>professionale eventualmente svolta.</t>
  </si>
  <si>
    <t xml:space="preserve">Ciò si traduce nel modo delle carte revolving in questo modo: il cliente paga una rata ceh è coposta da quota interessi e quota capitale, </t>
  </si>
  <si>
    <t>la quota capitale pagata al tempo T-1 viene poi utilizzata nel mese successivo in modo che il fido rimanga sempre utilizzato al 100%.</t>
  </si>
  <si>
    <r>
      <t>relativi alla seconda linea di credito destinata ai consumatori</t>
    </r>
    <r>
      <rPr>
        <b/>
        <vertAlign val="superscript"/>
        <sz val="10"/>
        <color theme="1"/>
        <rFont val="Verdana"/>
        <family val="2"/>
      </rPr>
      <t>1</t>
    </r>
  </si>
  <si>
    <r>
      <rPr>
        <vertAlign val="superscript"/>
        <sz val="10"/>
        <color theme="1"/>
        <rFont val="Verdana"/>
        <family val="2"/>
      </rPr>
      <t>1</t>
    </r>
    <r>
      <rPr>
        <sz val="10"/>
        <color theme="1"/>
        <rFont val="Verdana"/>
        <family val="2"/>
      </rPr>
      <t xml:space="preserve"> I clienti consumatori sono le persone fisiche che agiscono per scopi estranei all'attività imprenditoriale, commerciale, artigianale o </t>
    </r>
  </si>
  <si>
    <r>
      <rPr>
        <i/>
        <sz val="10"/>
        <color theme="1"/>
        <rFont val="Verdana"/>
        <family val="2"/>
      </rPr>
      <t>Fonte: Banca d'Italia, "Trasparenza delle Operazioni e dei Servizi Bancari e Finanziari"</t>
    </r>
    <r>
      <rPr>
        <sz val="10"/>
        <color theme="1"/>
        <rFont val="Verdana"/>
        <family val="2"/>
      </rPr>
      <t>, Luglio 2009</t>
    </r>
  </si>
  <si>
    <r>
      <rPr>
        <b/>
        <sz val="10"/>
        <color theme="1"/>
        <rFont val="Verdana"/>
        <family val="2"/>
      </rPr>
      <t>Ipotesi:</t>
    </r>
    <r>
      <rPr>
        <sz val="10"/>
        <color theme="1"/>
        <rFont val="Verdana"/>
        <family val="2"/>
      </rPr>
      <t xml:space="preserve"> Al cliente viene concesso un fido al tempo 0, lo utilizza completamente per un anno e alla fine del periodo restituisce l'intero importo.</t>
    </r>
  </si>
  <si>
    <r>
      <t>relativi alla prima linea di credito destinata ai consumatori</t>
    </r>
    <r>
      <rPr>
        <b/>
        <vertAlign val="superscript"/>
        <sz val="10"/>
        <color theme="1"/>
        <rFont val="Verdana"/>
        <family val="2"/>
      </rPr>
      <t>1</t>
    </r>
  </si>
</sst>
</file>

<file path=xl/styles.xml><?xml version="1.0" encoding="utf-8"?>
<styleSheet xmlns="http://schemas.openxmlformats.org/spreadsheetml/2006/main">
  <numFmts count="8"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0.000%"/>
    <numFmt numFmtId="165" formatCode="_-* #,##0_-;\-* #,##0_-;_-* &quot;-&quot;??_-;_-@_-"/>
    <numFmt numFmtId="166" formatCode="0.0000"/>
    <numFmt numFmtId="167" formatCode="_-* #,##0.000000000_-;\-* #,##0.000000000_-;_-* &quot;-&quot;??_-;_-@_-"/>
    <numFmt numFmtId="168" formatCode="_-* #,##0.000_-;\-* #,##0.000_-;_-* &quot;-&quot;??_-;_-@_-"/>
    <numFmt numFmtId="169" formatCode="&quot;€&quot;\ #,##0.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1"/>
      <color indexed="8"/>
      <name val="Calibri"/>
      <family val="2"/>
    </font>
    <font>
      <b/>
      <sz val="10"/>
      <color indexed="8"/>
      <name val="Verdana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vertAlign val="superscript"/>
      <sz val="10"/>
      <color theme="1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  <font>
      <vertAlign val="superscript"/>
      <sz val="10"/>
      <color theme="1"/>
      <name val="Verdana"/>
      <family val="2"/>
    </font>
    <font>
      <i/>
      <sz val="10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164" fontId="3" fillId="0" borderId="5" xfId="2" applyNumberFormat="1" applyFont="1" applyBorder="1"/>
    <xf numFmtId="165" fontId="0" fillId="0" borderId="0" xfId="0" applyNumberFormat="1" applyBorder="1"/>
    <xf numFmtId="165" fontId="3" fillId="0" borderId="0" xfId="1" applyNumberFormat="1" applyFont="1" applyBorder="1"/>
    <xf numFmtId="166" fontId="0" fillId="0" borderId="0" xfId="0" applyNumberFormat="1" applyBorder="1"/>
    <xf numFmtId="0" fontId="0" fillId="0" borderId="8" xfId="0" applyBorder="1"/>
    <xf numFmtId="0" fontId="0" fillId="0" borderId="9" xfId="0" applyBorder="1"/>
    <xf numFmtId="165" fontId="0" fillId="0" borderId="9" xfId="0" applyNumberFormat="1" applyBorder="1"/>
    <xf numFmtId="165" fontId="3" fillId="0" borderId="9" xfId="1" applyNumberFormat="1" applyFont="1" applyBorder="1"/>
    <xf numFmtId="0" fontId="0" fillId="0" borderId="10" xfId="0" applyBorder="1"/>
    <xf numFmtId="165" fontId="0" fillId="0" borderId="0" xfId="0" applyNumberFormat="1"/>
    <xf numFmtId="167" fontId="0" fillId="0" borderId="0" xfId="0" applyNumberFormat="1"/>
    <xf numFmtId="165" fontId="0" fillId="0" borderId="2" xfId="0" applyNumberFormat="1" applyBorder="1"/>
    <xf numFmtId="0" fontId="4" fillId="4" borderId="0" xfId="0" applyFont="1" applyFill="1" applyProtection="1"/>
    <xf numFmtId="0" fontId="5" fillId="4" borderId="0" xfId="0" applyFont="1" applyFill="1"/>
    <xf numFmtId="0" fontId="5" fillId="4" borderId="0" xfId="0" applyFont="1" applyFill="1" applyProtection="1"/>
    <xf numFmtId="0" fontId="6" fillId="4" borderId="0" xfId="0" applyFont="1" applyFill="1"/>
    <xf numFmtId="0" fontId="5" fillId="4" borderId="0" xfId="0" applyFont="1" applyFill="1" applyBorder="1"/>
    <xf numFmtId="0" fontId="5" fillId="4" borderId="11" xfId="0" applyFont="1" applyFill="1" applyBorder="1"/>
    <xf numFmtId="0" fontId="4" fillId="4" borderId="12" xfId="0" applyFont="1" applyFill="1" applyBorder="1" applyProtection="1"/>
    <xf numFmtId="0" fontId="5" fillId="4" borderId="13" xfId="0" applyFont="1" applyFill="1" applyBorder="1" applyProtection="1"/>
    <xf numFmtId="0" fontId="5" fillId="4" borderId="13" xfId="0" applyFont="1" applyFill="1" applyBorder="1"/>
    <xf numFmtId="0" fontId="8" fillId="4" borderId="15" xfId="0" applyFont="1" applyFill="1" applyBorder="1" applyProtection="1"/>
    <xf numFmtId="0" fontId="5" fillId="4" borderId="11" xfId="0" applyFont="1" applyFill="1" applyBorder="1" applyProtection="1"/>
    <xf numFmtId="44" fontId="5" fillId="4" borderId="11" xfId="0" applyNumberFormat="1" applyFont="1" applyFill="1" applyBorder="1" applyAlignment="1" applyProtection="1">
      <alignment horizontal="right"/>
    </xf>
    <xf numFmtId="44" fontId="8" fillId="4" borderId="16" xfId="0" applyNumberFormat="1" applyFont="1" applyFill="1" applyBorder="1" applyAlignment="1" applyProtection="1">
      <alignment horizontal="right"/>
    </xf>
    <xf numFmtId="0" fontId="8" fillId="4" borderId="0" xfId="0" applyFont="1" applyFill="1" applyProtection="1"/>
    <xf numFmtId="44" fontId="5" fillId="4" borderId="0" xfId="0" applyNumberFormat="1" applyFont="1" applyFill="1" applyBorder="1" applyAlignment="1" applyProtection="1">
      <alignment horizontal="right"/>
    </xf>
    <xf numFmtId="44" fontId="8" fillId="4" borderId="0" xfId="0" applyNumberFormat="1" applyFont="1" applyFill="1" applyBorder="1" applyAlignment="1" applyProtection="1">
      <alignment horizontal="right"/>
    </xf>
    <xf numFmtId="0" fontId="8" fillId="4" borderId="17" xfId="0" applyFont="1" applyFill="1" applyBorder="1" applyProtection="1"/>
    <xf numFmtId="0" fontId="5" fillId="4" borderId="0" xfId="0" applyFont="1" applyFill="1" applyBorder="1" applyProtection="1"/>
    <xf numFmtId="44" fontId="5" fillId="4" borderId="11" xfId="3" applyNumberFormat="1" applyFont="1" applyFill="1" applyBorder="1" applyAlignment="1" applyProtection="1">
      <alignment horizontal="right"/>
    </xf>
    <xf numFmtId="44" fontId="8" fillId="4" borderId="16" xfId="3" applyNumberFormat="1" applyFont="1" applyFill="1" applyBorder="1" applyAlignment="1" applyProtection="1">
      <alignment horizontal="right"/>
    </xf>
    <xf numFmtId="44" fontId="5" fillId="4" borderId="0" xfId="3" applyNumberFormat="1" applyFont="1" applyFill="1" applyBorder="1" applyAlignment="1" applyProtection="1">
      <alignment horizontal="right"/>
    </xf>
    <xf numFmtId="44" fontId="8" fillId="4" borderId="0" xfId="3" applyNumberFormat="1" applyFont="1" applyFill="1" applyBorder="1" applyAlignment="1" applyProtection="1">
      <alignment horizontal="right"/>
    </xf>
    <xf numFmtId="0" fontId="5" fillId="4" borderId="11" xfId="0" applyFont="1" applyFill="1" applyBorder="1" applyAlignment="1" applyProtection="1">
      <alignment horizontal="right"/>
    </xf>
    <xf numFmtId="0" fontId="8" fillId="4" borderId="16" xfId="0" applyFont="1" applyFill="1" applyBorder="1" applyProtection="1"/>
    <xf numFmtId="0" fontId="5" fillId="4" borderId="0" xfId="0" applyFont="1" applyFill="1" applyBorder="1" applyAlignment="1" applyProtection="1">
      <alignment horizontal="right"/>
    </xf>
    <xf numFmtId="0" fontId="8" fillId="4" borderId="0" xfId="0" applyFont="1" applyFill="1" applyBorder="1" applyProtection="1"/>
    <xf numFmtId="10" fontId="5" fillId="4" borderId="13" xfId="0" applyNumberFormat="1" applyFont="1" applyFill="1" applyBorder="1" applyProtection="1"/>
    <xf numFmtId="0" fontId="4" fillId="5" borderId="13" xfId="0" applyFont="1" applyFill="1" applyBorder="1" applyAlignment="1" applyProtection="1">
      <alignment horizontal="right"/>
    </xf>
    <xf numFmtId="0" fontId="4" fillId="5" borderId="14" xfId="0" applyFont="1" applyFill="1" applyBorder="1" applyProtection="1"/>
    <xf numFmtId="10" fontId="5" fillId="4" borderId="11" xfId="0" applyNumberFormat="1" applyFont="1" applyFill="1" applyBorder="1" applyProtection="1"/>
    <xf numFmtId="0" fontId="4" fillId="4" borderId="11" xfId="0" applyFont="1" applyFill="1" applyBorder="1" applyAlignment="1" applyProtection="1">
      <alignment horizontal="right"/>
    </xf>
    <xf numFmtId="0" fontId="4" fillId="4" borderId="16" xfId="0" applyFont="1" applyFill="1" applyBorder="1" applyProtection="1"/>
    <xf numFmtId="9" fontId="5" fillId="4" borderId="0" xfId="0" applyNumberFormat="1" applyFont="1" applyFill="1" applyProtection="1"/>
    <xf numFmtId="0" fontId="4" fillId="4" borderId="0" xfId="0" applyFont="1" applyFill="1" applyBorder="1" applyProtection="1"/>
    <xf numFmtId="168" fontId="9" fillId="5" borderId="13" xfId="1" applyNumberFormat="1" applyFont="1" applyFill="1" applyBorder="1" applyAlignment="1" applyProtection="1">
      <alignment horizontal="right"/>
    </xf>
    <xf numFmtId="0" fontId="5" fillId="4" borderId="17" xfId="0" applyFont="1" applyFill="1" applyBorder="1" applyProtection="1"/>
    <xf numFmtId="43" fontId="9" fillId="4" borderId="0" xfId="1" applyFont="1" applyFill="1" applyBorder="1" applyAlignment="1" applyProtection="1">
      <alignment horizontal="right"/>
    </xf>
    <xf numFmtId="0" fontId="4" fillId="4" borderId="18" xfId="0" applyFont="1" applyFill="1" applyBorder="1" applyProtection="1"/>
    <xf numFmtId="0" fontId="5" fillId="4" borderId="15" xfId="0" applyFont="1" applyFill="1" applyBorder="1" applyProtection="1"/>
    <xf numFmtId="10" fontId="9" fillId="4" borderId="11" xfId="2" applyNumberFormat="1" applyFont="1" applyFill="1" applyBorder="1" applyProtection="1"/>
    <xf numFmtId="0" fontId="4" fillId="4" borderId="11" xfId="0" applyFont="1" applyFill="1" applyBorder="1" applyProtection="1"/>
    <xf numFmtId="0" fontId="5" fillId="4" borderId="16" xfId="0" applyFont="1" applyFill="1" applyBorder="1"/>
    <xf numFmtId="0" fontId="8" fillId="4" borderId="0" xfId="0" applyFont="1" applyFill="1" applyAlignment="1" applyProtection="1">
      <alignment horizontal="left" wrapText="1"/>
    </xf>
    <xf numFmtId="0" fontId="8" fillId="4" borderId="13" xfId="0" applyFont="1" applyFill="1" applyBorder="1" applyAlignment="1" applyProtection="1">
      <alignment horizontal="left" wrapText="1"/>
    </xf>
    <xf numFmtId="0" fontId="8" fillId="4" borderId="0" xfId="0" applyFont="1" applyFill="1" applyBorder="1" applyAlignment="1" applyProtection="1">
      <alignment horizontal="left" wrapText="1"/>
    </xf>
    <xf numFmtId="0" fontId="5" fillId="4" borderId="19" xfId="0" applyFont="1" applyFill="1" applyBorder="1"/>
    <xf numFmtId="0" fontId="5" fillId="4" borderId="18" xfId="0" applyFont="1" applyFill="1" applyBorder="1"/>
    <xf numFmtId="0" fontId="6" fillId="5" borderId="14" xfId="0" applyFont="1" applyFill="1" applyBorder="1" applyProtection="1"/>
    <xf numFmtId="169" fontId="6" fillId="5" borderId="13" xfId="0" applyNumberFormat="1" applyFont="1" applyFill="1" applyBorder="1" applyAlignment="1" applyProtection="1">
      <alignment horizontal="right"/>
      <protection locked="0"/>
    </xf>
    <xf numFmtId="169" fontId="6" fillId="5" borderId="14" xfId="0" applyNumberFormat="1" applyFont="1" applyFill="1" applyBorder="1" applyAlignment="1" applyProtection="1">
      <alignment horizontal="right"/>
      <protection locked="0"/>
    </xf>
    <xf numFmtId="169" fontId="6" fillId="5" borderId="13" xfId="0" applyNumberFormat="1" applyFont="1" applyFill="1" applyBorder="1" applyAlignment="1" applyProtection="1">
      <alignment horizontal="right"/>
    </xf>
    <xf numFmtId="169" fontId="6" fillId="5" borderId="14" xfId="0" applyNumberFormat="1" applyFont="1" applyFill="1" applyBorder="1" applyAlignment="1" applyProtection="1">
      <alignment horizontal="right"/>
    </xf>
    <xf numFmtId="169" fontId="6" fillId="4" borderId="0" xfId="0" applyNumberFormat="1" applyFont="1" applyFill="1" applyBorder="1" applyAlignment="1" applyProtection="1">
      <alignment horizontal="right"/>
    </xf>
    <xf numFmtId="169" fontId="6" fillId="4" borderId="18" xfId="0" applyNumberFormat="1" applyFont="1" applyFill="1" applyBorder="1" applyAlignment="1" applyProtection="1">
      <alignment horizontal="right"/>
    </xf>
    <xf numFmtId="0" fontId="5" fillId="4" borderId="16" xfId="0" applyFont="1" applyFill="1" applyBorder="1" applyProtection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181184</xdr:rowOff>
    </xdr:from>
    <xdr:to>
      <xdr:col>1</xdr:col>
      <xdr:colOff>2124075</xdr:colOff>
      <xdr:row>5</xdr:row>
      <xdr:rowOff>18270</xdr:rowOff>
    </xdr:to>
    <xdr:pic>
      <xdr:nvPicPr>
        <xdr:cNvPr id="2" name="Picture 1" descr="Wb in verde su fondo bianco.gif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28650" y="371684"/>
          <a:ext cx="2105025" cy="532411"/>
        </a:xfrm>
        <a:prstGeom prst="rect">
          <a:avLst/>
        </a:prstGeom>
      </xdr:spPr>
    </xdr:pic>
    <xdr:clientData/>
  </xdr:twoCellAnchor>
  <xdr:twoCellAnchor>
    <xdr:from>
      <xdr:col>5</xdr:col>
      <xdr:colOff>9525</xdr:colOff>
      <xdr:row>14</xdr:row>
      <xdr:rowOff>76200</xdr:rowOff>
    </xdr:from>
    <xdr:to>
      <xdr:col>6</xdr:col>
      <xdr:colOff>95250</xdr:colOff>
      <xdr:row>16</xdr:row>
      <xdr:rowOff>133350</xdr:rowOff>
    </xdr:to>
    <xdr:sp macro="" textlink="">
      <xdr:nvSpPr>
        <xdr:cNvPr id="1025" name="AutoShape 1"/>
        <xdr:cNvSpPr>
          <a:spLocks noChangeArrowheads="1"/>
        </xdr:cNvSpPr>
      </xdr:nvSpPr>
      <xdr:spPr bwMode="auto">
        <a:xfrm>
          <a:off x="10439400" y="2628900"/>
          <a:ext cx="695325" cy="419100"/>
        </a:xfrm>
        <a:prstGeom prst="leftArrow">
          <a:avLst>
            <a:gd name="adj1" fmla="val 59093"/>
            <a:gd name="adj2" fmla="val 86824"/>
          </a:avLst>
        </a:prstGeom>
        <a:solidFill>
          <a:srgbClr val="FF0000"/>
        </a:solidFill>
        <a:ln w="12700">
          <a:solidFill>
            <a:srgbClr val="C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it-IT" sz="1100" b="1" i="0" u="none" strike="noStrike" baseline="0"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9525</xdr:colOff>
      <xdr:row>17</xdr:row>
      <xdr:rowOff>66675</xdr:rowOff>
    </xdr:from>
    <xdr:to>
      <xdr:col>6</xdr:col>
      <xdr:colOff>95250</xdr:colOff>
      <xdr:row>19</xdr:row>
      <xdr:rowOff>123825</xdr:rowOff>
    </xdr:to>
    <xdr:sp macro="" textlink="">
      <xdr:nvSpPr>
        <xdr:cNvPr id="4" name="AutoShape 1"/>
        <xdr:cNvSpPr>
          <a:spLocks noChangeArrowheads="1"/>
        </xdr:cNvSpPr>
      </xdr:nvSpPr>
      <xdr:spPr bwMode="auto">
        <a:xfrm>
          <a:off x="10439400" y="3162300"/>
          <a:ext cx="695325" cy="419100"/>
        </a:xfrm>
        <a:prstGeom prst="leftArrow">
          <a:avLst>
            <a:gd name="adj1" fmla="val 59093"/>
            <a:gd name="adj2" fmla="val 86824"/>
          </a:avLst>
        </a:prstGeom>
        <a:solidFill>
          <a:srgbClr val="FF0000"/>
        </a:solidFill>
        <a:ln w="12700">
          <a:solidFill>
            <a:srgbClr val="C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it-IT" sz="1100" b="1" i="0" u="none" strike="noStrike" baseline="0"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21</xdr:row>
      <xdr:rowOff>57150</xdr:rowOff>
    </xdr:from>
    <xdr:to>
      <xdr:col>6</xdr:col>
      <xdr:colOff>85725</xdr:colOff>
      <xdr:row>23</xdr:row>
      <xdr:rowOff>114300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10429875" y="3876675"/>
          <a:ext cx="695325" cy="419100"/>
        </a:xfrm>
        <a:prstGeom prst="leftArrow">
          <a:avLst>
            <a:gd name="adj1" fmla="val 59093"/>
            <a:gd name="adj2" fmla="val 86824"/>
          </a:avLst>
        </a:prstGeom>
        <a:solidFill>
          <a:srgbClr val="FF0000"/>
        </a:solidFill>
        <a:ln w="12700">
          <a:solidFill>
            <a:srgbClr val="C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it-IT" sz="1100" b="1" i="0" u="none" strike="noStrike" baseline="0"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28575</xdr:rowOff>
    </xdr:from>
    <xdr:to>
      <xdr:col>4</xdr:col>
      <xdr:colOff>276225</xdr:colOff>
      <xdr:row>5</xdr:row>
      <xdr:rowOff>46636</xdr:rowOff>
    </xdr:to>
    <xdr:pic>
      <xdr:nvPicPr>
        <xdr:cNvPr id="2" name="Picture 1" descr="Wb in verde su fondo bianco.gif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600" y="457200"/>
          <a:ext cx="2105025" cy="532411"/>
        </a:xfrm>
        <a:prstGeom prst="rect">
          <a:avLst/>
        </a:prstGeom>
      </xdr:spPr>
    </xdr:pic>
    <xdr:clientData/>
  </xdr:twoCellAnchor>
  <xdr:twoCellAnchor>
    <xdr:from>
      <xdr:col>16</xdr:col>
      <xdr:colOff>0</xdr:colOff>
      <xdr:row>14</xdr:row>
      <xdr:rowOff>57150</xdr:rowOff>
    </xdr:from>
    <xdr:to>
      <xdr:col>17</xdr:col>
      <xdr:colOff>85725</xdr:colOff>
      <xdr:row>16</xdr:row>
      <xdr:rowOff>114300</xdr:rowOff>
    </xdr:to>
    <xdr:sp macro="" textlink="">
      <xdr:nvSpPr>
        <xdr:cNvPr id="3" name="AutoShape 1"/>
        <xdr:cNvSpPr>
          <a:spLocks noChangeArrowheads="1"/>
        </xdr:cNvSpPr>
      </xdr:nvSpPr>
      <xdr:spPr bwMode="auto">
        <a:xfrm>
          <a:off x="10896600" y="2609850"/>
          <a:ext cx="695325" cy="419100"/>
        </a:xfrm>
        <a:prstGeom prst="leftArrow">
          <a:avLst>
            <a:gd name="adj1" fmla="val 59093"/>
            <a:gd name="adj2" fmla="val 86824"/>
          </a:avLst>
        </a:prstGeom>
        <a:solidFill>
          <a:srgbClr val="FF0000"/>
        </a:solidFill>
        <a:ln w="12700">
          <a:solidFill>
            <a:srgbClr val="C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it-IT" sz="1100" b="1" i="0" u="none" strike="noStrike" baseline="0"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16</xdr:col>
      <xdr:colOff>19050</xdr:colOff>
      <xdr:row>17</xdr:row>
      <xdr:rowOff>114300</xdr:rowOff>
    </xdr:from>
    <xdr:to>
      <xdr:col>17</xdr:col>
      <xdr:colOff>104775</xdr:colOff>
      <xdr:row>19</xdr:row>
      <xdr:rowOff>171450</xdr:rowOff>
    </xdr:to>
    <xdr:sp macro="" textlink="">
      <xdr:nvSpPr>
        <xdr:cNvPr id="4" name="AutoShape 1"/>
        <xdr:cNvSpPr>
          <a:spLocks noChangeArrowheads="1"/>
        </xdr:cNvSpPr>
      </xdr:nvSpPr>
      <xdr:spPr bwMode="auto">
        <a:xfrm>
          <a:off x="10915650" y="3209925"/>
          <a:ext cx="695325" cy="419100"/>
        </a:xfrm>
        <a:prstGeom prst="leftArrow">
          <a:avLst>
            <a:gd name="adj1" fmla="val 59093"/>
            <a:gd name="adj2" fmla="val 86824"/>
          </a:avLst>
        </a:prstGeom>
        <a:solidFill>
          <a:srgbClr val="FF0000"/>
        </a:solidFill>
        <a:ln w="12700">
          <a:solidFill>
            <a:srgbClr val="C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it-IT" sz="1100" b="1" i="0" u="none" strike="noStrike" baseline="0"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16</xdr:col>
      <xdr:colOff>19050</xdr:colOff>
      <xdr:row>21</xdr:row>
      <xdr:rowOff>66675</xdr:rowOff>
    </xdr:from>
    <xdr:to>
      <xdr:col>17</xdr:col>
      <xdr:colOff>104775</xdr:colOff>
      <xdr:row>23</xdr:row>
      <xdr:rowOff>114300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10915650" y="3886200"/>
          <a:ext cx="695325" cy="419100"/>
        </a:xfrm>
        <a:prstGeom prst="leftArrow">
          <a:avLst>
            <a:gd name="adj1" fmla="val 59093"/>
            <a:gd name="adj2" fmla="val 86824"/>
          </a:avLst>
        </a:prstGeom>
        <a:solidFill>
          <a:srgbClr val="FF0000"/>
        </a:solidFill>
        <a:ln w="12700">
          <a:solidFill>
            <a:srgbClr val="C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it-IT" sz="1100" b="1" i="0" u="none" strike="noStrike" baseline="0"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mulatore_Taeg_Carte_perimetro_CCD%20come%20da%20All%205c-1_BPM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ima linea"/>
      <sheetName val="Seconda linea"/>
      <sheetName val="Piano"/>
    </sheetNames>
    <sheetDataSet>
      <sheetData sheetId="0">
        <row r="3">
          <cell r="H3">
            <v>1</v>
          </cell>
        </row>
        <row r="6">
          <cell r="H6">
            <v>4</v>
          </cell>
        </row>
        <row r="9">
          <cell r="H9">
            <v>1</v>
          </cell>
        </row>
        <row r="12">
          <cell r="H12">
            <v>30</v>
          </cell>
        </row>
        <row r="15">
          <cell r="H15">
            <v>2</v>
          </cell>
        </row>
        <row r="18">
          <cell r="H18">
            <v>15.6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F44"/>
  <sheetViews>
    <sheetView workbookViewId="0">
      <selection activeCell="D16" sqref="D16:E16"/>
    </sheetView>
  </sheetViews>
  <sheetFormatPr defaultRowHeight="12.75"/>
  <cols>
    <col min="1" max="1" width="9.140625" style="25"/>
    <col min="2" max="2" width="36.140625" style="25" customWidth="1"/>
    <col min="3" max="3" width="94.42578125" style="25" customWidth="1"/>
    <col min="4" max="4" width="13.42578125" style="25" customWidth="1"/>
    <col min="5" max="5" width="3.28515625" style="25" customWidth="1"/>
    <col min="6" max="16384" width="9.140625" style="25"/>
  </cols>
  <sheetData>
    <row r="3" spans="2:6">
      <c r="C3" s="27" t="s">
        <v>18</v>
      </c>
    </row>
    <row r="4" spans="2:6" ht="15">
      <c r="C4" s="27" t="s">
        <v>43</v>
      </c>
    </row>
    <row r="6" spans="2:6">
      <c r="B6" s="25" t="s">
        <v>21</v>
      </c>
    </row>
    <row r="7" spans="2:6">
      <c r="B7" s="25" t="s">
        <v>22</v>
      </c>
    </row>
    <row r="8" spans="2:6">
      <c r="B8" s="25" t="s">
        <v>19</v>
      </c>
    </row>
    <row r="10" spans="2:6">
      <c r="B10" s="25" t="s">
        <v>23</v>
      </c>
    </row>
    <row r="11" spans="2:6">
      <c r="B11" s="25" t="s">
        <v>24</v>
      </c>
    </row>
    <row r="13" spans="2:6">
      <c r="B13" s="29" t="s">
        <v>20</v>
      </c>
      <c r="C13" s="29"/>
      <c r="D13" s="29"/>
      <c r="E13" s="29"/>
    </row>
    <row r="16" spans="2:6">
      <c r="B16" s="30" t="s">
        <v>0</v>
      </c>
      <c r="C16" s="31"/>
      <c r="D16" s="72">
        <v>4000</v>
      </c>
      <c r="E16" s="73" t="s">
        <v>16</v>
      </c>
      <c r="F16" s="28"/>
    </row>
    <row r="17" spans="2:6">
      <c r="B17" s="33" t="s">
        <v>31</v>
      </c>
      <c r="C17" s="34"/>
      <c r="D17" s="29"/>
      <c r="E17" s="65"/>
      <c r="F17" s="28"/>
    </row>
    <row r="18" spans="2:6">
      <c r="B18" s="49"/>
      <c r="C18" s="41"/>
      <c r="D18" s="28"/>
      <c r="E18" s="28"/>
      <c r="F18" s="28"/>
    </row>
    <row r="19" spans="2:6">
      <c r="B19" s="30" t="s">
        <v>1</v>
      </c>
      <c r="C19" s="31"/>
      <c r="D19" s="72">
        <v>0</v>
      </c>
      <c r="E19" s="73" t="s">
        <v>16</v>
      </c>
      <c r="F19" s="28"/>
    </row>
    <row r="20" spans="2:6">
      <c r="B20" s="40" t="s">
        <v>25</v>
      </c>
      <c r="C20" s="41"/>
      <c r="D20" s="28"/>
      <c r="E20" s="70"/>
      <c r="F20" s="28"/>
    </row>
    <row r="21" spans="2:6">
      <c r="B21" s="33" t="s">
        <v>30</v>
      </c>
      <c r="C21" s="34"/>
      <c r="D21" s="29"/>
      <c r="E21" s="65"/>
      <c r="F21" s="28"/>
    </row>
    <row r="22" spans="2:6">
      <c r="B22" s="49"/>
      <c r="C22" s="41"/>
      <c r="D22" s="28"/>
      <c r="E22" s="28"/>
      <c r="F22" s="28"/>
    </row>
    <row r="23" spans="2:6">
      <c r="B23" s="30" t="s">
        <v>26</v>
      </c>
      <c r="C23" s="31"/>
      <c r="D23" s="72">
        <v>0</v>
      </c>
      <c r="E23" s="73" t="s">
        <v>16</v>
      </c>
      <c r="F23" s="28"/>
    </row>
    <row r="24" spans="2:6">
      <c r="B24" s="40" t="s">
        <v>27</v>
      </c>
      <c r="C24" s="41"/>
      <c r="D24" s="28"/>
      <c r="E24" s="70"/>
      <c r="F24" s="28"/>
    </row>
    <row r="25" spans="2:6">
      <c r="B25" s="33" t="s">
        <v>29</v>
      </c>
      <c r="C25" s="34"/>
      <c r="D25" s="29"/>
      <c r="E25" s="65"/>
      <c r="F25" s="28"/>
    </row>
    <row r="26" spans="2:6">
      <c r="B26" s="49"/>
      <c r="C26" s="41"/>
      <c r="D26" s="28"/>
      <c r="E26" s="28"/>
      <c r="F26" s="28"/>
    </row>
    <row r="27" spans="2:6">
      <c r="B27" s="30" t="s">
        <v>3</v>
      </c>
      <c r="C27" s="31"/>
      <c r="D27" s="74">
        <v>0</v>
      </c>
      <c r="E27" s="75" t="s">
        <v>16</v>
      </c>
      <c r="F27" s="28"/>
    </row>
    <row r="28" spans="2:6">
      <c r="B28" s="33" t="s">
        <v>28</v>
      </c>
      <c r="C28" s="34"/>
      <c r="D28" s="29"/>
      <c r="E28" s="65"/>
      <c r="F28" s="28"/>
    </row>
    <row r="29" spans="2:6">
      <c r="B29" s="49"/>
      <c r="C29" s="41"/>
      <c r="D29" s="28"/>
      <c r="E29" s="28"/>
      <c r="F29" s="28"/>
    </row>
    <row r="30" spans="2:6">
      <c r="B30" s="30" t="s">
        <v>4</v>
      </c>
      <c r="C30" s="31"/>
      <c r="D30" s="51">
        <f>+IF(D16&lt;=1000,13,IF(D16&lt;=2000,11,9))</f>
        <v>9</v>
      </c>
      <c r="E30" s="71" t="s">
        <v>17</v>
      </c>
      <c r="F30" s="28"/>
    </row>
    <row r="31" spans="2:6">
      <c r="B31" s="33" t="s">
        <v>32</v>
      </c>
      <c r="C31" s="34"/>
      <c r="D31" s="54"/>
      <c r="E31" s="65"/>
      <c r="F31" s="28"/>
    </row>
    <row r="32" spans="2:6">
      <c r="B32" s="37"/>
      <c r="C32" s="26"/>
    </row>
    <row r="33" spans="2:5">
      <c r="B33" s="30" t="s">
        <v>5</v>
      </c>
      <c r="C33" s="31"/>
      <c r="D33" s="58">
        <f>(ROUND((1+IRR(Piano!F4:F16,0))^12,5)-1)*100</f>
        <v>9.3809999999999949</v>
      </c>
      <c r="E33" s="71" t="s">
        <v>17</v>
      </c>
    </row>
    <row r="34" spans="2:5">
      <c r="B34" s="59" t="s">
        <v>33</v>
      </c>
      <c r="C34" s="28"/>
      <c r="D34" s="28"/>
      <c r="E34" s="70"/>
    </row>
    <row r="35" spans="2:5">
      <c r="B35" s="59" t="s">
        <v>34</v>
      </c>
      <c r="C35" s="28"/>
      <c r="D35" s="28"/>
      <c r="E35" s="70"/>
    </row>
    <row r="36" spans="2:5">
      <c r="B36" s="62" t="s">
        <v>35</v>
      </c>
      <c r="C36" s="29"/>
      <c r="D36" s="29"/>
      <c r="E36" s="65"/>
    </row>
    <row r="38" spans="2:5" ht="15">
      <c r="B38" s="32" t="s">
        <v>40</v>
      </c>
      <c r="C38" s="32"/>
      <c r="D38" s="32"/>
      <c r="E38" s="32"/>
    </row>
    <row r="39" spans="2:5">
      <c r="B39" s="28" t="s">
        <v>36</v>
      </c>
      <c r="C39" s="28"/>
      <c r="D39" s="28"/>
      <c r="E39" s="28"/>
    </row>
    <row r="40" spans="2:5" ht="13.5" thickBot="1">
      <c r="B40" s="69" t="s">
        <v>41</v>
      </c>
      <c r="C40" s="69"/>
      <c r="D40" s="69"/>
      <c r="E40" s="69"/>
    </row>
    <row r="41" spans="2:5" ht="13.5" thickTop="1"/>
    <row r="42" spans="2:5">
      <c r="B42" s="25" t="s">
        <v>42</v>
      </c>
    </row>
    <row r="43" spans="2:5">
      <c r="B43" s="25" t="s">
        <v>37</v>
      </c>
    </row>
    <row r="44" spans="2:5">
      <c r="B44" s="25" t="s">
        <v>38</v>
      </c>
    </row>
  </sheetData>
  <sheetProtection password="D1FA" sheet="1" objects="1" scenarios="1" selectLockedCells="1"/>
  <mergeCells count="4">
    <mergeCell ref="D16:E16"/>
    <mergeCell ref="D19:E19"/>
    <mergeCell ref="D23:E23"/>
    <mergeCell ref="D27:E2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44"/>
  <sheetViews>
    <sheetView tabSelected="1" topLeftCell="A7" workbookViewId="0">
      <selection activeCell="O23" sqref="O23:P23"/>
    </sheetView>
  </sheetViews>
  <sheetFormatPr defaultRowHeight="12.75"/>
  <cols>
    <col min="1" max="13" width="9.140625" style="25"/>
    <col min="14" max="14" width="24.85546875" style="25" customWidth="1"/>
    <col min="15" max="15" width="16" style="25" customWidth="1"/>
    <col min="16" max="16" width="3.7109375" style="25" customWidth="1"/>
    <col min="17" max="16384" width="9.140625" style="25"/>
  </cols>
  <sheetData>
    <row r="1" spans="1:17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7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1:17">
      <c r="F3" s="27" t="s">
        <v>18</v>
      </c>
    </row>
    <row r="4" spans="1:17" ht="15">
      <c r="F4" s="27" t="s">
        <v>39</v>
      </c>
    </row>
    <row r="6" spans="1:17">
      <c r="B6" s="25" t="s">
        <v>21</v>
      </c>
    </row>
    <row r="7" spans="1:17">
      <c r="B7" s="25" t="s">
        <v>22</v>
      </c>
    </row>
    <row r="8" spans="1:17">
      <c r="B8" s="25" t="s">
        <v>19</v>
      </c>
    </row>
    <row r="10" spans="1:17">
      <c r="B10" s="25" t="s">
        <v>23</v>
      </c>
    </row>
    <row r="11" spans="1:17">
      <c r="B11" s="25" t="s">
        <v>24</v>
      </c>
    </row>
    <row r="12" spans="1:17"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7">
      <c r="B13" s="29" t="s">
        <v>20</v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</row>
    <row r="15" spans="1:17">
      <c r="N15" s="28"/>
      <c r="O15" s="28"/>
      <c r="P15" s="28"/>
      <c r="Q15" s="28"/>
    </row>
    <row r="16" spans="1:17">
      <c r="B16" s="30" t="s">
        <v>0</v>
      </c>
      <c r="C16" s="31"/>
      <c r="D16" s="31"/>
      <c r="E16" s="31"/>
      <c r="F16" s="31"/>
      <c r="G16" s="31"/>
      <c r="H16" s="32"/>
      <c r="I16" s="32"/>
      <c r="J16" s="32"/>
      <c r="K16" s="31"/>
      <c r="L16" s="31"/>
      <c r="M16" s="31"/>
      <c r="N16" s="32"/>
      <c r="O16" s="72">
        <v>1600</v>
      </c>
      <c r="P16" s="73"/>
      <c r="Q16" s="28"/>
    </row>
    <row r="17" spans="2:17">
      <c r="B17" s="33" t="s">
        <v>31</v>
      </c>
      <c r="C17" s="34"/>
      <c r="D17" s="34"/>
      <c r="E17" s="34"/>
      <c r="F17" s="34"/>
      <c r="G17" s="34"/>
      <c r="H17" s="29"/>
      <c r="I17" s="29"/>
      <c r="J17" s="29"/>
      <c r="K17" s="34"/>
      <c r="L17" s="34"/>
      <c r="M17" s="34"/>
      <c r="N17" s="29"/>
      <c r="O17" s="35"/>
      <c r="P17" s="36"/>
      <c r="Q17" s="28"/>
    </row>
    <row r="18" spans="2:17">
      <c r="B18" s="37"/>
      <c r="C18" s="26"/>
      <c r="D18" s="26"/>
      <c r="E18" s="26"/>
      <c r="F18" s="26"/>
      <c r="G18" s="26"/>
      <c r="K18" s="26"/>
      <c r="L18" s="26"/>
      <c r="M18" s="26"/>
      <c r="N18" s="28"/>
      <c r="O18" s="38"/>
      <c r="P18" s="39"/>
      <c r="Q18" s="28"/>
    </row>
    <row r="19" spans="2:17">
      <c r="B19" s="30" t="s">
        <v>1</v>
      </c>
      <c r="C19" s="31"/>
      <c r="D19" s="31"/>
      <c r="E19" s="31"/>
      <c r="F19" s="31"/>
      <c r="G19" s="31"/>
      <c r="H19" s="32"/>
      <c r="I19" s="32"/>
      <c r="J19" s="32"/>
      <c r="K19" s="31"/>
      <c r="L19" s="31"/>
      <c r="M19" s="31"/>
      <c r="N19" s="32"/>
      <c r="O19" s="72">
        <v>0</v>
      </c>
      <c r="P19" s="73"/>
      <c r="Q19" s="28"/>
    </row>
    <row r="20" spans="2:17">
      <c r="B20" s="40" t="s">
        <v>25</v>
      </c>
      <c r="C20" s="41"/>
      <c r="D20" s="41"/>
      <c r="E20" s="41"/>
      <c r="F20" s="41"/>
      <c r="G20" s="41"/>
      <c r="H20" s="28"/>
      <c r="I20" s="28"/>
      <c r="J20" s="28"/>
      <c r="K20" s="41"/>
      <c r="L20" s="41"/>
      <c r="M20" s="41"/>
      <c r="N20" s="28"/>
      <c r="O20" s="76"/>
      <c r="P20" s="77"/>
      <c r="Q20" s="28"/>
    </row>
    <row r="21" spans="2:17">
      <c r="B21" s="33" t="s">
        <v>30</v>
      </c>
      <c r="C21" s="34"/>
      <c r="D21" s="34"/>
      <c r="E21" s="34"/>
      <c r="F21" s="34"/>
      <c r="G21" s="34"/>
      <c r="H21" s="29"/>
      <c r="I21" s="29"/>
      <c r="J21" s="29"/>
      <c r="K21" s="34"/>
      <c r="L21" s="34"/>
      <c r="M21" s="34"/>
      <c r="N21" s="29"/>
      <c r="O21" s="42"/>
      <c r="P21" s="43"/>
      <c r="Q21" s="28"/>
    </row>
    <row r="22" spans="2:17">
      <c r="B22" s="37"/>
      <c r="C22" s="26"/>
      <c r="D22" s="26"/>
      <c r="E22" s="26"/>
      <c r="F22" s="26"/>
      <c r="G22" s="26"/>
      <c r="K22" s="26"/>
      <c r="L22" s="26"/>
      <c r="M22" s="26"/>
      <c r="N22" s="28"/>
      <c r="O22" s="44"/>
      <c r="P22" s="45"/>
      <c r="Q22" s="28"/>
    </row>
    <row r="23" spans="2:17" ht="15" customHeight="1">
      <c r="B23" s="30" t="s">
        <v>2</v>
      </c>
      <c r="C23" s="31"/>
      <c r="D23" s="31"/>
      <c r="E23" s="31"/>
      <c r="F23" s="31"/>
      <c r="G23" s="31"/>
      <c r="H23" s="32"/>
      <c r="I23" s="32"/>
      <c r="J23" s="32"/>
      <c r="K23" s="31"/>
      <c r="L23" s="31"/>
      <c r="M23" s="31"/>
      <c r="N23" s="32"/>
      <c r="O23" s="72">
        <v>0</v>
      </c>
      <c r="P23" s="73"/>
      <c r="Q23" s="28"/>
    </row>
    <row r="24" spans="2:17" ht="15" customHeight="1">
      <c r="B24" s="40" t="s">
        <v>27</v>
      </c>
      <c r="C24" s="41"/>
      <c r="D24" s="41"/>
      <c r="E24" s="41"/>
      <c r="F24" s="41"/>
      <c r="G24" s="41"/>
      <c r="H24" s="28"/>
      <c r="I24" s="28"/>
      <c r="J24" s="28"/>
      <c r="K24" s="41"/>
      <c r="L24" s="41"/>
      <c r="M24" s="41"/>
      <c r="N24" s="28"/>
      <c r="O24" s="76"/>
      <c r="P24" s="77"/>
      <c r="Q24" s="28"/>
    </row>
    <row r="25" spans="2:17" ht="15" customHeight="1">
      <c r="B25" s="33" t="s">
        <v>29</v>
      </c>
      <c r="C25" s="34"/>
      <c r="D25" s="34"/>
      <c r="E25" s="34"/>
      <c r="F25" s="34"/>
      <c r="G25" s="34"/>
      <c r="H25" s="29"/>
      <c r="I25" s="29"/>
      <c r="J25" s="29"/>
      <c r="K25" s="34"/>
      <c r="L25" s="34"/>
      <c r="M25" s="34"/>
      <c r="N25" s="29"/>
      <c r="O25" s="42"/>
      <c r="P25" s="43"/>
      <c r="Q25" s="28"/>
    </row>
    <row r="26" spans="2:17" ht="15" customHeight="1">
      <c r="B26" s="37"/>
      <c r="C26" s="26"/>
      <c r="D26" s="26"/>
      <c r="E26" s="26"/>
      <c r="F26" s="26"/>
      <c r="G26" s="26"/>
      <c r="K26" s="26"/>
      <c r="L26" s="26"/>
      <c r="M26" s="26"/>
      <c r="N26" s="28"/>
      <c r="O26" s="44"/>
      <c r="P26" s="45"/>
      <c r="Q26" s="28"/>
    </row>
    <row r="27" spans="2:17">
      <c r="B27" s="30" t="s">
        <v>3</v>
      </c>
      <c r="C27" s="31"/>
      <c r="D27" s="31"/>
      <c r="E27" s="31"/>
      <c r="F27" s="31"/>
      <c r="G27" s="31"/>
      <c r="H27" s="32"/>
      <c r="I27" s="32"/>
      <c r="J27" s="32"/>
      <c r="K27" s="31"/>
      <c r="L27" s="31"/>
      <c r="M27" s="31"/>
      <c r="N27" s="32"/>
      <c r="O27" s="74">
        <v>0</v>
      </c>
      <c r="P27" s="75"/>
      <c r="Q27" s="28"/>
    </row>
    <row r="28" spans="2:17">
      <c r="B28" s="33" t="s">
        <v>28</v>
      </c>
      <c r="C28" s="34"/>
      <c r="D28" s="34"/>
      <c r="E28" s="34"/>
      <c r="F28" s="34"/>
      <c r="G28" s="34"/>
      <c r="H28" s="29"/>
      <c r="I28" s="29"/>
      <c r="J28" s="29"/>
      <c r="K28" s="34"/>
      <c r="L28" s="34"/>
      <c r="M28" s="34"/>
      <c r="N28" s="29"/>
      <c r="O28" s="46"/>
      <c r="P28" s="47"/>
      <c r="Q28" s="28"/>
    </row>
    <row r="29" spans="2:17">
      <c r="B29" s="37"/>
      <c r="C29" s="26"/>
      <c r="D29" s="26"/>
      <c r="E29" s="26"/>
      <c r="F29" s="26"/>
      <c r="G29" s="26"/>
      <c r="K29" s="26"/>
      <c r="L29" s="26"/>
      <c r="M29" s="26"/>
      <c r="N29" s="28"/>
      <c r="O29" s="48"/>
      <c r="P29" s="49"/>
      <c r="Q29" s="28"/>
    </row>
    <row r="30" spans="2:17">
      <c r="B30" s="30" t="s">
        <v>4</v>
      </c>
      <c r="C30" s="31"/>
      <c r="D30" s="31"/>
      <c r="E30" s="50"/>
      <c r="F30" s="31"/>
      <c r="G30" s="31"/>
      <c r="H30" s="32"/>
      <c r="I30" s="32"/>
      <c r="J30" s="32"/>
      <c r="K30" s="31"/>
      <c r="L30" s="31"/>
      <c r="M30" s="31"/>
      <c r="N30" s="32"/>
      <c r="O30" s="51">
        <v>9</v>
      </c>
      <c r="P30" s="52" t="s">
        <v>17</v>
      </c>
      <c r="Q30" s="28"/>
    </row>
    <row r="31" spans="2:17">
      <c r="B31" s="33" t="s">
        <v>32</v>
      </c>
      <c r="C31" s="34"/>
      <c r="D31" s="34"/>
      <c r="E31" s="53"/>
      <c r="F31" s="34"/>
      <c r="G31" s="34"/>
      <c r="H31" s="29"/>
      <c r="I31" s="29"/>
      <c r="J31" s="29"/>
      <c r="K31" s="34"/>
      <c r="L31" s="34"/>
      <c r="M31" s="34"/>
      <c r="N31" s="29"/>
      <c r="O31" s="54"/>
      <c r="P31" s="55"/>
      <c r="Q31" s="28"/>
    </row>
    <row r="32" spans="2:17">
      <c r="B32" s="37"/>
      <c r="C32" s="26"/>
      <c r="D32" s="26"/>
      <c r="E32" s="56"/>
      <c r="F32" s="26"/>
      <c r="G32" s="26"/>
      <c r="K32" s="26"/>
      <c r="L32" s="26"/>
      <c r="M32" s="26"/>
      <c r="N32" s="28"/>
      <c r="O32" s="48"/>
      <c r="P32" s="57"/>
      <c r="Q32" s="28"/>
    </row>
    <row r="33" spans="2:17">
      <c r="B33" s="30" t="s">
        <v>5</v>
      </c>
      <c r="C33" s="31"/>
      <c r="D33" s="31"/>
      <c r="E33" s="31"/>
      <c r="F33" s="31"/>
      <c r="G33" s="31"/>
      <c r="H33" s="32"/>
      <c r="I33" s="32"/>
      <c r="J33" s="32"/>
      <c r="K33" s="31"/>
      <c r="L33" s="31"/>
      <c r="M33" s="31"/>
      <c r="N33" s="32"/>
      <c r="O33" s="58">
        <f>(ROUND((1+IRR(Piano!F22:F34,0))^12,5)-1)*100</f>
        <v>9.3809999999999949</v>
      </c>
      <c r="P33" s="52" t="s">
        <v>17</v>
      </c>
      <c r="Q33" s="28"/>
    </row>
    <row r="34" spans="2:17">
      <c r="B34" s="59" t="s">
        <v>33</v>
      </c>
      <c r="C34" s="41"/>
      <c r="D34" s="41"/>
      <c r="E34" s="41"/>
      <c r="F34" s="41"/>
      <c r="G34" s="41"/>
      <c r="H34" s="28"/>
      <c r="I34" s="28"/>
      <c r="J34" s="28"/>
      <c r="K34" s="41"/>
      <c r="L34" s="41"/>
      <c r="M34" s="41"/>
      <c r="N34" s="28"/>
      <c r="O34" s="60"/>
      <c r="P34" s="61"/>
      <c r="Q34" s="28"/>
    </row>
    <row r="35" spans="2:17">
      <c r="B35" s="59" t="s">
        <v>34</v>
      </c>
      <c r="C35" s="41"/>
      <c r="D35" s="41"/>
      <c r="E35" s="41"/>
      <c r="F35" s="41"/>
      <c r="G35" s="41"/>
      <c r="H35" s="28"/>
      <c r="I35" s="28"/>
      <c r="J35" s="28"/>
      <c r="K35" s="41"/>
      <c r="L35" s="41"/>
      <c r="M35" s="41"/>
      <c r="N35" s="28"/>
      <c r="O35" s="60"/>
      <c r="P35" s="61"/>
      <c r="Q35" s="28"/>
    </row>
    <row r="36" spans="2:17">
      <c r="B36" s="62" t="s">
        <v>35</v>
      </c>
      <c r="C36" s="34"/>
      <c r="D36" s="34"/>
      <c r="E36" s="34"/>
      <c r="F36" s="34"/>
      <c r="G36" s="34"/>
      <c r="H36" s="63"/>
      <c r="I36" s="64"/>
      <c r="J36" s="29"/>
      <c r="K36" s="34"/>
      <c r="L36" s="34"/>
      <c r="M36" s="34"/>
      <c r="N36" s="29"/>
      <c r="O36" s="34"/>
      <c r="P36" s="78"/>
      <c r="Q36" s="28"/>
    </row>
    <row r="37" spans="2:17">
      <c r="B37" s="66"/>
      <c r="C37" s="66"/>
      <c r="D37" s="66"/>
      <c r="E37" s="66"/>
      <c r="F37" s="66"/>
      <c r="G37" s="66"/>
      <c r="H37" s="66"/>
      <c r="I37" s="66"/>
      <c r="K37" s="66"/>
      <c r="L37" s="66"/>
      <c r="M37" s="66"/>
    </row>
    <row r="38" spans="2:17" ht="15">
      <c r="B38" s="32" t="s">
        <v>40</v>
      </c>
      <c r="C38" s="32"/>
      <c r="D38" s="32"/>
      <c r="E38" s="32"/>
      <c r="F38" s="67"/>
      <c r="G38" s="67"/>
      <c r="H38" s="67"/>
      <c r="I38" s="67"/>
      <c r="J38" s="32"/>
      <c r="K38" s="67"/>
      <c r="L38" s="67"/>
      <c r="M38" s="67"/>
      <c r="N38" s="32"/>
      <c r="O38" s="32"/>
      <c r="P38" s="32"/>
    </row>
    <row r="39" spans="2:17">
      <c r="B39" s="28" t="s">
        <v>36</v>
      </c>
      <c r="C39" s="28"/>
      <c r="D39" s="28"/>
      <c r="E39" s="28"/>
      <c r="F39" s="68"/>
      <c r="G39" s="68"/>
      <c r="H39" s="68"/>
      <c r="I39" s="68"/>
      <c r="J39" s="28"/>
      <c r="K39" s="68"/>
      <c r="L39" s="68"/>
      <c r="M39" s="68"/>
      <c r="N39" s="28"/>
      <c r="O39" s="28"/>
      <c r="P39" s="28"/>
    </row>
    <row r="40" spans="2:17" ht="13.5" thickBot="1">
      <c r="B40" s="69" t="s">
        <v>41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</row>
    <row r="41" spans="2:17" ht="13.5" thickTop="1"/>
    <row r="42" spans="2:17">
      <c r="B42" s="25" t="s">
        <v>42</v>
      </c>
    </row>
    <row r="43" spans="2:17">
      <c r="B43" s="25" t="s">
        <v>37</v>
      </c>
    </row>
    <row r="44" spans="2:17">
      <c r="B44" s="25" t="s">
        <v>38</v>
      </c>
    </row>
  </sheetData>
  <sheetProtection password="D1FA" sheet="1" objects="1" scenarios="1" selectLockedCells="1"/>
  <mergeCells count="4">
    <mergeCell ref="O27:P27"/>
    <mergeCell ref="O16:P16"/>
    <mergeCell ref="O19:P19"/>
    <mergeCell ref="O23:P2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9"/>
  <sheetViews>
    <sheetView workbookViewId="0">
      <selection sqref="A1:XFD1048576"/>
    </sheetView>
  </sheetViews>
  <sheetFormatPr defaultRowHeight="15"/>
  <cols>
    <col min="6" max="6" width="13.28515625" bestFit="1" customWidth="1"/>
  </cols>
  <sheetData>
    <row r="1" spans="1:10">
      <c r="A1" s="1" t="s">
        <v>6</v>
      </c>
      <c r="B1" s="2"/>
      <c r="C1" s="2"/>
      <c r="D1" s="2"/>
      <c r="E1" s="2"/>
      <c r="F1" s="2"/>
      <c r="G1" s="2"/>
      <c r="H1" s="2"/>
      <c r="I1" s="2"/>
      <c r="J1" s="3"/>
    </row>
    <row r="2" spans="1:10">
      <c r="A2" s="4"/>
      <c r="B2" s="5"/>
      <c r="C2" s="5"/>
      <c r="D2" s="5"/>
      <c r="E2" s="5"/>
      <c r="F2" s="5"/>
      <c r="G2" s="5"/>
      <c r="H2" s="5"/>
      <c r="I2" s="5"/>
      <c r="J2" s="6"/>
    </row>
    <row r="3" spans="1:10">
      <c r="A3" s="7" t="s">
        <v>7</v>
      </c>
      <c r="B3" s="8" t="s">
        <v>8</v>
      </c>
      <c r="C3" s="8" t="s">
        <v>9</v>
      </c>
      <c r="D3" s="9" t="s">
        <v>10</v>
      </c>
      <c r="E3" s="9" t="s">
        <v>11</v>
      </c>
      <c r="F3" s="9" t="s">
        <v>12</v>
      </c>
      <c r="G3" s="10" t="s">
        <v>13</v>
      </c>
      <c r="H3" s="5"/>
      <c r="I3" s="11" t="s">
        <v>14</v>
      </c>
      <c r="J3" s="12">
        <f>+('Prima linea'!D33/100+1)^(1/12)-1</f>
        <v>7.5002381279873909E-3</v>
      </c>
    </row>
    <row r="4" spans="1:10">
      <c r="A4" s="4">
        <v>0</v>
      </c>
      <c r="B4" s="5"/>
      <c r="C4" s="5"/>
      <c r="D4" s="13"/>
      <c r="E4" s="13"/>
      <c r="F4" s="13">
        <f>-'Prima linea'!$D$16</f>
        <v>-4000</v>
      </c>
      <c r="G4" s="14">
        <f>+F4</f>
        <v>-4000</v>
      </c>
      <c r="H4" s="5"/>
      <c r="I4" s="5"/>
      <c r="J4" s="6"/>
    </row>
    <row r="5" spans="1:10">
      <c r="A5" s="4">
        <v>1</v>
      </c>
      <c r="B5" s="5">
        <v>1</v>
      </c>
      <c r="C5" s="15">
        <f>+$B$39</f>
        <v>30.416666666666668</v>
      </c>
      <c r="D5" s="13">
        <f>('Prima linea'!$D$16*'Prima linea'!$D$30*C5)/36500</f>
        <v>30</v>
      </c>
      <c r="E5" s="13">
        <f>+('Prima linea'!$D$19)/12+'Prima linea'!$D$23+'Prima linea'!$D$27</f>
        <v>0</v>
      </c>
      <c r="F5" s="13">
        <f>+E5+D5</f>
        <v>30</v>
      </c>
      <c r="G5" s="14">
        <f>+F5/(1+$J$3)^A5</f>
        <v>29.776667900091319</v>
      </c>
      <c r="H5" s="5"/>
      <c r="I5" s="5"/>
      <c r="J5" s="6"/>
    </row>
    <row r="6" spans="1:10">
      <c r="A6" s="4">
        <v>2</v>
      </c>
      <c r="B6" s="5">
        <v>2</v>
      </c>
      <c r="C6" s="15">
        <f t="shared" ref="C6:C16" si="0">+$B$39</f>
        <v>30.416666666666668</v>
      </c>
      <c r="D6" s="13">
        <f>('Prima linea'!$D$16*'Prima linea'!$D$30*C6)/36500</f>
        <v>30</v>
      </c>
      <c r="E6" s="13">
        <f>+('Prima linea'!$D$19)/12+'Prima linea'!$D$23+'Prima linea'!$D$27</f>
        <v>0</v>
      </c>
      <c r="F6" s="13">
        <f>+E6+D6</f>
        <v>30</v>
      </c>
      <c r="G6" s="14">
        <f t="shared" ref="G6:G15" si="1">+F6/(1+$J$3)^A6</f>
        <v>29.554998374410953</v>
      </c>
      <c r="H6" s="5"/>
      <c r="I6" s="5"/>
      <c r="J6" s="6"/>
    </row>
    <row r="7" spans="1:10">
      <c r="A7" s="4">
        <v>3</v>
      </c>
      <c r="B7" s="5">
        <v>3</v>
      </c>
      <c r="C7" s="15">
        <f t="shared" si="0"/>
        <v>30.416666666666668</v>
      </c>
      <c r="D7" s="13">
        <f>('Prima linea'!$D$16*'Prima linea'!$D$30*C7)/36500</f>
        <v>30</v>
      </c>
      <c r="E7" s="13">
        <f>+('Prima linea'!$D$19)/12+'Prima linea'!$D$23+'Prima linea'!$D$27</f>
        <v>0</v>
      </c>
      <c r="F7" s="13">
        <f t="shared" ref="F7:F15" si="2">+E7+D7</f>
        <v>30</v>
      </c>
      <c r="G7" s="14">
        <f t="shared" si="1"/>
        <v>29.334979046085788</v>
      </c>
      <c r="H7" s="5"/>
      <c r="I7" s="5"/>
      <c r="J7" s="6"/>
    </row>
    <row r="8" spans="1:10">
      <c r="A8" s="4">
        <v>4</v>
      </c>
      <c r="B8" s="5">
        <v>4</v>
      </c>
      <c r="C8" s="15">
        <f t="shared" si="0"/>
        <v>30.416666666666668</v>
      </c>
      <c r="D8" s="13">
        <f>('Prima linea'!$D$16*'Prima linea'!$D$30*C8)/36500</f>
        <v>30</v>
      </c>
      <c r="E8" s="13">
        <f>+('Prima linea'!$D$19)/12+'Prima linea'!$D$23+'Prima linea'!$D$27</f>
        <v>0</v>
      </c>
      <c r="F8" s="13">
        <f t="shared" si="2"/>
        <v>30</v>
      </c>
      <c r="G8" s="14">
        <f t="shared" si="1"/>
        <v>29.116597630381133</v>
      </c>
      <c r="H8" s="5"/>
      <c r="I8" s="5"/>
      <c r="J8" s="6"/>
    </row>
    <row r="9" spans="1:10">
      <c r="A9" s="4">
        <v>5</v>
      </c>
      <c r="B9" s="5">
        <v>5</v>
      </c>
      <c r="C9" s="15">
        <f t="shared" si="0"/>
        <v>30.416666666666668</v>
      </c>
      <c r="D9" s="13">
        <f>('Prima linea'!$D$16*'Prima linea'!$D$30*C9)/36500</f>
        <v>30</v>
      </c>
      <c r="E9" s="13">
        <f>+('Prima linea'!$D$19)/12+'Prima linea'!$D$23+'Prima linea'!$D$27</f>
        <v>0</v>
      </c>
      <c r="F9" s="13">
        <f t="shared" si="2"/>
        <v>30</v>
      </c>
      <c r="G9" s="14">
        <f t="shared" si="1"/>
        <v>28.899841934014827</v>
      </c>
      <c r="H9" s="5"/>
      <c r="I9" s="5"/>
      <c r="J9" s="6"/>
    </row>
    <row r="10" spans="1:10">
      <c r="A10" s="4">
        <v>6</v>
      </c>
      <c r="B10" s="5">
        <v>6</v>
      </c>
      <c r="C10" s="15">
        <f t="shared" si="0"/>
        <v>30.416666666666668</v>
      </c>
      <c r="D10" s="13">
        <f>('Prima linea'!$D$16*'Prima linea'!$D$30*C10)/36500</f>
        <v>30</v>
      </c>
      <c r="E10" s="13">
        <f>+('Prima linea'!$D$19)/12+'Prima linea'!$D$23+'Prima linea'!$D$27</f>
        <v>0</v>
      </c>
      <c r="F10" s="13">
        <f t="shared" si="2"/>
        <v>30</v>
      </c>
      <c r="G10" s="14">
        <f t="shared" si="1"/>
        <v>28.684699854476403</v>
      </c>
      <c r="H10" s="5"/>
      <c r="I10" s="5"/>
      <c r="J10" s="6"/>
    </row>
    <row r="11" spans="1:10">
      <c r="A11" s="4">
        <v>7</v>
      </c>
      <c r="B11" s="5">
        <v>7</v>
      </c>
      <c r="C11" s="15">
        <f t="shared" si="0"/>
        <v>30.416666666666668</v>
      </c>
      <c r="D11" s="13">
        <f>('Prima linea'!$D$16*'Prima linea'!$D$30*C11)/36500</f>
        <v>30</v>
      </c>
      <c r="E11" s="13">
        <f>+('Prima linea'!$D$19)/12+'Prima linea'!$D$23+'Prima linea'!$D$27</f>
        <v>0</v>
      </c>
      <c r="F11" s="13">
        <f t="shared" si="2"/>
        <v>30</v>
      </c>
      <c r="G11" s="14">
        <f t="shared" si="1"/>
        <v>28.471159379351391</v>
      </c>
      <c r="H11" s="5"/>
      <c r="I11" s="5"/>
      <c r="J11" s="6"/>
    </row>
    <row r="12" spans="1:10">
      <c r="A12" s="4">
        <v>8</v>
      </c>
      <c r="B12" s="5">
        <v>8</v>
      </c>
      <c r="C12" s="15">
        <f t="shared" si="0"/>
        <v>30.416666666666668</v>
      </c>
      <c r="D12" s="13">
        <f>('Prima linea'!$D$16*'Prima linea'!$D$30*C12)/36500</f>
        <v>30</v>
      </c>
      <c r="E12" s="13">
        <f>+('Prima linea'!$D$19)/12+'Prima linea'!$D$23+'Prima linea'!$D$27</f>
        <v>0</v>
      </c>
      <c r="F12" s="13">
        <f t="shared" si="2"/>
        <v>30</v>
      </c>
      <c r="G12" s="14">
        <f t="shared" si="1"/>
        <v>28.259208585650541</v>
      </c>
      <c r="H12" s="5"/>
      <c r="I12" s="5"/>
      <c r="J12" s="6"/>
    </row>
    <row r="13" spans="1:10">
      <c r="A13" s="4">
        <v>9</v>
      </c>
      <c r="B13" s="5">
        <v>9</v>
      </c>
      <c r="C13" s="15">
        <f t="shared" si="0"/>
        <v>30.416666666666668</v>
      </c>
      <c r="D13" s="13">
        <f>('Prima linea'!$D$16*'Prima linea'!$D$30*C13)/36500</f>
        <v>30</v>
      </c>
      <c r="E13" s="13">
        <f>+('Prima linea'!$D$19)/12+'Prima linea'!$D$23+'Prima linea'!$D$27</f>
        <v>0</v>
      </c>
      <c r="F13" s="13">
        <f t="shared" si="2"/>
        <v>30</v>
      </c>
      <c r="G13" s="14">
        <f t="shared" si="1"/>
        <v>28.048835639144176</v>
      </c>
      <c r="H13" s="5"/>
      <c r="I13" s="5"/>
      <c r="J13" s="6"/>
    </row>
    <row r="14" spans="1:10">
      <c r="A14" s="4">
        <v>10</v>
      </c>
      <c r="B14" s="5">
        <v>10</v>
      </c>
      <c r="C14" s="15">
        <f t="shared" si="0"/>
        <v>30.416666666666668</v>
      </c>
      <c r="D14" s="13">
        <f>('Prima linea'!$D$16*'Prima linea'!$D$30*C14)/36500</f>
        <v>30</v>
      </c>
      <c r="E14" s="13">
        <f>+('Prima linea'!$D$19)/12+'Prima linea'!$D$23+'Prima linea'!$D$27</f>
        <v>0</v>
      </c>
      <c r="F14" s="13">
        <f t="shared" si="2"/>
        <v>30</v>
      </c>
      <c r="G14" s="14">
        <f t="shared" si="1"/>
        <v>27.840028793701393</v>
      </c>
      <c r="H14" s="5"/>
      <c r="I14" s="5"/>
      <c r="J14" s="6"/>
    </row>
    <row r="15" spans="1:10">
      <c r="A15" s="4">
        <v>11</v>
      </c>
      <c r="B15" s="5">
        <v>11</v>
      </c>
      <c r="C15" s="15">
        <f t="shared" si="0"/>
        <v>30.416666666666668</v>
      </c>
      <c r="D15" s="13">
        <f>('Prima linea'!$D$16*'Prima linea'!$D$30*C15)/36500</f>
        <v>30</v>
      </c>
      <c r="E15" s="13">
        <f>+('Prima linea'!$D$19)/12+'Prima linea'!$D$23+'Prima linea'!$D$27</f>
        <v>0</v>
      </c>
      <c r="F15" s="13">
        <f t="shared" si="2"/>
        <v>30</v>
      </c>
      <c r="G15" s="14">
        <f t="shared" si="1"/>
        <v>27.632776390634209</v>
      </c>
      <c r="H15" s="5"/>
      <c r="I15" s="5"/>
      <c r="J15" s="6"/>
    </row>
    <row r="16" spans="1:10">
      <c r="A16" s="4">
        <v>12</v>
      </c>
      <c r="B16" s="5">
        <v>12</v>
      </c>
      <c r="C16" s="15">
        <f t="shared" si="0"/>
        <v>30.416666666666668</v>
      </c>
      <c r="D16" s="13">
        <f>('Prima linea'!$D$16*'Prima linea'!$D$30*C16)/36500</f>
        <v>30</v>
      </c>
      <c r="E16" s="13">
        <f>+('Prima linea'!$D$19)/12+'Prima linea'!$D$23+'Prima linea'!$D$27</f>
        <v>0</v>
      </c>
      <c r="F16" s="13">
        <f>+E16+D16+'Prima linea'!D16</f>
        <v>4030</v>
      </c>
      <c r="G16" s="14">
        <f>+F16/(1+$J$3)^A16</f>
        <v>3684.3693145975963</v>
      </c>
      <c r="H16" s="5"/>
      <c r="I16" s="5"/>
      <c r="J16" s="6"/>
    </row>
    <row r="17" spans="1:10" ht="15.75" thickBot="1">
      <c r="A17" s="16"/>
      <c r="B17" s="17"/>
      <c r="C17" s="17"/>
      <c r="D17" s="18"/>
      <c r="E17" s="18"/>
      <c r="F17" s="18"/>
      <c r="G17" s="19"/>
      <c r="H17" s="17"/>
      <c r="I17" s="17"/>
      <c r="J17" s="20"/>
    </row>
    <row r="18" spans="1:10" ht="15.75" thickBot="1">
      <c r="D18" s="21"/>
      <c r="E18" s="21"/>
      <c r="F18" s="21"/>
      <c r="G18" s="22"/>
    </row>
    <row r="19" spans="1:10">
      <c r="A19" s="1" t="s">
        <v>15</v>
      </c>
      <c r="B19" s="2"/>
      <c r="C19" s="2"/>
      <c r="D19" s="23"/>
      <c r="E19" s="23"/>
      <c r="F19" s="23"/>
      <c r="G19" s="2"/>
      <c r="H19" s="2"/>
      <c r="I19" s="2"/>
      <c r="J19" s="3"/>
    </row>
    <row r="20" spans="1:10">
      <c r="A20" s="4"/>
      <c r="B20" s="5"/>
      <c r="C20" s="5"/>
      <c r="D20" s="13"/>
      <c r="E20" s="13"/>
      <c r="F20" s="13"/>
      <c r="G20" s="5"/>
      <c r="H20" s="5"/>
      <c r="I20" s="5"/>
      <c r="J20" s="6"/>
    </row>
    <row r="21" spans="1:10">
      <c r="A21" s="7" t="s">
        <v>7</v>
      </c>
      <c r="B21" s="8" t="s">
        <v>8</v>
      </c>
      <c r="C21" s="8" t="s">
        <v>9</v>
      </c>
      <c r="D21" s="9" t="s">
        <v>10</v>
      </c>
      <c r="E21" s="9" t="s">
        <v>11</v>
      </c>
      <c r="F21" s="9" t="s">
        <v>12</v>
      </c>
      <c r="G21" s="10" t="s">
        <v>13</v>
      </c>
      <c r="H21" s="5"/>
      <c r="I21" s="11" t="s">
        <v>14</v>
      </c>
      <c r="J21" s="12">
        <f>+('Seconda linea'!O33/100+1)^(1/12)-1</f>
        <v>7.5002381279873909E-3</v>
      </c>
    </row>
    <row r="22" spans="1:10">
      <c r="A22" s="4">
        <v>0</v>
      </c>
      <c r="B22" s="5"/>
      <c r="C22" s="5"/>
      <c r="D22" s="13"/>
      <c r="E22" s="13"/>
      <c r="F22" s="13">
        <f>-'Seconda linea'!$O$16</f>
        <v>-1600</v>
      </c>
      <c r="G22" s="14">
        <f>+F22</f>
        <v>-1600</v>
      </c>
      <c r="H22" s="5"/>
      <c r="I22" s="5"/>
      <c r="J22" s="6"/>
    </row>
    <row r="23" spans="1:10">
      <c r="A23" s="4">
        <v>1</v>
      </c>
      <c r="B23" s="5">
        <v>1</v>
      </c>
      <c r="C23" s="5">
        <f>+$B$39</f>
        <v>30.416666666666668</v>
      </c>
      <c r="D23" s="13">
        <f>'Seconda linea'!$O$16*'Seconda linea'!$O$30*C23/36500</f>
        <v>12</v>
      </c>
      <c r="E23" s="13">
        <f>+('Seconda linea'!$O$19)/12+('Seconda linea'!$O$23+'Seconda linea'!$O$27)</f>
        <v>0</v>
      </c>
      <c r="F23" s="13">
        <f>+E23+D23</f>
        <v>12</v>
      </c>
      <c r="G23" s="14">
        <f>+F23/(1+$J$21)^A23</f>
        <v>11.910667160036526</v>
      </c>
      <c r="H23" s="5"/>
      <c r="I23" s="5"/>
      <c r="J23" s="6"/>
    </row>
    <row r="24" spans="1:10">
      <c r="A24" s="4">
        <v>2</v>
      </c>
      <c r="B24" s="5">
        <v>2</v>
      </c>
      <c r="C24" s="5">
        <f t="shared" ref="C24:C34" si="3">+$B$39</f>
        <v>30.416666666666668</v>
      </c>
      <c r="D24" s="13">
        <f>'Seconda linea'!$O$16*'Seconda linea'!$O$30*C24/36500</f>
        <v>12</v>
      </c>
      <c r="E24" s="13">
        <f>+('Seconda linea'!$O$19)/12+('Seconda linea'!$O$23+'Seconda linea'!$O$27)</f>
        <v>0</v>
      </c>
      <c r="F24" s="13">
        <f t="shared" ref="F24:F33" si="4">+E24+D24</f>
        <v>12</v>
      </c>
      <c r="G24" s="14">
        <f t="shared" ref="G24:G34" si="5">+F24/(1+$J$21)^A24</f>
        <v>11.821999349764381</v>
      </c>
      <c r="H24" s="5"/>
      <c r="I24" s="5"/>
      <c r="J24" s="6"/>
    </row>
    <row r="25" spans="1:10">
      <c r="A25" s="4">
        <v>3</v>
      </c>
      <c r="B25" s="5">
        <v>3</v>
      </c>
      <c r="C25" s="5">
        <f t="shared" si="3"/>
        <v>30.416666666666668</v>
      </c>
      <c r="D25" s="13">
        <f>'Seconda linea'!$O$16*'Seconda linea'!$O$30*C25/36500</f>
        <v>12</v>
      </c>
      <c r="E25" s="13">
        <f>+('Seconda linea'!$O$19)/12+('Seconda linea'!$O$23+'Seconda linea'!$O$27)</f>
        <v>0</v>
      </c>
      <c r="F25" s="13">
        <f t="shared" si="4"/>
        <v>12</v>
      </c>
      <c r="G25" s="14">
        <f t="shared" si="5"/>
        <v>11.733991618434315</v>
      </c>
      <c r="H25" s="5"/>
      <c r="I25" s="5"/>
      <c r="J25" s="6"/>
    </row>
    <row r="26" spans="1:10">
      <c r="A26" s="4">
        <v>4</v>
      </c>
      <c r="B26" s="5">
        <v>4</v>
      </c>
      <c r="C26" s="5">
        <f t="shared" si="3"/>
        <v>30.416666666666668</v>
      </c>
      <c r="D26" s="13">
        <f>'Seconda linea'!$O$16*'Seconda linea'!$O$30*C26/36500</f>
        <v>12</v>
      </c>
      <c r="E26" s="13">
        <f>+('Seconda linea'!$O$19)/12+('Seconda linea'!$O$23+'Seconda linea'!$O$27)</f>
        <v>0</v>
      </c>
      <c r="F26" s="13">
        <f t="shared" si="4"/>
        <v>12</v>
      </c>
      <c r="G26" s="14">
        <f t="shared" si="5"/>
        <v>11.646639052152453</v>
      </c>
      <c r="H26" s="5"/>
      <c r="I26" s="5"/>
      <c r="J26" s="6"/>
    </row>
    <row r="27" spans="1:10">
      <c r="A27" s="4">
        <v>5</v>
      </c>
      <c r="B27" s="5">
        <v>5</v>
      </c>
      <c r="C27" s="5">
        <f t="shared" si="3"/>
        <v>30.416666666666668</v>
      </c>
      <c r="D27" s="13">
        <f>'Seconda linea'!$O$16*'Seconda linea'!$O$30*C27/36500</f>
        <v>12</v>
      </c>
      <c r="E27" s="13">
        <f>+('Seconda linea'!$O$19)/12+('Seconda linea'!$O$23+'Seconda linea'!$O$27)</f>
        <v>0</v>
      </c>
      <c r="F27" s="13">
        <f t="shared" si="4"/>
        <v>12</v>
      </c>
      <c r="G27" s="14">
        <f t="shared" si="5"/>
        <v>11.559936773605932</v>
      </c>
      <c r="H27" s="5"/>
      <c r="I27" s="5"/>
      <c r="J27" s="6"/>
    </row>
    <row r="28" spans="1:10">
      <c r="A28" s="4">
        <v>6</v>
      </c>
      <c r="B28" s="5">
        <v>6</v>
      </c>
      <c r="C28" s="5">
        <f t="shared" si="3"/>
        <v>30.416666666666668</v>
      </c>
      <c r="D28" s="13">
        <f>'Seconda linea'!$O$16*'Seconda linea'!$O$30*C28/36500</f>
        <v>12</v>
      </c>
      <c r="E28" s="13">
        <f>+('Seconda linea'!$O$19)/12+('Seconda linea'!$O$23+'Seconda linea'!$O$27)</f>
        <v>0</v>
      </c>
      <c r="F28" s="13">
        <f t="shared" si="4"/>
        <v>12</v>
      </c>
      <c r="G28" s="14">
        <f t="shared" si="5"/>
        <v>11.473879941790562</v>
      </c>
      <c r="H28" s="5"/>
      <c r="I28" s="5"/>
      <c r="J28" s="6"/>
    </row>
    <row r="29" spans="1:10">
      <c r="A29" s="4">
        <v>7</v>
      </c>
      <c r="B29" s="5">
        <v>7</v>
      </c>
      <c r="C29" s="5">
        <f t="shared" si="3"/>
        <v>30.416666666666668</v>
      </c>
      <c r="D29" s="13">
        <f>'Seconda linea'!$O$16*'Seconda linea'!$O$30*C29/36500</f>
        <v>12</v>
      </c>
      <c r="E29" s="13">
        <f>+('Seconda linea'!$O$19)/12+('Seconda linea'!$O$23+'Seconda linea'!$O$27)</f>
        <v>0</v>
      </c>
      <c r="F29" s="13">
        <f t="shared" si="4"/>
        <v>12</v>
      </c>
      <c r="G29" s="14">
        <f t="shared" si="5"/>
        <v>11.388463751740556</v>
      </c>
      <c r="H29" s="5"/>
      <c r="I29" s="5"/>
      <c r="J29" s="6"/>
    </row>
    <row r="30" spans="1:10">
      <c r="A30" s="4">
        <v>8</v>
      </c>
      <c r="B30" s="5">
        <v>8</v>
      </c>
      <c r="C30" s="5">
        <f t="shared" si="3"/>
        <v>30.416666666666668</v>
      </c>
      <c r="D30" s="13">
        <f>'Seconda linea'!$O$16*'Seconda linea'!$O$30*C30/36500</f>
        <v>12</v>
      </c>
      <c r="E30" s="13">
        <f>+('Seconda linea'!$O$19)/12+('Seconda linea'!$O$23+'Seconda linea'!$O$27)</f>
        <v>0</v>
      </c>
      <c r="F30" s="13">
        <f t="shared" si="4"/>
        <v>12</v>
      </c>
      <c r="G30" s="14">
        <f t="shared" si="5"/>
        <v>11.303683434260217</v>
      </c>
      <c r="H30" s="5"/>
      <c r="I30" s="5"/>
      <c r="J30" s="6"/>
    </row>
    <row r="31" spans="1:10">
      <c r="A31" s="4">
        <v>9</v>
      </c>
      <c r="B31" s="5">
        <v>9</v>
      </c>
      <c r="C31" s="5">
        <f t="shared" si="3"/>
        <v>30.416666666666668</v>
      </c>
      <c r="D31" s="13">
        <f>'Seconda linea'!$O$16*'Seconda linea'!$O$30*C31/36500</f>
        <v>12</v>
      </c>
      <c r="E31" s="13">
        <f>+('Seconda linea'!$O$19)/12+('Seconda linea'!$O$23+'Seconda linea'!$O$27)</f>
        <v>0</v>
      </c>
      <c r="F31" s="13">
        <f t="shared" si="4"/>
        <v>12</v>
      </c>
      <c r="G31" s="14">
        <f t="shared" si="5"/>
        <v>11.21953425565767</v>
      </c>
      <c r="H31" s="5"/>
      <c r="I31" s="5"/>
      <c r="J31" s="6"/>
    </row>
    <row r="32" spans="1:10">
      <c r="A32" s="4">
        <v>10</v>
      </c>
      <c r="B32" s="5">
        <v>10</v>
      </c>
      <c r="C32" s="5">
        <f t="shared" si="3"/>
        <v>30.416666666666668</v>
      </c>
      <c r="D32" s="13">
        <f>'Seconda linea'!$O$16*'Seconda linea'!$O$30*C32/36500</f>
        <v>12</v>
      </c>
      <c r="E32" s="13">
        <f>+('Seconda linea'!$O$19)/12+('Seconda linea'!$O$23+'Seconda linea'!$O$27)</f>
        <v>0</v>
      </c>
      <c r="F32" s="13">
        <f t="shared" si="4"/>
        <v>12</v>
      </c>
      <c r="G32" s="14">
        <f t="shared" si="5"/>
        <v>11.136011517480558</v>
      </c>
      <c r="H32" s="5"/>
      <c r="I32" s="5"/>
      <c r="J32" s="6"/>
    </row>
    <row r="33" spans="1:10">
      <c r="A33" s="4">
        <v>11</v>
      </c>
      <c r="B33" s="5">
        <v>11</v>
      </c>
      <c r="C33" s="5">
        <f t="shared" si="3"/>
        <v>30.416666666666668</v>
      </c>
      <c r="D33" s="13">
        <f>'Seconda linea'!$O$16*'Seconda linea'!$O$30*C33/36500</f>
        <v>12</v>
      </c>
      <c r="E33" s="13">
        <f>+('Seconda linea'!$O$19)/12+('Seconda linea'!$O$23+'Seconda linea'!$O$27)</f>
        <v>0</v>
      </c>
      <c r="F33" s="13">
        <f t="shared" si="4"/>
        <v>12</v>
      </c>
      <c r="G33" s="14">
        <f t="shared" si="5"/>
        <v>11.053110556253683</v>
      </c>
      <c r="H33" s="5"/>
      <c r="I33" s="5"/>
      <c r="J33" s="6"/>
    </row>
    <row r="34" spans="1:10">
      <c r="A34" s="4">
        <v>12</v>
      </c>
      <c r="B34" s="5">
        <v>12</v>
      </c>
      <c r="C34" s="5">
        <f t="shared" si="3"/>
        <v>30.416666666666668</v>
      </c>
      <c r="D34" s="13">
        <f>'Seconda linea'!$O$16*'Seconda linea'!$O$30*C34/36500</f>
        <v>12</v>
      </c>
      <c r="E34" s="13">
        <f>+('Seconda linea'!$O$19)/12+('Seconda linea'!$O$23+'Seconda linea'!$O$27)</f>
        <v>0</v>
      </c>
      <c r="F34" s="13">
        <f>+E34+D34+'Seconda linea'!$O$16</f>
        <v>1612</v>
      </c>
      <c r="G34" s="14">
        <f t="shared" si="5"/>
        <v>1473.7477258390386</v>
      </c>
      <c r="H34" s="5"/>
      <c r="I34" s="5"/>
      <c r="J34" s="6"/>
    </row>
    <row r="35" spans="1:10" ht="15.75" thickBot="1">
      <c r="A35" s="16"/>
      <c r="B35" s="17"/>
      <c r="C35" s="17"/>
      <c r="D35" s="18"/>
      <c r="E35" s="18"/>
      <c r="F35" s="18"/>
      <c r="G35" s="17"/>
      <c r="H35" s="17"/>
      <c r="I35" s="17"/>
      <c r="J35" s="20"/>
    </row>
    <row r="36" spans="1:10">
      <c r="D36" s="21"/>
      <c r="E36" s="21"/>
      <c r="F36" s="21"/>
      <c r="G36" s="22"/>
    </row>
    <row r="37" spans="1:10">
      <c r="D37" s="21"/>
      <c r="E37" s="21"/>
      <c r="F37" s="21"/>
    </row>
    <row r="38" spans="1:10">
      <c r="D38" s="21"/>
      <c r="E38" s="21"/>
      <c r="F38" s="21"/>
    </row>
    <row r="39" spans="1:10">
      <c r="A39" t="s">
        <v>9</v>
      </c>
      <c r="B39">
        <f>365/12</f>
        <v>30.416666666666668</v>
      </c>
    </row>
  </sheetData>
  <sheetProtection password="D1FA"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Prima linea</vt:lpstr>
      <vt:lpstr>Seconda linea</vt:lpstr>
      <vt:lpstr>Piano</vt:lpstr>
    </vt:vector>
  </TitlesOfParts>
  <Company>WEBANK.IT spa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bp78715</dc:creator>
  <cp:lastModifiedBy>bp78715</cp:lastModifiedBy>
  <dcterms:created xsi:type="dcterms:W3CDTF">2011-06-10T14:36:42Z</dcterms:created>
  <dcterms:modified xsi:type="dcterms:W3CDTF">2012-10-02T13:45:41Z</dcterms:modified>
</cp:coreProperties>
</file>