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3" i="3" l="1"/>
  <c r="I34" i="3"/>
  <c r="I35" i="3"/>
  <c r="I36" i="3"/>
  <c r="I37" i="3"/>
  <c r="I38" i="3"/>
  <c r="I39" i="3"/>
  <c r="I40" i="3"/>
  <c r="I41" i="3"/>
  <c r="I42" i="3"/>
  <c r="I43" i="3"/>
  <c r="I44" i="3"/>
  <c r="I45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AA59" i="3" l="1"/>
  <c r="W59" i="3"/>
  <c r="K34" i="3"/>
  <c r="K35" i="3"/>
  <c r="K36" i="3"/>
  <c r="K37" i="3"/>
  <c r="K38" i="3"/>
  <c r="K39" i="3"/>
  <c r="K40" i="3"/>
  <c r="K41" i="3"/>
  <c r="K42" i="3"/>
  <c r="K43" i="3"/>
  <c r="K44" i="3"/>
  <c r="K45" i="3"/>
  <c r="S59" i="3"/>
  <c r="AA58" i="3"/>
  <c r="W58" i="3"/>
  <c r="S58" i="3"/>
  <c r="O51" i="3"/>
  <c r="O50" i="3"/>
  <c r="O49" i="3"/>
  <c r="O83" i="3"/>
  <c r="N83" i="3"/>
  <c r="M83" i="3"/>
  <c r="I83" i="3"/>
  <c r="K83" i="3" s="1"/>
  <c r="G83" i="3"/>
  <c r="O82" i="3"/>
  <c r="N82" i="3"/>
  <c r="M82" i="3"/>
  <c r="I82" i="3"/>
  <c r="K82" i="3" s="1"/>
  <c r="G82" i="3"/>
  <c r="O81" i="3"/>
  <c r="N81" i="3"/>
  <c r="M81" i="3"/>
  <c r="I81" i="3"/>
  <c r="K81" i="3" s="1"/>
  <c r="G81" i="3"/>
  <c r="O80" i="3"/>
  <c r="N80" i="3"/>
  <c r="M80" i="3"/>
  <c r="I80" i="3"/>
  <c r="K80" i="3" s="1"/>
  <c r="G80" i="3"/>
  <c r="O79" i="3"/>
  <c r="N79" i="3"/>
  <c r="M79" i="3"/>
  <c r="I79" i="3"/>
  <c r="K79" i="3" s="1"/>
  <c r="G79" i="3"/>
  <c r="O78" i="3"/>
  <c r="N78" i="3"/>
  <c r="M78" i="3"/>
  <c r="I78" i="3"/>
  <c r="K78" i="3" s="1"/>
  <c r="G78" i="3"/>
  <c r="O77" i="3"/>
  <c r="N77" i="3"/>
  <c r="M77" i="3"/>
  <c r="I77" i="3"/>
  <c r="K77" i="3" s="1"/>
  <c r="G77" i="3"/>
  <c r="O76" i="3"/>
  <c r="N76" i="3"/>
  <c r="M76" i="3"/>
  <c r="I76" i="3"/>
  <c r="K76" i="3" s="1"/>
  <c r="G76" i="3"/>
  <c r="O75" i="3"/>
  <c r="N75" i="3"/>
  <c r="M75" i="3"/>
  <c r="I75" i="3"/>
  <c r="K75" i="3" s="1"/>
  <c r="G75" i="3"/>
  <c r="O74" i="3"/>
  <c r="N74" i="3"/>
  <c r="M74" i="3"/>
  <c r="I74" i="3"/>
  <c r="K74" i="3" s="1"/>
  <c r="G74" i="3"/>
  <c r="O73" i="3"/>
  <c r="N73" i="3"/>
  <c r="M73" i="3"/>
  <c r="I73" i="3"/>
  <c r="K73" i="3" s="1"/>
  <c r="G73" i="3"/>
  <c r="O72" i="3"/>
  <c r="N72" i="3"/>
  <c r="M72" i="3"/>
  <c r="I72" i="3"/>
  <c r="K72" i="3" s="1"/>
  <c r="G72" i="3"/>
  <c r="O71" i="3"/>
  <c r="N71" i="3"/>
  <c r="M71" i="3"/>
  <c r="I71" i="3"/>
  <c r="K71" i="3" s="1"/>
  <c r="G71" i="3"/>
  <c r="O70" i="3"/>
  <c r="N70" i="3"/>
  <c r="M70" i="3"/>
  <c r="I70" i="3"/>
  <c r="K70" i="3" s="1"/>
  <c r="G70" i="3"/>
  <c r="O69" i="3"/>
  <c r="N69" i="3"/>
  <c r="M69" i="3"/>
  <c r="I69" i="3"/>
  <c r="K69" i="3" s="1"/>
  <c r="G69" i="3"/>
  <c r="O68" i="3"/>
  <c r="N68" i="3"/>
  <c r="M68" i="3"/>
  <c r="I68" i="3"/>
  <c r="K68" i="3" s="1"/>
  <c r="G68" i="3"/>
  <c r="O67" i="3"/>
  <c r="N67" i="3"/>
  <c r="M67" i="3"/>
  <c r="I67" i="3"/>
  <c r="K67" i="3" s="1"/>
  <c r="G67" i="3"/>
  <c r="O66" i="3"/>
  <c r="N66" i="3"/>
  <c r="M66" i="3"/>
  <c r="I66" i="3"/>
  <c r="K66" i="3" s="1"/>
  <c r="G66" i="3"/>
  <c r="O65" i="3"/>
  <c r="N65" i="3"/>
  <c r="M65" i="3"/>
  <c r="I65" i="3"/>
  <c r="K65" i="3" s="1"/>
  <c r="G65" i="3"/>
  <c r="O64" i="3"/>
  <c r="N64" i="3"/>
  <c r="M64" i="3"/>
  <c r="I64" i="3"/>
  <c r="K64" i="3" s="1"/>
  <c r="G64" i="3"/>
  <c r="O63" i="3"/>
  <c r="N63" i="3"/>
  <c r="M63" i="3"/>
  <c r="I63" i="3"/>
  <c r="K63" i="3" s="1"/>
  <c r="G63" i="3"/>
  <c r="O62" i="3"/>
  <c r="N62" i="3"/>
  <c r="M62" i="3"/>
  <c r="I62" i="3"/>
  <c r="K62" i="3" s="1"/>
  <c r="G62" i="3"/>
  <c r="O61" i="3"/>
  <c r="N61" i="3"/>
  <c r="M61" i="3"/>
  <c r="I61" i="3"/>
  <c r="K61" i="3" s="1"/>
  <c r="G61" i="3"/>
  <c r="O60" i="3"/>
  <c r="N60" i="3"/>
  <c r="M60" i="3"/>
  <c r="I60" i="3"/>
  <c r="K60" i="3" s="1"/>
  <c r="G60" i="3"/>
  <c r="I59" i="3"/>
  <c r="K59" i="3" s="1"/>
  <c r="O59" i="3"/>
  <c r="N59" i="3"/>
  <c r="M59" i="3"/>
  <c r="G59" i="3"/>
  <c r="O58" i="3"/>
  <c r="N58" i="3"/>
  <c r="M58" i="3"/>
  <c r="G58" i="3"/>
  <c r="N27" i="3"/>
  <c r="N26" i="3"/>
  <c r="O26" i="3" s="1"/>
  <c r="O27" i="3" s="1"/>
  <c r="G42" i="3"/>
  <c r="G41" i="3"/>
  <c r="I58" i="3" l="1"/>
  <c r="K58" i="3" s="1"/>
  <c r="G39" i="3"/>
  <c r="G40" i="3"/>
  <c r="G43" i="3"/>
  <c r="G44" i="3"/>
  <c r="G45" i="3"/>
  <c r="AA33" i="3"/>
  <c r="W33" i="3"/>
  <c r="S33" i="3"/>
  <c r="K33" i="3" s="1"/>
  <c r="AA32" i="3"/>
  <c r="I32" i="3" s="1"/>
  <c r="K32" i="3" s="1"/>
  <c r="W32" i="3"/>
  <c r="S32" i="3"/>
  <c r="O32" i="3"/>
  <c r="N32" i="3"/>
  <c r="G32" i="3"/>
  <c r="G36" i="3" l="1"/>
  <c r="G37" i="3"/>
  <c r="G38" i="3"/>
  <c r="V26" i="3"/>
  <c r="V27" i="3"/>
  <c r="V28" i="3"/>
  <c r="G34" i="3"/>
  <c r="G35" i="3"/>
  <c r="G33" i="3"/>
  <c r="C12" i="3" l="1"/>
  <c r="C13" i="3"/>
  <c r="C14" i="3"/>
  <c r="C15" i="3"/>
  <c r="C16" i="3"/>
  <c r="C17" i="3"/>
  <c r="H19" i="2"/>
  <c r="C11" i="3"/>
  <c r="J41" i="2" l="1"/>
  <c r="E31" i="2" l="1"/>
  <c r="F30" i="2"/>
  <c r="F29" i="2"/>
  <c r="F28" i="2"/>
  <c r="F27" i="2"/>
  <c r="L14" i="2" l="1"/>
  <c r="H45" i="2" l="1"/>
  <c r="D45" i="2"/>
  <c r="D42" i="2"/>
  <c r="D44" i="2"/>
  <c r="D43" i="2"/>
  <c r="E37" i="2"/>
  <c r="F25" i="2"/>
  <c r="D23" i="2"/>
  <c r="D22" i="2"/>
  <c r="B6" i="2" l="1"/>
  <c r="B4" i="2"/>
  <c r="B5" i="2"/>
  <c r="B7" i="2"/>
  <c r="B9" i="2"/>
  <c r="B8" i="2"/>
</calcChain>
</file>

<file path=xl/sharedStrings.xml><?xml version="1.0" encoding="utf-8"?>
<sst xmlns="http://schemas.openxmlformats.org/spreadsheetml/2006/main" count="401" uniqueCount="250">
  <si>
    <t>Brand</t>
  </si>
  <si>
    <t>name</t>
  </si>
  <si>
    <t>id</t>
  </si>
  <si>
    <t>type</t>
  </si>
  <si>
    <t>model</t>
  </si>
  <si>
    <t>gender</t>
  </si>
  <si>
    <t>men's</t>
  </si>
  <si>
    <t>ladies</t>
  </si>
  <si>
    <t>movement</t>
  </si>
  <si>
    <t>watchalbel</t>
  </si>
  <si>
    <t>casesize</t>
  </si>
  <si>
    <t>casethickness</t>
  </si>
  <si>
    <t>casematerial</t>
  </si>
  <si>
    <t>caseshape</t>
  </si>
  <si>
    <t>dialtype</t>
  </si>
  <si>
    <t>dialcolor</t>
  </si>
  <si>
    <t>crystal</t>
  </si>
  <si>
    <t>waterrisstance</t>
  </si>
  <si>
    <t>Citizen</t>
  </si>
  <si>
    <t>AT8020-03L</t>
  </si>
  <si>
    <t>Japan Movt</t>
  </si>
  <si>
    <t>Eco-Drive</t>
  </si>
  <si>
    <t>Stainless Steel</t>
  </si>
  <si>
    <t>Round</t>
  </si>
  <si>
    <t>Analog</t>
  </si>
  <si>
    <t>Blue</t>
  </si>
  <si>
    <t>Scratch Resistant Sapphire</t>
  </si>
  <si>
    <t>watch</t>
  </si>
  <si>
    <t>200 meters / 660 feet</t>
  </si>
  <si>
    <t>BL5250-02L</t>
  </si>
  <si>
    <t>Made in Japan</t>
  </si>
  <si>
    <t>Titanium</t>
  </si>
  <si>
    <t>Black</t>
  </si>
  <si>
    <t>Mineral</t>
  </si>
  <si>
    <t>BM8180-03E</t>
  </si>
  <si>
    <t>100 meters / 330 feet</t>
  </si>
  <si>
    <t>Rolex</t>
  </si>
  <si>
    <t>116610LV</t>
  </si>
  <si>
    <t>Swiss Made</t>
  </si>
  <si>
    <t>Automatic</t>
  </si>
  <si>
    <t>Green</t>
  </si>
  <si>
    <t>Sapphire</t>
  </si>
  <si>
    <t>300 meters / 1000 feet</t>
  </si>
  <si>
    <t>116610LN</t>
  </si>
  <si>
    <t>IWC</t>
  </si>
  <si>
    <t>IW371446</t>
  </si>
  <si>
    <t>White</t>
  </si>
  <si>
    <t>30 meters/ 100 feet</t>
  </si>
  <si>
    <t>Omega</t>
  </si>
  <si>
    <t>212.30.41.20.03.001</t>
  </si>
  <si>
    <t>JY0000-53E</t>
  </si>
  <si>
    <t>JY8037-50E</t>
  </si>
  <si>
    <t>Tissot</t>
  </si>
  <si>
    <t>Quartz</t>
  </si>
  <si>
    <t>Silver</t>
  </si>
  <si>
    <t>Hamilton</t>
  </si>
  <si>
    <t>H77616533</t>
  </si>
  <si>
    <t>Seiko</t>
  </si>
  <si>
    <t>Hardlex</t>
  </si>
  <si>
    <t>Versus by Versace</t>
  </si>
  <si>
    <t>v</t>
  </si>
  <si>
    <t>Watch</t>
  </si>
  <si>
    <t>Jewerly necklace</t>
  </si>
  <si>
    <t>metal</t>
  </si>
  <si>
    <t>clasp</t>
  </si>
  <si>
    <t>chainlength</t>
  </si>
  <si>
    <t>chaintype</t>
  </si>
  <si>
    <t>numberofcenterrounddiamonds</t>
  </si>
  <si>
    <t>minimumcarattotalweight</t>
  </si>
  <si>
    <t>miniumcolor</t>
  </si>
  <si>
    <t>minimumclarity</t>
  </si>
  <si>
    <t>minimumcut</t>
  </si>
  <si>
    <t>settingtype</t>
  </si>
  <si>
    <t>950 Platinum</t>
  </si>
  <si>
    <t>Lobster claw clasp</t>
  </si>
  <si>
    <t>18.0 inches</t>
  </si>
  <si>
    <t>Wheat Chain</t>
  </si>
  <si>
    <t>F</t>
  </si>
  <si>
    <t>D</t>
  </si>
  <si>
    <t>E</t>
  </si>
  <si>
    <t>G</t>
  </si>
  <si>
    <t>H</t>
  </si>
  <si>
    <t>I</t>
  </si>
  <si>
    <t>J</t>
  </si>
  <si>
    <t>K-Z</t>
  </si>
  <si>
    <t>FL-IF</t>
  </si>
  <si>
    <t>VVS1-VVS2</t>
  </si>
  <si>
    <t>VS1-VS2</t>
  </si>
  <si>
    <t>SI1-SI2</t>
  </si>
  <si>
    <t>I1</t>
  </si>
  <si>
    <t>I2</t>
  </si>
  <si>
    <t>Ideal</t>
  </si>
  <si>
    <t>Very Good</t>
  </si>
  <si>
    <t>Good</t>
  </si>
  <si>
    <t>Signature Ideal</t>
  </si>
  <si>
    <t>Prong setting</t>
  </si>
  <si>
    <t>Blue Nile Signature Floating Diamond Solitaire Pendant in Platinum </t>
  </si>
  <si>
    <t>Geometric Vertical Bar Diamond Pendant in 14k Yellow Gold</t>
  </si>
  <si>
    <t>14k Yellow Gold</t>
  </si>
  <si>
    <t>Cable Chain</t>
  </si>
  <si>
    <t>Spring ring clasp</t>
  </si>
  <si>
    <t>14k White Gold</t>
  </si>
  <si>
    <t>width</t>
  </si>
  <si>
    <t>length</t>
  </si>
  <si>
    <t>3/16 inch</t>
  </si>
  <si>
    <t>Rhodium Plated</t>
  </si>
  <si>
    <t>yes</t>
  </si>
  <si>
    <t>no</t>
  </si>
  <si>
    <t>Approximate weight</t>
  </si>
  <si>
    <t>Bezel setting</t>
  </si>
  <si>
    <t>1/10 inch</t>
  </si>
  <si>
    <t>1 inch</t>
  </si>
  <si>
    <t>5/8 inch</t>
  </si>
  <si>
    <t>1/4 inch</t>
  </si>
  <si>
    <t>Pavé setting</t>
  </si>
  <si>
    <t>Diamond Sunburst Pendant</t>
  </si>
  <si>
    <t>8/10 inch</t>
  </si>
  <si>
    <t>20.0 inches</t>
  </si>
  <si>
    <t>'1', 'Seiko 6552-58 Blue Ladies watch', 'watch', 'Seiko', 'SE6552-58L', 'Ladies', 'Quartz', 'Made in Japan', '41.20', '10.55', 'Titanium', 'Round', 'Analog', 'Blue', 'Scratch Resistant Sapphire', '200 meters / 660 feet', NULL, NULL, '0.00', NULL, '0.00', '0.00', NULL, '0', '0.00', NULL, NULL, NULL, NULL, '3033.00', '\\img\\watch\\1.jpg'</t>
  </si>
  <si>
    <t>'2', 'Seiko 3218-04 Green Ladies watch', 'watch', 'Seiko', 'SE3218-04L', 'Ladies', 'Automatic', 'Made in Japan', '43.49', '14.19', 'Titanium', 'Round', 'Analog', 'Green', 'Mineral', '300 meters / 1000 feet', NULL, NULL, '0.00', NULL, '0.00', '0.00', NULL, '0', '0.00', NULL, NULL, NULL, NULL, '4973.00', '\\img\\watch\\2.jpg'</t>
  </si>
  <si>
    <t>'3', 'PL3999-SW63', 'jewelry', NULL, NULL, NULL, NULL, NULL, '0.00', '0.00', NULL, NULL, NULL, NULL, NULL, NULL, '950 Platinum', 'Spring ring clasp', '18.00', 'Wheat Chain', '0.83', '0.33', 'No', '31', '0.96', 'H', 'SI1-SI2', 'Good', 'Bezel setting', '10298.00', '\\img\\jewelry\\1.jpg'</t>
  </si>
  <si>
    <t>'4', 'PL8922-LC64', 'jewelry', NULL, NULL, NULL, NULL, NULL, '0.00', '0.00', NULL, NULL, NULL, NULL, NULL, NULL, '950 Platinum', 'Lobster claw clasp', '20.00', 'Cable Chain', '0.88', '0.12', 'No', '19', '1.37', 'F', 'SI1-SI2', 'Signature Ideal', 'Bezel setting', '3659.00', '\\img\\jewelry\\2.jpg'</t>
  </si>
  <si>
    <t>record</t>
  </si>
  <si>
    <t>max</t>
  </si>
  <si>
    <t>s</t>
  </si>
  <si>
    <t>row</t>
  </si>
  <si>
    <t>minPoolSize</t>
  </si>
  <si>
    <t>maxPoolSize</t>
  </si>
  <si>
    <t>Max time waiting</t>
  </si>
  <si>
    <t>user</t>
  </si>
  <si>
    <t>add</t>
  </si>
  <si>
    <t>remove</t>
  </si>
  <si>
    <t>ms</t>
  </si>
  <si>
    <t>update</t>
  </si>
  <si>
    <t>database</t>
  </si>
  <si>
    <t>conn</t>
  </si>
  <si>
    <t>Normal</t>
  </si>
  <si>
    <t>Less</t>
  </si>
  <si>
    <t>get product for one page</t>
  </si>
  <si>
    <t>get watch for one page</t>
  </si>
  <si>
    <t>get jewelry for one page</t>
  </si>
  <si>
    <t>maxIdleTime</t>
  </si>
  <si>
    <t>admin</t>
  </si>
  <si>
    <t>1/23</t>
  </si>
  <si>
    <t>2/115</t>
  </si>
  <si>
    <t>Threads</t>
  </si>
  <si>
    <t>Memory</t>
  </si>
  <si>
    <t>Threads - Users</t>
  </si>
  <si>
    <t>CPU Usage</t>
  </si>
  <si>
    <t>ramp-up</t>
  </si>
  <si>
    <t>loop</t>
  </si>
  <si>
    <t>label</t>
  </si>
  <si>
    <t>#sample</t>
  </si>
  <si>
    <t>average</t>
  </si>
  <si>
    <t>median</t>
  </si>
  <si>
    <t>90%line</t>
  </si>
  <si>
    <t>95%line</t>
  </si>
  <si>
    <t>99%line</t>
  </si>
  <si>
    <t>min</t>
  </si>
  <si>
    <t>error</t>
  </si>
  <si>
    <t>thorughput</t>
  </si>
  <si>
    <t>kb/sec</t>
  </si>
  <si>
    <t>memory</t>
  </si>
  <si>
    <t>thread</t>
  </si>
  <si>
    <t>57mb</t>
  </si>
  <si>
    <t>Label</t>
  </si>
  <si>
    <t>#Samples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</si>
  <si>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</si>
  <si>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</si>
  <si>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</si>
  <si>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</si>
  <si>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</si>
  <si>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</si>
  <si>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</si>
  <si>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</si>
  <si>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</si>
  <si>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Kb/sec</t>
  </si>
  <si>
    <t>Thread</t>
  </si>
  <si>
    <t>userid</t>
  </si>
  <si>
    <t>bill id</t>
  </si>
  <si>
    <t>product</t>
  </si>
  <si>
    <t>1_4_23_43_23</t>
  </si>
  <si>
    <t>product id</t>
  </si>
  <si>
    <t>266634176 </t>
  </si>
  <si>
    <t>mb</t>
  </si>
  <si>
    <t>UpdateProduct</t>
  </si>
  <si>
    <t>AddNewProduct</t>
  </si>
  <si>
    <t>GetDataForOnePage</t>
  </si>
  <si>
    <t>GetWatchForOnePage</t>
  </si>
  <si>
    <t>GetJewelryForOnePage</t>
  </si>
  <si>
    <t>SearchProduct</t>
  </si>
  <si>
    <t>RemoveAProduct</t>
  </si>
  <si>
    <t>Unit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</si>
  <si>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</si>
  <si>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</si>
  <si>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</si>
  <si>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</si>
  <si>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</si>
  <si>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</si>
  <si>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</si>
  <si>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</si>
  <si>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</si>
  <si>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</si>
  <si>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</si>
  <si>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</si>
  <si>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</si>
  <si>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</si>
  <si>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</si>
  <si>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JVM</t>
  </si>
  <si>
    <t>CPU</t>
  </si>
  <si>
    <t>Intel(R) Core(TM) i3 CPU 3.07GHz</t>
  </si>
  <si>
    <t>8GB</t>
  </si>
  <si>
    <t>Server Tomcat</t>
  </si>
  <si>
    <t>v7.0</t>
  </si>
  <si>
    <t>Environment</t>
  </si>
  <si>
    <t>-Xms3g   -Xmx4g</t>
  </si>
  <si>
    <t>MySQL</t>
  </si>
  <si>
    <t>6.3.6 build 511  CE (64 bits)</t>
  </si>
  <si>
    <t>Plan Test</t>
  </si>
  <si>
    <t>useCase1</t>
  </si>
  <si>
    <t xml:space="preserve">homepage -&gt; change page -&gt; …. -&gt; watch page -&gt; change page -&gt; … -&gt;change page -&gt; search -&gt; change page </t>
  </si>
  <si>
    <t xml:space="preserve">user think time </t>
  </si>
  <si>
    <t>admin behaviour</t>
  </si>
  <si>
    <t>homepaeg -&gt; add</t>
  </si>
  <si>
    <t>homepage-&gt; search -&gt;change page -&gt; update</t>
  </si>
  <si>
    <t>homepage-&gt; change page -&gt; search -&gt;change page -&gt; remove</t>
  </si>
  <si>
    <t>per minute</t>
  </si>
  <si>
    <t>per minut</t>
  </si>
  <si>
    <t>Time-1</t>
  </si>
  <si>
    <t>Time-2</t>
  </si>
  <si>
    <t>Time-3</t>
  </si>
  <si>
    <t>Time-4</t>
  </si>
  <si>
    <t>Time-5</t>
  </si>
  <si>
    <t>thinking time</t>
  </si>
  <si>
    <t>3-5s</t>
  </si>
  <si>
    <t>Time-6</t>
  </si>
  <si>
    <t>Time-7</t>
  </si>
  <si>
    <t>Time-8</t>
  </si>
  <si>
    <t>Time-9</t>
  </si>
  <si>
    <t>Time-10</t>
  </si>
  <si>
    <t xml:space="preserve">reponse </t>
  </si>
  <si>
    <t>t.put</t>
  </si>
  <si>
    <t>response</t>
  </si>
  <si>
    <t>DataBase</t>
  </si>
  <si>
    <t>1000000+</t>
  </si>
  <si>
    <t>records</t>
  </si>
  <si>
    <t>Actual throughput</t>
  </si>
  <si>
    <t>Client throughput</t>
  </si>
  <si>
    <t>Search without call database</t>
  </si>
  <si>
    <t>Search with call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</si>
</sst>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4.1"/>
      <color rgb="FF333333"/>
      <name val="Arial"/>
      <family val="2"/>
    </font>
    <font>
      <sz val="20"/>
      <color rgb="FF003366"/>
      <name val="Perpetua"/>
      <family val="1"/>
    </font>
    <font>
      <sz val="12"/>
      <color rgb="FF333333"/>
      <name val="Arial"/>
      <family val="2"/>
    </font>
    <font>
      <sz val="10"/>
      <color rgb="FF000000"/>
      <name val="Consolas"/>
      <family val="3"/>
    </font>
    <font>
      <sz val="10"/>
      <color rgb="FF7D2727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1D1E8"/>
      </left>
      <right style="medium">
        <color rgb="FFD1D1E8"/>
      </right>
      <top style="medium">
        <color rgb="FFD1D1E8"/>
      </top>
      <bottom style="medium">
        <color rgb="FFD1D1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16" fontId="0" fillId="0" borderId="0" xfId="0" applyNumberForma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0" borderId="0" xfId="0" applyFill="1" applyBorder="1"/>
    <xf numFmtId="0" fontId="0" fillId="0" borderId="2" xfId="0" applyBorder="1"/>
    <xf numFmtId="0" fontId="0" fillId="0" borderId="1" xfId="0" applyFill="1" applyBorder="1"/>
    <xf numFmtId="0" fontId="0" fillId="0" borderId="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3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/>
    </xf>
    <xf numFmtId="10" fontId="0" fillId="0" borderId="0" xfId="0" applyNumberFormat="1"/>
    <xf numFmtId="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9" fillId="5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/>
    <xf numFmtId="0" fontId="9" fillId="11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" fontId="9" fillId="11" borderId="0" xfId="0" applyNumberFormat="1" applyFont="1" applyFill="1" applyBorder="1" applyAlignment="1">
      <alignment horizontal="center" vertical="center"/>
    </xf>
    <xf numFmtId="2" fontId="0" fillId="11" borderId="0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2" fontId="9" fillId="2" borderId="5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Sheet3!$I$31</c:f>
              <c:strCache>
                <c:ptCount val="1"/>
                <c:pt idx="0">
                  <c:v>Actual throughput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Sheet3!$E$32:$F$45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strCache>
            </c:strRef>
          </c:cat>
          <c:val>
            <c:numRef>
              <c:f>(Sheet3!$I$32,Sheet3!$I$33,Sheet3!$I$34,Sheet3!$I$35,Sheet3!$I$36,Sheet3!$I$37,Sheet3!$I$38,Sheet3!$I$39,Sheet3!$I$40,Sheet3!$I$41,Sheet3!$I$42,Sheet3!$I$43,Sheet3!$I$44,Sheet3!$I$45)</c:f>
              <c:numCache>
                <c:formatCode>0.00</c:formatCode>
                <c:ptCount val="14"/>
                <c:pt idx="0">
                  <c:v>0.17166666666666663</c:v>
                </c:pt>
                <c:pt idx="1">
                  <c:v>0.62055555555555564</c:v>
                </c:pt>
                <c:pt idx="2">
                  <c:v>1.3333333333333333</c:v>
                </c:pt>
                <c:pt idx="3">
                  <c:v>2.4</c:v>
                </c:pt>
                <c:pt idx="4">
                  <c:v>6.2249999999999996</c:v>
                </c:pt>
                <c:pt idx="5">
                  <c:v>9.1666666666666661</c:v>
                </c:pt>
                <c:pt idx="6">
                  <c:v>10.933333333333332</c:v>
                </c:pt>
                <c:pt idx="7">
                  <c:v>14.1</c:v>
                </c:pt>
                <c:pt idx="8">
                  <c:v>15.475000000000001</c:v>
                </c:pt>
                <c:pt idx="9">
                  <c:v>16.45</c:v>
                </c:pt>
                <c:pt idx="10">
                  <c:v>16.899999999999999</c:v>
                </c:pt>
                <c:pt idx="11">
                  <c:v>18.175000000000001</c:v>
                </c:pt>
                <c:pt idx="12">
                  <c:v>19.333333333333332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3310720"/>
        <c:axId val="153312640"/>
      </c:lineChart>
      <c:catAx>
        <c:axId val="1533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</a:t>
                </a:r>
                <a:r>
                  <a:rPr lang="en-GB" baseline="0"/>
                  <a:t> second (/s)</a:t>
                </a:r>
                <a:endParaRPr lang="en-GB"/>
              </a:p>
            </c:rich>
          </c:tx>
          <c:layout/>
          <c:overlay val="0"/>
        </c:title>
        <c:majorTickMark val="none"/>
        <c:minorTickMark val="none"/>
        <c:tickLblPos val="nextTo"/>
        <c:crossAx val="153312640"/>
        <c:crosses val="autoZero"/>
        <c:auto val="1"/>
        <c:lblAlgn val="ctr"/>
        <c:lblOffset val="100"/>
        <c:noMultiLvlLbl val="0"/>
      </c:catAx>
      <c:valAx>
        <c:axId val="15331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second (/s)</a:t>
                </a:r>
                <a:endParaRPr lang="en-GB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331072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Response Time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cat>
            <c:strRef>
              <c:f>Sheet3!$E$32:$F$44</c:f>
              <c:strCach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</c:strCache>
            </c:strRef>
          </c:cat>
          <c:val>
            <c:numRef>
              <c:f>Sheet3!$M$32:$M$44</c:f>
              <c:numCache>
                <c:formatCode>0.00</c:formatCode>
                <c:ptCount val="13"/>
                <c:pt idx="0">
                  <c:v>158.66666666666666</c:v>
                </c:pt>
                <c:pt idx="1">
                  <c:v>145.66666666666666</c:v>
                </c:pt>
                <c:pt idx="2">
                  <c:v>136.33333333333334</c:v>
                </c:pt>
                <c:pt idx="3">
                  <c:v>172.66666666666666</c:v>
                </c:pt>
                <c:pt idx="4">
                  <c:v>168.25</c:v>
                </c:pt>
                <c:pt idx="5">
                  <c:v>379.33333333333331</c:v>
                </c:pt>
                <c:pt idx="6">
                  <c:v>522.33333333333337</c:v>
                </c:pt>
                <c:pt idx="7">
                  <c:v>1783.6666666666667</c:v>
                </c:pt>
                <c:pt idx="8">
                  <c:v>3322.5</c:v>
                </c:pt>
                <c:pt idx="9">
                  <c:v>6993</c:v>
                </c:pt>
                <c:pt idx="10">
                  <c:v>8242.6</c:v>
                </c:pt>
                <c:pt idx="11">
                  <c:v>8117</c:v>
                </c:pt>
                <c:pt idx="12">
                  <c:v>8457.6666666666661</c:v>
                </c:pt>
              </c:numCache>
            </c:numRef>
          </c:val>
          <c:smooth val="0"/>
        </c:ser>
        <c:ser>
          <c:idx val="0"/>
          <c:order val="1"/>
          <c:tx>
            <c:v>Min Resonse Time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</c:spPr>
          </c:marker>
          <c:val>
            <c:numRef>
              <c:f>Sheet3!$N$32:$N$44</c:f>
              <c:numCache>
                <c:formatCode>0.00</c:formatCode>
                <c:ptCount val="13"/>
                <c:pt idx="0">
                  <c:v>9.3333333333333339</c:v>
                </c:pt>
                <c:pt idx="1">
                  <c:v>4</c:v>
                </c:pt>
                <c:pt idx="2">
                  <c:v>3.3333333333333335</c:v>
                </c:pt>
                <c:pt idx="3">
                  <c:v>2.6666666666666665</c:v>
                </c:pt>
                <c:pt idx="4">
                  <c:v>2</c:v>
                </c:pt>
                <c:pt idx="5">
                  <c:v>2</c:v>
                </c:pt>
                <c:pt idx="6">
                  <c:v>1.6666666666666667</c:v>
                </c:pt>
                <c:pt idx="7">
                  <c:v>1.6666666666666667</c:v>
                </c:pt>
                <c:pt idx="8">
                  <c:v>1.5</c:v>
                </c:pt>
                <c:pt idx="9">
                  <c:v>1.25</c:v>
                </c:pt>
                <c:pt idx="10">
                  <c:v>1.4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Max Response Time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val>
            <c:numRef>
              <c:f>Sheet3!$O$32:$O$44</c:f>
              <c:numCache>
                <c:formatCode>0.00</c:formatCode>
                <c:ptCount val="13"/>
                <c:pt idx="0">
                  <c:v>619.33333333333337</c:v>
                </c:pt>
                <c:pt idx="1">
                  <c:v>504</c:v>
                </c:pt>
                <c:pt idx="2">
                  <c:v>666.66666666666663</c:v>
                </c:pt>
                <c:pt idx="3">
                  <c:v>747</c:v>
                </c:pt>
                <c:pt idx="4">
                  <c:v>1268.5</c:v>
                </c:pt>
                <c:pt idx="5">
                  <c:v>2998</c:v>
                </c:pt>
                <c:pt idx="6">
                  <c:v>4860.666666666667</c:v>
                </c:pt>
                <c:pt idx="7">
                  <c:v>12148.333333333334</c:v>
                </c:pt>
                <c:pt idx="8">
                  <c:v>15309.75</c:v>
                </c:pt>
                <c:pt idx="9">
                  <c:v>37237.25</c:v>
                </c:pt>
                <c:pt idx="10">
                  <c:v>42349</c:v>
                </c:pt>
                <c:pt idx="11">
                  <c:v>39031.75</c:v>
                </c:pt>
                <c:pt idx="12">
                  <c:v>36979.666666666664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3237376"/>
        <c:axId val="153238912"/>
      </c:lineChart>
      <c:catAx>
        <c:axId val="15323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3238912"/>
        <c:crosses val="autoZero"/>
        <c:auto val="1"/>
        <c:lblAlgn val="ctr"/>
        <c:lblOffset val="100"/>
        <c:noMultiLvlLbl val="0"/>
      </c:catAx>
      <c:valAx>
        <c:axId val="153238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(ms)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5323737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Sheet3!$P$31</c:f>
              <c:strCache>
                <c:ptCount val="1"/>
                <c:pt idx="0">
                  <c:v>CPU</c:v>
                </c:pt>
              </c:strCache>
            </c:strRef>
          </c:tx>
          <c:dLbls>
            <c:numFmt formatCode="General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Sheet3!$E$32:$F$45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strCache>
            </c:strRef>
          </c:cat>
          <c:val>
            <c:numRef>
              <c:f>Sheet3!$P$32:$P$44</c:f>
              <c:numCache>
                <c:formatCode>General</c:formatCode>
                <c:ptCount val="13"/>
                <c:pt idx="0">
                  <c:v>3.7</c:v>
                </c:pt>
                <c:pt idx="1">
                  <c:v>8.1999999999999993</c:v>
                </c:pt>
                <c:pt idx="2">
                  <c:v>14.6</c:v>
                </c:pt>
                <c:pt idx="3">
                  <c:v>24.3</c:v>
                </c:pt>
                <c:pt idx="4">
                  <c:v>59.95</c:v>
                </c:pt>
                <c:pt idx="5">
                  <c:v>78.2</c:v>
                </c:pt>
                <c:pt idx="6">
                  <c:v>87.06</c:v>
                </c:pt>
                <c:pt idx="7">
                  <c:v>91.23</c:v>
                </c:pt>
                <c:pt idx="8">
                  <c:v>94.5</c:v>
                </c:pt>
                <c:pt idx="9">
                  <c:v>94.4</c:v>
                </c:pt>
                <c:pt idx="10">
                  <c:v>95.6</c:v>
                </c:pt>
                <c:pt idx="11">
                  <c:v>96.3</c:v>
                </c:pt>
                <c:pt idx="12">
                  <c:v>96.8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3273088"/>
        <c:axId val="153275008"/>
      </c:lineChart>
      <c:catAx>
        <c:axId val="1532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3275008"/>
        <c:crosses val="autoZero"/>
        <c:auto val="1"/>
        <c:lblAlgn val="ctr"/>
        <c:lblOffset val="100"/>
        <c:noMultiLvlLbl val="0"/>
      </c:catAx>
      <c:valAx>
        <c:axId val="15327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27308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Heap Memory Used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Sheet3!$E$32:$F$45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strCache>
            </c:strRef>
          </c:cat>
          <c:val>
            <c:numRef>
              <c:f>Sheet3!$Q$32:$Q$44</c:f>
              <c:numCache>
                <c:formatCode>General</c:formatCode>
                <c:ptCount val="13"/>
                <c:pt idx="0">
                  <c:v>2599</c:v>
                </c:pt>
                <c:pt idx="1">
                  <c:v>2630</c:v>
                </c:pt>
                <c:pt idx="2">
                  <c:v>2648</c:v>
                </c:pt>
                <c:pt idx="3">
                  <c:v>2752</c:v>
                </c:pt>
                <c:pt idx="4">
                  <c:v>3125</c:v>
                </c:pt>
                <c:pt idx="5">
                  <c:v>3113</c:v>
                </c:pt>
                <c:pt idx="6">
                  <c:v>3248</c:v>
                </c:pt>
                <c:pt idx="7">
                  <c:v>3389</c:v>
                </c:pt>
                <c:pt idx="8">
                  <c:v>3580</c:v>
                </c:pt>
                <c:pt idx="9">
                  <c:v>3528</c:v>
                </c:pt>
                <c:pt idx="10">
                  <c:v>3537</c:v>
                </c:pt>
                <c:pt idx="11">
                  <c:v>3626</c:v>
                </c:pt>
                <c:pt idx="12">
                  <c:v>3663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3444352"/>
        <c:axId val="153446272"/>
      </c:lineChart>
      <c:catAx>
        <c:axId val="1534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3446272"/>
        <c:crosses val="autoZero"/>
        <c:auto val="1"/>
        <c:lblAlgn val="ctr"/>
        <c:lblOffset val="100"/>
        <c:noMultiLvlLbl val="0"/>
      </c:catAx>
      <c:valAx>
        <c:axId val="153446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Heap Memory</a:t>
                </a:r>
                <a:r>
                  <a:rPr lang="en-GB" baseline="0"/>
                  <a:t> used </a:t>
                </a:r>
                <a:r>
                  <a:rPr lang="en-GB"/>
                  <a:t>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4435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Thread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Sheet3!$E$32:$F$45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300</c:v>
                </c:pt>
                <c:pt idx="10">
                  <c:v>325</c:v>
                </c:pt>
                <c:pt idx="11">
                  <c:v>350</c:v>
                </c:pt>
                <c:pt idx="12">
                  <c:v>375</c:v>
                </c:pt>
                <c:pt idx="13">
                  <c:v>400</c:v>
                </c:pt>
              </c:strCache>
            </c:strRef>
          </c:cat>
          <c:val>
            <c:numRef>
              <c:f>Sheet3!$R$32:$R$44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54</c:v>
                </c:pt>
                <c:pt idx="4">
                  <c:v>85</c:v>
                </c:pt>
                <c:pt idx="5">
                  <c:v>110</c:v>
                </c:pt>
                <c:pt idx="6">
                  <c:v>135</c:v>
                </c:pt>
                <c:pt idx="7">
                  <c:v>188</c:v>
                </c:pt>
                <c:pt idx="8">
                  <c:v>228</c:v>
                </c:pt>
                <c:pt idx="9">
                  <c:v>230</c:v>
                </c:pt>
                <c:pt idx="10">
                  <c:v>230</c:v>
                </c:pt>
                <c:pt idx="11">
                  <c:v>230</c:v>
                </c:pt>
                <c:pt idx="12">
                  <c:v>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3473792"/>
        <c:axId val="153475712"/>
      </c:lineChart>
      <c:catAx>
        <c:axId val="1534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3475712"/>
        <c:crosses val="autoZero"/>
        <c:auto val="1"/>
        <c:lblAlgn val="ctr"/>
        <c:lblOffset val="100"/>
        <c:noMultiLvlLbl val="0"/>
      </c:catAx>
      <c:valAx>
        <c:axId val="15347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7379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1562099</xdr:colOff>
      <xdr:row>84</xdr:row>
      <xdr:rowOff>47625</xdr:rowOff>
    </xdr:from>
    <xdr:to>
      <xdr:col>15</xdr:col>
      <xdr:colOff>485774</xdr:colOff>
      <xdr:row>109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53009</xdr:colOff>
      <xdr:row>84</xdr:row>
      <xdr:rowOff>55907</xdr:rowOff>
    </xdr:from>
    <xdr:to>
      <xdr:col>30</xdr:col>
      <xdr:colOff>142047</xdr:colOff>
      <xdr:row>109</xdr:row>
      <xdr:rowOff>189257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3728</xdr:colOff>
      <xdr:row>110</xdr:row>
      <xdr:rowOff>73301</xdr:rowOff>
    </xdr:from>
    <xdr:to>
      <xdr:col>10</xdr:col>
      <xdr:colOff>513522</xdr:colOff>
      <xdr:row>130</xdr:row>
      <xdr:rowOff>66260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24848</xdr:colOff>
      <xdr:row>110</xdr:row>
      <xdr:rowOff>77858</xdr:rowOff>
    </xdr:from>
    <xdr:to>
      <xdr:col>20</xdr:col>
      <xdr:colOff>281609</xdr:colOff>
      <xdr:row>130</xdr:row>
      <xdr:rowOff>74542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364435</xdr:colOff>
      <xdr:row>110</xdr:row>
      <xdr:rowOff>68331</xdr:rowOff>
    </xdr:from>
    <xdr:to>
      <xdr:col>30</xdr:col>
      <xdr:colOff>115956</xdr:colOff>
      <xdr:row>130</xdr:row>
      <xdr:rowOff>82825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47626</xdr:colOff>
      <xdr:row>91</xdr:row>
      <xdr:rowOff>90921</xdr:rowOff>
    </xdr:from>
    <xdr:to>
      <xdr:col>12</xdr:col>
      <xdr:colOff>528205</xdr:colOff>
      <xdr:row>106</xdr:row>
      <xdr:rowOff>151534</xdr:rowOff>
    </xdr:to>
    <xdr:cxnSp macro="">
      <xdr:nvCxnSpPr>
        <xdr:cNvPr id="10" name="Straight Connector 9"/>
        <xdr:cNvCxnSpPr/>
      </xdr:nvCxnSpPr>
      <xdr:spPr>
        <a:xfrm>
          <a:off x="8343035" y="17435080"/>
          <a:ext cx="480579" cy="2918113"/>
        </a:xfrm>
        <a:prstGeom prst="line">
          <a:avLst/>
        </a:prstGeom>
        <a:ln w="22225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294409</xdr:colOff>
      <xdr:row>91</xdr:row>
      <xdr:rowOff>82259</xdr:rowOff>
    </xdr:from>
    <xdr:to>
      <xdr:col>12</xdr:col>
      <xdr:colOff>60610</xdr:colOff>
      <xdr:row>93</xdr:row>
      <xdr:rowOff>82261</xdr:rowOff>
    </xdr:to>
    <xdr:cxnSp macro="">
      <xdr:nvCxnSpPr>
        <xdr:cNvPr id="12" name="Straight Connector 11"/>
        <xdr:cNvCxnSpPr/>
      </xdr:nvCxnSpPr>
      <xdr:spPr>
        <a:xfrm flipV="1">
          <a:off x="7368886" y="17426418"/>
          <a:ext cx="987133" cy="381002"/>
        </a:xfrm>
        <a:prstGeom prst="line">
          <a:avLst/>
        </a:prstGeom>
        <a:ln w="22225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7" workbookViewId="0">
      <selection activeCell="B33" sqref="B33"/>
    </sheetView>
  </sheetViews>
  <sheetFormatPr defaultRowHeight="15" x14ac:dyDescent="0.25"/>
  <cols>
    <col min="2" max="2" width="38.5703125" customWidth="1"/>
    <col min="3" max="3" width="18.140625" customWidth="1"/>
    <col min="4" max="4" width="24.28515625" customWidth="1"/>
    <col min="5" max="5" width="18.42578125" customWidth="1"/>
    <col min="6" max="7" width="16.42578125" customWidth="1"/>
    <col min="8" max="8" width="14" customWidth="1"/>
    <col min="9" max="9" width="16.42578125" customWidth="1"/>
    <col min="10" max="10" width="31.140625" customWidth="1"/>
    <col min="11" max="11" width="26" customWidth="1"/>
    <col min="12" max="12" width="19.140625" customWidth="1"/>
    <col min="13" max="13" width="20.7109375" customWidth="1"/>
    <col min="14" max="14" width="18.5703125" customWidth="1"/>
    <col min="15" max="15" width="14.5703125" customWidth="1"/>
    <col min="16" max="16" width="12.28515625" customWidth="1"/>
    <col min="17" max="17" width="8" customWidth="1"/>
    <col min="18" max="18" width="23.85546875" customWidth="1"/>
    <col min="19" max="19" width="23.42578125" customWidth="1"/>
    <col min="20" max="20" width="2" customWidth="1"/>
  </cols>
  <sheetData>
    <row r="1" spans="2:15" x14ac:dyDescent="0.25">
      <c r="G1" s="14" t="s">
        <v>108</v>
      </c>
    </row>
    <row r="3" spans="2:15" x14ac:dyDescent="0.25">
      <c r="B3" t="s">
        <v>62</v>
      </c>
    </row>
    <row r="4" spans="2:15" x14ac:dyDescent="0.25">
      <c r="B4" s="6" t="s">
        <v>1</v>
      </c>
      <c r="C4" s="6" t="s">
        <v>63</v>
      </c>
      <c r="D4" s="6" t="s">
        <v>64</v>
      </c>
      <c r="E4" s="6" t="s">
        <v>65</v>
      </c>
      <c r="F4" s="6" t="s">
        <v>66</v>
      </c>
      <c r="G4" s="6" t="s">
        <v>102</v>
      </c>
      <c r="H4" s="6" t="s">
        <v>103</v>
      </c>
      <c r="I4" s="6" t="s">
        <v>105</v>
      </c>
      <c r="J4" s="6" t="s">
        <v>67</v>
      </c>
      <c r="K4" s="6" t="s">
        <v>68</v>
      </c>
      <c r="L4" s="6" t="s">
        <v>69</v>
      </c>
      <c r="M4" s="6" t="s">
        <v>70</v>
      </c>
      <c r="N4" s="6" t="s">
        <v>71</v>
      </c>
      <c r="O4" s="6" t="s">
        <v>72</v>
      </c>
    </row>
    <row r="5" spans="2:15" s="12" customFormat="1" ht="28.5" x14ac:dyDescent="0.25">
      <c r="B5" s="8" t="s">
        <v>96</v>
      </c>
      <c r="C5" s="13" t="s">
        <v>73</v>
      </c>
      <c r="D5" s="13" t="s">
        <v>74</v>
      </c>
      <c r="E5" s="10" t="s">
        <v>75</v>
      </c>
      <c r="F5" s="13" t="s">
        <v>76</v>
      </c>
      <c r="G5" s="7" t="s">
        <v>104</v>
      </c>
      <c r="H5" s="7" t="s">
        <v>104</v>
      </c>
      <c r="I5" s="7" t="s">
        <v>106</v>
      </c>
      <c r="J5" s="12">
        <v>1</v>
      </c>
      <c r="K5" s="12">
        <v>0.57999999999999996</v>
      </c>
      <c r="L5" s="12" t="s">
        <v>78</v>
      </c>
      <c r="M5" s="12" t="s">
        <v>85</v>
      </c>
      <c r="N5" s="12" t="s">
        <v>94</v>
      </c>
      <c r="O5" s="12" t="s">
        <v>95</v>
      </c>
    </row>
    <row r="6" spans="2:15" s="3" customFormat="1" ht="54" x14ac:dyDescent="0.25">
      <c r="B6" s="11" t="s">
        <v>97</v>
      </c>
      <c r="C6" s="7" t="s">
        <v>98</v>
      </c>
      <c r="D6" s="7" t="s">
        <v>100</v>
      </c>
      <c r="E6" s="10" t="s">
        <v>117</v>
      </c>
      <c r="F6" s="7" t="s">
        <v>99</v>
      </c>
      <c r="G6" s="7" t="s">
        <v>110</v>
      </c>
      <c r="H6" s="7" t="s">
        <v>111</v>
      </c>
      <c r="I6" s="7" t="s">
        <v>107</v>
      </c>
      <c r="J6" s="3">
        <v>6</v>
      </c>
      <c r="K6" s="3">
        <v>0.99</v>
      </c>
      <c r="L6" s="3" t="s">
        <v>79</v>
      </c>
      <c r="M6" s="3" t="s">
        <v>86</v>
      </c>
      <c r="N6" s="3" t="s">
        <v>91</v>
      </c>
      <c r="O6" s="3" t="s">
        <v>109</v>
      </c>
    </row>
    <row r="7" spans="2:15" s="3" customFormat="1" ht="55.5" x14ac:dyDescent="0.25">
      <c r="B7" s="16" t="s">
        <v>115</v>
      </c>
      <c r="C7" s="7" t="s">
        <v>101</v>
      </c>
      <c r="E7" s="9"/>
      <c r="H7" s="3" t="s">
        <v>112</v>
      </c>
      <c r="J7" s="3">
        <v>27</v>
      </c>
      <c r="K7" s="3">
        <v>0.09</v>
      </c>
      <c r="L7" s="3" t="s">
        <v>77</v>
      </c>
      <c r="M7" s="3" t="s">
        <v>87</v>
      </c>
      <c r="N7" s="3" t="s">
        <v>92</v>
      </c>
      <c r="O7" s="7" t="s">
        <v>114</v>
      </c>
    </row>
    <row r="8" spans="2:15" s="3" customFormat="1" x14ac:dyDescent="0.25">
      <c r="H8" s="7" t="s">
        <v>113</v>
      </c>
      <c r="I8" s="15"/>
      <c r="J8" s="3">
        <v>3</v>
      </c>
      <c r="K8" s="3">
        <v>0.23</v>
      </c>
      <c r="L8" s="3" t="s">
        <v>80</v>
      </c>
      <c r="M8" s="3" t="s">
        <v>88</v>
      </c>
      <c r="N8" s="3" t="s">
        <v>93</v>
      </c>
    </row>
    <row r="9" spans="2:15" s="3" customFormat="1" x14ac:dyDescent="0.25">
      <c r="H9" s="3" t="s">
        <v>116</v>
      </c>
      <c r="J9" s="3">
        <v>10</v>
      </c>
      <c r="K9" s="3">
        <v>0.03</v>
      </c>
      <c r="L9" s="3" t="s">
        <v>81</v>
      </c>
      <c r="M9" s="3" t="s">
        <v>89</v>
      </c>
    </row>
    <row r="10" spans="2:15" s="3" customFormat="1" x14ac:dyDescent="0.25">
      <c r="J10" s="3">
        <v>116</v>
      </c>
      <c r="K10" s="3">
        <v>1.45</v>
      </c>
      <c r="L10" s="3" t="s">
        <v>82</v>
      </c>
      <c r="M10" s="3" t="s">
        <v>90</v>
      </c>
    </row>
    <row r="11" spans="2:15" s="3" customFormat="1" x14ac:dyDescent="0.25">
      <c r="J11" s="3">
        <v>3</v>
      </c>
      <c r="L11" s="3" t="s">
        <v>83</v>
      </c>
    </row>
    <row r="12" spans="2:15" s="3" customFormat="1" x14ac:dyDescent="0.25">
      <c r="L12" s="3" t="s">
        <v>84</v>
      </c>
    </row>
    <row r="13" spans="2:15" s="3" customFormat="1" x14ac:dyDescent="0.25"/>
    <row r="14" spans="2:15" s="3" customFormat="1" x14ac:dyDescent="0.25"/>
    <row r="17" spans="1:20" x14ac:dyDescent="0.25">
      <c r="B17" t="s">
        <v>61</v>
      </c>
    </row>
    <row r="18" spans="1:20" x14ac:dyDescent="0.25">
      <c r="A18" s="2" t="s">
        <v>2</v>
      </c>
      <c r="B18" s="2" t="s">
        <v>1</v>
      </c>
      <c r="C18" s="2" t="s">
        <v>3</v>
      </c>
      <c r="D18" s="2" t="s">
        <v>0</v>
      </c>
      <c r="E18" s="2" t="s">
        <v>4</v>
      </c>
      <c r="F18" s="2" t="s">
        <v>5</v>
      </c>
      <c r="G18" s="2"/>
      <c r="H18" s="2"/>
      <c r="I18" s="2"/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P18" s="2" t="s">
        <v>14</v>
      </c>
      <c r="Q18" s="2" t="s">
        <v>15</v>
      </c>
      <c r="R18" s="2" t="s">
        <v>16</v>
      </c>
      <c r="S18" s="2" t="s">
        <v>17</v>
      </c>
      <c r="T18" s="2"/>
    </row>
    <row r="19" spans="1:20" x14ac:dyDescent="0.25">
      <c r="A19" s="3"/>
      <c r="B19" s="3"/>
      <c r="C19" s="3" t="s">
        <v>27</v>
      </c>
      <c r="D19" s="4" t="s">
        <v>18</v>
      </c>
      <c r="E19" s="4" t="s">
        <v>19</v>
      </c>
      <c r="F19" s="3" t="s">
        <v>6</v>
      </c>
      <c r="G19" s="3"/>
      <c r="H19" s="3"/>
      <c r="I19" s="3"/>
      <c r="J19" s="4" t="s">
        <v>21</v>
      </c>
      <c r="K19" s="4" t="s">
        <v>20</v>
      </c>
      <c r="L19" s="3">
        <v>42</v>
      </c>
      <c r="M19" s="3">
        <v>12</v>
      </c>
      <c r="N19" s="4" t="s">
        <v>22</v>
      </c>
      <c r="O19" s="1" t="s">
        <v>23</v>
      </c>
      <c r="P19" s="1" t="s">
        <v>24</v>
      </c>
      <c r="Q19" s="1" t="s">
        <v>25</v>
      </c>
      <c r="R19" s="1" t="s">
        <v>26</v>
      </c>
      <c r="S19" s="1" t="s">
        <v>28</v>
      </c>
      <c r="T19" s="3"/>
    </row>
    <row r="20" spans="1:20" x14ac:dyDescent="0.25">
      <c r="A20" s="3"/>
      <c r="B20" s="3"/>
      <c r="C20" s="3"/>
      <c r="D20" s="1" t="s">
        <v>36</v>
      </c>
      <c r="E20" s="1" t="s">
        <v>29</v>
      </c>
      <c r="F20" s="3" t="s">
        <v>7</v>
      </c>
      <c r="G20" s="3"/>
      <c r="H20" s="3"/>
      <c r="I20" s="3"/>
      <c r="J20" s="1" t="s">
        <v>39</v>
      </c>
      <c r="K20" s="1" t="s">
        <v>30</v>
      </c>
      <c r="L20" s="5">
        <v>37</v>
      </c>
      <c r="M20" s="3">
        <v>9</v>
      </c>
      <c r="N20" s="1" t="s">
        <v>31</v>
      </c>
      <c r="O20" s="3"/>
      <c r="P20" s="3"/>
      <c r="Q20" s="1" t="s">
        <v>32</v>
      </c>
      <c r="R20" s="1" t="s">
        <v>33</v>
      </c>
      <c r="S20" s="1" t="s">
        <v>35</v>
      </c>
      <c r="T20" s="3"/>
    </row>
    <row r="21" spans="1:20" x14ac:dyDescent="0.25">
      <c r="A21" s="3"/>
      <c r="B21" s="3"/>
      <c r="C21" s="3"/>
      <c r="D21" s="3" t="s">
        <v>44</v>
      </c>
      <c r="E21" s="1" t="s">
        <v>34</v>
      </c>
      <c r="F21" s="3"/>
      <c r="G21" s="3"/>
      <c r="H21" s="3"/>
      <c r="I21" s="3"/>
      <c r="J21" s="1" t="s">
        <v>53</v>
      </c>
      <c r="K21" s="1" t="s">
        <v>38</v>
      </c>
      <c r="L21" s="3">
        <v>40</v>
      </c>
      <c r="M21" s="3">
        <v>13</v>
      </c>
      <c r="N21" s="3"/>
      <c r="O21" s="3"/>
      <c r="P21" s="3"/>
      <c r="Q21" s="1" t="s">
        <v>40</v>
      </c>
      <c r="R21" s="1" t="s">
        <v>41</v>
      </c>
      <c r="S21" s="1" t="s">
        <v>42</v>
      </c>
      <c r="T21" s="3"/>
    </row>
    <row r="22" spans="1:20" x14ac:dyDescent="0.25">
      <c r="A22" s="3"/>
      <c r="B22" s="3"/>
      <c r="C22" s="3"/>
      <c r="D22" s="1" t="s">
        <v>48</v>
      </c>
      <c r="E22" s="1" t="s">
        <v>37</v>
      </c>
      <c r="F22" s="3"/>
      <c r="G22" s="3"/>
      <c r="H22" s="3"/>
      <c r="I22" s="3"/>
      <c r="J22" s="3"/>
      <c r="K22" s="3"/>
      <c r="L22" s="3">
        <v>45</v>
      </c>
      <c r="M22" s="3">
        <v>15</v>
      </c>
      <c r="N22" s="3"/>
      <c r="O22" s="3"/>
      <c r="P22" s="3"/>
      <c r="Q22" s="1" t="s">
        <v>46</v>
      </c>
      <c r="R22" s="1" t="s">
        <v>58</v>
      </c>
      <c r="S22" s="1" t="s">
        <v>47</v>
      </c>
      <c r="T22" s="3"/>
    </row>
    <row r="23" spans="1:20" x14ac:dyDescent="0.25">
      <c r="A23" s="3"/>
      <c r="B23" s="3"/>
      <c r="C23" s="3"/>
      <c r="D23" s="1" t="s">
        <v>52</v>
      </c>
      <c r="E23" s="1" t="s">
        <v>43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" t="s">
        <v>54</v>
      </c>
      <c r="R23" s="3"/>
      <c r="S23" s="3"/>
      <c r="T23" s="3"/>
    </row>
    <row r="24" spans="1:20" x14ac:dyDescent="0.25">
      <c r="A24" s="3"/>
      <c r="B24" s="3"/>
      <c r="C24" s="3"/>
      <c r="D24" s="1" t="s">
        <v>55</v>
      </c>
      <c r="E24" s="1" t="s">
        <v>45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"/>
      <c r="R24" s="3"/>
      <c r="S24" s="3"/>
      <c r="T24" s="3"/>
    </row>
    <row r="25" spans="1:20" x14ac:dyDescent="0.25">
      <c r="A25" s="3"/>
      <c r="B25" s="3"/>
      <c r="C25" s="3"/>
      <c r="D25" s="1" t="s">
        <v>57</v>
      </c>
      <c r="E25" s="1" t="s">
        <v>49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1" t="s">
        <v>59</v>
      </c>
      <c r="E26" s="1" t="s">
        <v>50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1" t="s">
        <v>51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1" t="s">
        <v>56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 t="s">
        <v>60</v>
      </c>
      <c r="B33" s="3" t="s">
        <v>60</v>
      </c>
      <c r="C33" s="3" t="s">
        <v>60</v>
      </c>
      <c r="D33" s="3" t="s">
        <v>60</v>
      </c>
      <c r="E33" s="3" t="s">
        <v>60</v>
      </c>
      <c r="F33" s="3" t="s">
        <v>60</v>
      </c>
      <c r="G33" s="3"/>
      <c r="H33" s="3"/>
      <c r="I33" s="3"/>
      <c r="J33" s="3" t="s">
        <v>60</v>
      </c>
      <c r="K33" s="3" t="s">
        <v>60</v>
      </c>
      <c r="L33" s="3" t="s">
        <v>60</v>
      </c>
      <c r="M33" s="3" t="s">
        <v>60</v>
      </c>
      <c r="N33" s="3" t="s">
        <v>60</v>
      </c>
      <c r="O33" s="3" t="s">
        <v>60</v>
      </c>
      <c r="P33" s="3" t="s">
        <v>60</v>
      </c>
      <c r="Q33" s="3" t="s">
        <v>60</v>
      </c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9" spans="1:20" x14ac:dyDescent="0.25">
      <c r="B39" t="s">
        <v>118</v>
      </c>
    </row>
    <row r="40" spans="1:20" x14ac:dyDescent="0.25">
      <c r="B40" t="s">
        <v>119</v>
      </c>
    </row>
    <row r="41" spans="1:20" x14ac:dyDescent="0.25">
      <c r="B41" t="s">
        <v>120</v>
      </c>
    </row>
    <row r="42" spans="1:20" x14ac:dyDescent="0.25">
      <c r="B42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L12" sqref="L12"/>
    </sheetView>
  </sheetViews>
  <sheetFormatPr defaultRowHeight="15" x14ac:dyDescent="0.25"/>
  <cols>
    <col min="1" max="1" width="24.28515625" customWidth="1"/>
    <col min="2" max="2" width="9.140625" customWidth="1"/>
    <col min="3" max="3" width="10" bestFit="1" customWidth="1"/>
    <col min="5" max="5" width="12.85546875" bestFit="1" customWidth="1"/>
    <col min="13" max="13" width="11.28515625" customWidth="1"/>
    <col min="14" max="14" width="14.7109375" customWidth="1"/>
    <col min="15" max="15" width="10.140625" customWidth="1"/>
    <col min="16" max="16" width="6.28515625" customWidth="1"/>
    <col min="17" max="17" width="12.7109375" customWidth="1"/>
    <col min="18" max="18" width="36.5703125" customWidth="1"/>
  </cols>
  <sheetData>
    <row r="1" spans="1:29" ht="15" customHeight="1" x14ac:dyDescent="0.25">
      <c r="R1" t="s">
        <v>147</v>
      </c>
      <c r="S1">
        <v>400</v>
      </c>
    </row>
    <row r="2" spans="1:29" ht="15" customHeight="1" x14ac:dyDescent="0.25">
      <c r="A2" s="6" t="s">
        <v>134</v>
      </c>
      <c r="B2" s="6">
        <v>1000000</v>
      </c>
      <c r="C2" s="6" t="s">
        <v>122</v>
      </c>
      <c r="D2" s="6">
        <v>31</v>
      </c>
      <c r="E2" s="6" t="s">
        <v>125</v>
      </c>
      <c r="R2" t="s">
        <v>149</v>
      </c>
      <c r="S2">
        <v>0</v>
      </c>
    </row>
    <row r="3" spans="1:29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R3" t="s">
        <v>150</v>
      </c>
      <c r="S3">
        <v>1</v>
      </c>
    </row>
    <row r="4" spans="1:29" ht="15" customHeight="1" x14ac:dyDescent="0.25">
      <c r="A4" s="6" t="s">
        <v>138</v>
      </c>
      <c r="B4" s="6">
        <f t="shared" ref="B4:B9" si="0">AVERAGE(D4:M4)</f>
        <v>1978.2</v>
      </c>
      <c r="C4" s="6" t="s">
        <v>132</v>
      </c>
      <c r="D4" s="6">
        <v>1802</v>
      </c>
      <c r="E4" s="6">
        <v>1823</v>
      </c>
      <c r="F4" s="6">
        <v>1883</v>
      </c>
      <c r="G4" s="6">
        <v>2008</v>
      </c>
      <c r="H4" s="6">
        <v>1976</v>
      </c>
      <c r="I4" s="6">
        <v>1954</v>
      </c>
      <c r="J4" s="6">
        <v>2143</v>
      </c>
      <c r="K4" s="6">
        <v>2095</v>
      </c>
      <c r="L4" s="6">
        <v>2178</v>
      </c>
      <c r="M4" s="6">
        <v>1920</v>
      </c>
      <c r="O4" s="23"/>
      <c r="P4" s="23"/>
      <c r="Q4" s="23"/>
      <c r="R4" s="23" t="s">
        <v>165</v>
      </c>
      <c r="S4" s="23" t="s">
        <v>166</v>
      </c>
      <c r="T4" s="23" t="s">
        <v>167</v>
      </c>
      <c r="U4" s="23" t="s">
        <v>168</v>
      </c>
      <c r="V4" s="23" t="s">
        <v>169</v>
      </c>
      <c r="W4" s="23" t="s">
        <v>170</v>
      </c>
      <c r="X4" s="23" t="s">
        <v>171</v>
      </c>
      <c r="Y4" s="23" t="s">
        <v>172</v>
      </c>
      <c r="Z4" s="23" t="s">
        <v>173</v>
      </c>
      <c r="AA4" s="23" t="s">
        <v>174</v>
      </c>
      <c r="AB4" s="23" t="s">
        <v>175</v>
      </c>
      <c r="AC4" s="23" t="s">
        <v>176</v>
      </c>
    </row>
    <row r="5" spans="1:29" ht="15" customHeight="1" x14ac:dyDescent="0.25">
      <c r="A5" s="18" t="s">
        <v>139</v>
      </c>
      <c r="B5" s="6">
        <f t="shared" si="0"/>
        <v>599.29999999999995</v>
      </c>
      <c r="C5" s="18" t="s">
        <v>132</v>
      </c>
      <c r="D5" s="6">
        <v>365</v>
      </c>
      <c r="E5" s="6">
        <v>422</v>
      </c>
      <c r="F5" s="6">
        <v>399</v>
      </c>
      <c r="G5" s="6">
        <v>440</v>
      </c>
      <c r="H5" s="6">
        <v>492</v>
      </c>
      <c r="I5" s="6">
        <v>513</v>
      </c>
      <c r="J5" s="6">
        <v>581</v>
      </c>
      <c r="K5" s="6">
        <v>673</v>
      </c>
      <c r="L5" s="6">
        <v>747</v>
      </c>
      <c r="M5" s="6">
        <v>1361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" customHeight="1" x14ac:dyDescent="0.25">
      <c r="A6" s="18" t="s">
        <v>140</v>
      </c>
      <c r="B6" s="6">
        <f t="shared" si="0"/>
        <v>547.70000000000005</v>
      </c>
      <c r="C6" s="18" t="s">
        <v>132</v>
      </c>
      <c r="D6" s="6">
        <v>458</v>
      </c>
      <c r="E6" s="6">
        <v>352</v>
      </c>
      <c r="F6" s="6">
        <v>396</v>
      </c>
      <c r="G6" s="6">
        <v>475</v>
      </c>
      <c r="H6" s="6">
        <v>434</v>
      </c>
      <c r="I6" s="6">
        <v>864</v>
      </c>
      <c r="J6" s="6">
        <v>617</v>
      </c>
      <c r="K6" s="6">
        <v>618</v>
      </c>
      <c r="L6" s="6">
        <v>612</v>
      </c>
      <c r="M6" s="6">
        <v>651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29" ht="15" customHeight="1" x14ac:dyDescent="0.25">
      <c r="A7" s="6" t="s">
        <v>133</v>
      </c>
      <c r="B7" s="6">
        <f t="shared" si="0"/>
        <v>159.30000000000001</v>
      </c>
      <c r="C7" s="6" t="s">
        <v>132</v>
      </c>
      <c r="D7" s="6">
        <v>282</v>
      </c>
      <c r="E7" s="6">
        <v>128</v>
      </c>
      <c r="F7" s="6">
        <v>133</v>
      </c>
      <c r="G7" s="6">
        <v>128</v>
      </c>
      <c r="H7" s="6">
        <v>121</v>
      </c>
      <c r="I7" s="6">
        <v>150</v>
      </c>
      <c r="J7" s="6">
        <v>61</v>
      </c>
      <c r="K7" s="6">
        <v>234</v>
      </c>
      <c r="L7" s="6">
        <v>167</v>
      </c>
      <c r="M7" s="6">
        <v>189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 ht="15" customHeight="1" x14ac:dyDescent="0.25">
      <c r="A8" s="6" t="s">
        <v>130</v>
      </c>
      <c r="B8" s="6">
        <f t="shared" si="0"/>
        <v>2159.1999999999998</v>
      </c>
      <c r="C8" s="19" t="s">
        <v>132</v>
      </c>
      <c r="D8" s="6">
        <v>2381</v>
      </c>
      <c r="E8" s="6">
        <v>2230</v>
      </c>
      <c r="F8" s="6">
        <v>2157</v>
      </c>
      <c r="G8" s="6">
        <v>2153</v>
      </c>
      <c r="H8" s="6">
        <v>2131</v>
      </c>
      <c r="I8" s="6">
        <v>2266</v>
      </c>
      <c r="J8" s="6">
        <v>2080</v>
      </c>
      <c r="K8" s="6">
        <v>2058</v>
      </c>
      <c r="L8" s="6">
        <v>2059</v>
      </c>
      <c r="M8" s="6">
        <v>2077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29" ht="15" customHeight="1" x14ac:dyDescent="0.25">
      <c r="A9" s="6" t="s">
        <v>131</v>
      </c>
      <c r="B9" s="6">
        <f t="shared" si="0"/>
        <v>112.9</v>
      </c>
      <c r="C9" s="19" t="s">
        <v>132</v>
      </c>
      <c r="D9" s="6">
        <v>305</v>
      </c>
      <c r="E9" s="6">
        <v>81</v>
      </c>
      <c r="F9" s="6">
        <v>100</v>
      </c>
      <c r="G9" s="6">
        <v>106</v>
      </c>
      <c r="H9" s="6">
        <v>74</v>
      </c>
      <c r="I9" s="6">
        <v>81</v>
      </c>
      <c r="J9" s="6">
        <v>116</v>
      </c>
      <c r="K9" s="6">
        <v>68</v>
      </c>
      <c r="L9" s="6">
        <v>126</v>
      </c>
      <c r="M9" s="6">
        <v>72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spans="1:29" ht="15" customHeight="1" x14ac:dyDescent="0.25">
      <c r="A10" s="20"/>
      <c r="B10" s="20"/>
      <c r="C10" s="17"/>
      <c r="D10" s="20"/>
      <c r="E10" s="20"/>
      <c r="F10" s="20"/>
      <c r="G10" s="20"/>
      <c r="H10" s="20"/>
      <c r="I10" s="20"/>
      <c r="J10" s="20"/>
      <c r="K10" s="20"/>
      <c r="L10" s="20"/>
      <c r="M10" s="20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 ht="15" customHeight="1" x14ac:dyDescent="0.25">
      <c r="A11" s="6" t="s">
        <v>123</v>
      </c>
      <c r="B11" s="6">
        <v>1000000</v>
      </c>
      <c r="C11" s="6" t="s">
        <v>129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spans="1:29" ht="15" customHeight="1" x14ac:dyDescent="0.25">
      <c r="A12" s="6" t="s">
        <v>137</v>
      </c>
      <c r="B12" s="6">
        <v>40</v>
      </c>
      <c r="C12" s="6" t="s">
        <v>129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spans="1:29" ht="15" customHeight="1" x14ac:dyDescent="0.25">
      <c r="A13" s="6" t="s">
        <v>136</v>
      </c>
      <c r="B13" s="6">
        <v>1000</v>
      </c>
      <c r="C13" s="6" t="s">
        <v>129</v>
      </c>
      <c r="G13">
        <v>1024</v>
      </c>
      <c r="L13">
        <v>1000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1:29" ht="15" customHeight="1" x14ac:dyDescent="0.25">
      <c r="A14" s="6" t="s">
        <v>128</v>
      </c>
      <c r="B14" s="6">
        <v>3</v>
      </c>
      <c r="C14" s="6" t="s">
        <v>124</v>
      </c>
      <c r="L14">
        <f>(L13-1)*L13+1</f>
        <v>999001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ht="15" customHeight="1" x14ac:dyDescent="0.25">
      <c r="A15" s="20"/>
      <c r="B15" s="20"/>
      <c r="C15" s="20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ht="15" customHeight="1" x14ac:dyDescent="0.25">
      <c r="A16" s="6" t="s">
        <v>126</v>
      </c>
      <c r="B16" s="6">
        <v>40</v>
      </c>
      <c r="C16" s="6" t="s">
        <v>135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ht="15" customHeight="1" x14ac:dyDescent="0.25">
      <c r="A17" s="6" t="s">
        <v>127</v>
      </c>
      <c r="B17" s="6">
        <v>300</v>
      </c>
      <c r="C17" s="6" t="s">
        <v>135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ht="15" customHeight="1" x14ac:dyDescent="0.25">
      <c r="A18" s="6" t="s">
        <v>141</v>
      </c>
      <c r="B18" s="6">
        <v>10</v>
      </c>
      <c r="C18" s="6" t="s">
        <v>124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ht="15" customHeight="1" x14ac:dyDescent="0.25">
      <c r="H19">
        <f>62500*8</f>
        <v>500000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ht="15" customHeight="1" x14ac:dyDescent="0.25"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ht="15" customHeight="1" x14ac:dyDescent="0.25">
      <c r="F21" s="24" t="s">
        <v>183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ht="15" customHeight="1" x14ac:dyDescent="0.25">
      <c r="B22" t="s">
        <v>142</v>
      </c>
      <c r="C22" s="21" t="s">
        <v>143</v>
      </c>
      <c r="D22">
        <f>1/23*100</f>
        <v>4.3478260869565215</v>
      </c>
      <c r="K22" s="6" t="s">
        <v>2</v>
      </c>
      <c r="L22" s="6" t="s">
        <v>179</v>
      </c>
      <c r="M22" s="6" t="s">
        <v>182</v>
      </c>
      <c r="O22" s="6" t="s">
        <v>179</v>
      </c>
      <c r="P22" s="6" t="s">
        <v>178</v>
      </c>
      <c r="Q22" s="6" t="s">
        <v>180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ht="15" customHeight="1" x14ac:dyDescent="0.25">
      <c r="B23" t="s">
        <v>130</v>
      </c>
      <c r="C23" s="22" t="s">
        <v>144</v>
      </c>
      <c r="D23">
        <f>(1/23)*(2/5)*100</f>
        <v>1.7391304347826086</v>
      </c>
      <c r="K23" s="6">
        <v>1</v>
      </c>
      <c r="L23" s="6">
        <v>1</v>
      </c>
      <c r="M23" s="6">
        <v>1</v>
      </c>
      <c r="O23" s="6">
        <v>1</v>
      </c>
      <c r="P23" s="6">
        <v>10</v>
      </c>
      <c r="Q23" s="6" t="s">
        <v>181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" customHeight="1" x14ac:dyDescent="0.25">
      <c r="K24" s="6">
        <v>2</v>
      </c>
      <c r="L24" s="6">
        <v>1</v>
      </c>
      <c r="M24" s="6">
        <v>4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ht="15" customHeight="1" thickBot="1" x14ac:dyDescent="0.3">
      <c r="F25">
        <f>1024*1024</f>
        <v>1048576</v>
      </c>
      <c r="K25" s="6">
        <v>3</v>
      </c>
      <c r="L25" s="6">
        <v>1</v>
      </c>
      <c r="M25" s="6">
        <v>23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" customHeight="1" thickBot="1" x14ac:dyDescent="0.3">
      <c r="G26" s="25"/>
      <c r="K26" s="6">
        <v>4</v>
      </c>
      <c r="L26" s="6">
        <v>1</v>
      </c>
      <c r="M26" s="6">
        <v>43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" customHeight="1" x14ac:dyDescent="0.25">
      <c r="A27" t="s">
        <v>147</v>
      </c>
      <c r="B27">
        <v>40</v>
      </c>
      <c r="E27">
        <v>132120576</v>
      </c>
      <c r="F27">
        <f>E27/$F$25</f>
        <v>126</v>
      </c>
      <c r="G27" t="s">
        <v>184</v>
      </c>
      <c r="K27" s="6">
        <v>5</v>
      </c>
      <c r="L27" s="6">
        <v>1</v>
      </c>
      <c r="M27" s="6">
        <v>23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" customHeight="1" x14ac:dyDescent="0.25">
      <c r="A28" t="s">
        <v>149</v>
      </c>
      <c r="B28">
        <v>0</v>
      </c>
      <c r="E28" s="24">
        <v>132120576</v>
      </c>
      <c r="F28">
        <f>E28/$F$25</f>
        <v>126</v>
      </c>
      <c r="G28" t="s">
        <v>184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5">
      <c r="A29" t="s">
        <v>150</v>
      </c>
      <c r="B29">
        <v>1</v>
      </c>
      <c r="E29" s="26">
        <v>331350016</v>
      </c>
      <c r="F29">
        <f>E29/$F$25</f>
        <v>316</v>
      </c>
      <c r="G29" t="s">
        <v>184</v>
      </c>
      <c r="R29" s="23" t="s">
        <v>146</v>
      </c>
      <c r="S29" t="s">
        <v>164</v>
      </c>
    </row>
    <row r="30" spans="1:29" x14ac:dyDescent="0.25">
      <c r="A30" t="s">
        <v>146</v>
      </c>
      <c r="B30">
        <v>435</v>
      </c>
      <c r="E30">
        <v>2111832064</v>
      </c>
      <c r="F30">
        <f>E30/$F$25</f>
        <v>2014</v>
      </c>
      <c r="G30" t="s">
        <v>184</v>
      </c>
      <c r="R30" s="23" t="s">
        <v>177</v>
      </c>
      <c r="S30" s="23">
        <v>38</v>
      </c>
    </row>
    <row r="31" spans="1:29" x14ac:dyDescent="0.25">
      <c r="A31" t="s">
        <v>145</v>
      </c>
      <c r="B31">
        <v>33</v>
      </c>
      <c r="E31">
        <f>8192/1024</f>
        <v>8</v>
      </c>
      <c r="G31" t="s">
        <v>151</v>
      </c>
      <c r="H31" t="s">
        <v>152</v>
      </c>
      <c r="I31" t="s">
        <v>153</v>
      </c>
      <c r="J31" t="s">
        <v>154</v>
      </c>
      <c r="K31" t="s">
        <v>155</v>
      </c>
      <c r="L31" t="s">
        <v>156</v>
      </c>
      <c r="M31" t="s">
        <v>157</v>
      </c>
      <c r="N31" t="s">
        <v>158</v>
      </c>
      <c r="O31" t="s">
        <v>123</v>
      </c>
      <c r="P31" t="s">
        <v>159</v>
      </c>
      <c r="Q31" t="s">
        <v>160</v>
      </c>
      <c r="R31" t="s">
        <v>161</v>
      </c>
    </row>
    <row r="32" spans="1:29" x14ac:dyDescent="0.25">
      <c r="A32" t="s">
        <v>148</v>
      </c>
      <c r="B32">
        <v>0.5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2:18" x14ac:dyDescent="0.25"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2:18" x14ac:dyDescent="0.25"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7" spans="2:18" x14ac:dyDescent="0.25">
      <c r="B37" t="s">
        <v>162</v>
      </c>
      <c r="D37">
        <v>608</v>
      </c>
      <c r="E37">
        <f>(D37-C37)</f>
        <v>608</v>
      </c>
    </row>
    <row r="38" spans="2:18" x14ac:dyDescent="0.25">
      <c r="B38" t="s">
        <v>163</v>
      </c>
    </row>
    <row r="41" spans="2:18" x14ac:dyDescent="0.25">
      <c r="H41" t="s">
        <v>164</v>
      </c>
      <c r="J41">
        <f>1000009/8</f>
        <v>125001.125</v>
      </c>
    </row>
    <row r="42" spans="2:18" x14ac:dyDescent="0.25">
      <c r="D42">
        <f>58000000/F25</f>
        <v>55.3131103515625</v>
      </c>
    </row>
    <row r="43" spans="2:18" x14ac:dyDescent="0.25">
      <c r="D43">
        <f>60000000/F25</f>
        <v>57.220458984375</v>
      </c>
    </row>
    <row r="44" spans="2:18" x14ac:dyDescent="0.25">
      <c r="D44">
        <f>51000000/F25</f>
        <v>48.63739013671875</v>
      </c>
    </row>
    <row r="45" spans="2:18" x14ac:dyDescent="0.25">
      <c r="D45">
        <f>AVERAGE(D42:D44)</f>
        <v>53.723653157552086</v>
      </c>
      <c r="H45">
        <f>71-33</f>
        <v>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07"/>
  <sheetViews>
    <sheetView tabSelected="1" topLeftCell="A37" zoomScaleNormal="100" workbookViewId="0">
      <selection activeCell="R50" sqref="R50"/>
    </sheetView>
  </sheetViews>
  <sheetFormatPr defaultRowHeight="15" x14ac:dyDescent="0.25"/>
  <cols>
    <col min="1" max="1" width="23.5703125" customWidth="1"/>
    <col min="2" max="2" width="9.28515625" customWidth="1"/>
    <col min="17" max="17" width="11" bestFit="1" customWidth="1"/>
    <col min="20" max="20" width="11" bestFit="1" customWidth="1"/>
    <col min="21" max="21" width="11.7109375" bestFit="1" customWidth="1"/>
  </cols>
  <sheetData>
    <row r="2" spans="1:18" x14ac:dyDescent="0.25">
      <c r="A2" s="85" t="s">
        <v>214</v>
      </c>
      <c r="B2" s="85"/>
      <c r="C2" s="85"/>
      <c r="D2" s="85"/>
      <c r="E2" s="85"/>
      <c r="G2" s="79" t="s">
        <v>243</v>
      </c>
      <c r="H2" s="79"/>
    </row>
    <row r="3" spans="1:18" x14ac:dyDescent="0.25">
      <c r="A3" s="6" t="s">
        <v>209</v>
      </c>
      <c r="B3" s="85" t="s">
        <v>210</v>
      </c>
      <c r="C3" s="85"/>
      <c r="D3" s="85"/>
      <c r="E3" s="85"/>
      <c r="G3" s="51" t="s">
        <v>245</v>
      </c>
      <c r="H3" s="51" t="s">
        <v>244</v>
      </c>
    </row>
    <row r="4" spans="1:18" x14ac:dyDescent="0.25">
      <c r="A4" s="6" t="s">
        <v>146</v>
      </c>
      <c r="B4" s="85" t="s">
        <v>211</v>
      </c>
      <c r="C4" s="85"/>
      <c r="D4" s="85"/>
      <c r="E4" s="85"/>
    </row>
    <row r="5" spans="1:18" x14ac:dyDescent="0.25">
      <c r="A5" s="6" t="s">
        <v>208</v>
      </c>
      <c r="B5" s="86" t="s">
        <v>215</v>
      </c>
      <c r="C5" s="86"/>
      <c r="D5" s="86"/>
      <c r="E5" s="86"/>
    </row>
    <row r="6" spans="1:18" x14ac:dyDescent="0.25">
      <c r="A6" s="6" t="s">
        <v>212</v>
      </c>
      <c r="B6" s="85" t="s">
        <v>213</v>
      </c>
      <c r="C6" s="85"/>
      <c r="D6" s="85"/>
      <c r="E6" s="85"/>
    </row>
    <row r="7" spans="1:18" x14ac:dyDescent="0.25">
      <c r="A7" s="6" t="s">
        <v>216</v>
      </c>
      <c r="B7" s="85" t="s">
        <v>217</v>
      </c>
      <c r="C7" s="85"/>
      <c r="D7" s="85"/>
      <c r="E7" s="85"/>
    </row>
    <row r="10" spans="1:18" x14ac:dyDescent="0.25">
      <c r="A10" s="6"/>
      <c r="B10" s="2" t="s">
        <v>192</v>
      </c>
      <c r="C10" s="2" t="s">
        <v>167</v>
      </c>
      <c r="D10" s="2" t="s">
        <v>193</v>
      </c>
      <c r="E10" s="2" t="s">
        <v>194</v>
      </c>
      <c r="F10" s="2" t="s">
        <v>195</v>
      </c>
      <c r="G10" s="2" t="s">
        <v>196</v>
      </c>
      <c r="H10" s="2" t="s">
        <v>197</v>
      </c>
      <c r="I10" s="2" t="s">
        <v>198</v>
      </c>
      <c r="J10" s="2" t="s">
        <v>199</v>
      </c>
      <c r="K10" s="2" t="s">
        <v>200</v>
      </c>
      <c r="L10" s="2" t="s">
        <v>201</v>
      </c>
      <c r="M10" s="2" t="s">
        <v>202</v>
      </c>
      <c r="N10" s="2" t="s">
        <v>203</v>
      </c>
      <c r="O10" s="2" t="s">
        <v>204</v>
      </c>
      <c r="P10" s="2" t="s">
        <v>205</v>
      </c>
      <c r="Q10" s="2" t="s">
        <v>206</v>
      </c>
      <c r="R10" s="2" t="s">
        <v>207</v>
      </c>
    </row>
    <row r="11" spans="1:18" x14ac:dyDescent="0.25">
      <c r="A11" s="40" t="s">
        <v>187</v>
      </c>
      <c r="B11" s="35" t="s">
        <v>132</v>
      </c>
      <c r="C11" s="40">
        <f>AVERAGE(D11:R11)</f>
        <v>51.528986666666661</v>
      </c>
      <c r="D11" s="35">
        <v>103.09399999999999</v>
      </c>
      <c r="E11" s="35">
        <v>56.567</v>
      </c>
      <c r="F11" s="35">
        <v>50.536000000000001</v>
      </c>
      <c r="G11" s="35">
        <v>47.643999999999998</v>
      </c>
      <c r="H11" s="35">
        <v>48.834000000000003</v>
      </c>
      <c r="I11" s="35">
        <v>44.204000000000001</v>
      </c>
      <c r="J11" s="35">
        <v>49.1</v>
      </c>
      <c r="K11" s="35">
        <v>48.000999999999998</v>
      </c>
      <c r="L11" s="35">
        <v>43.691800000000001</v>
      </c>
      <c r="M11" s="35">
        <v>47.514000000000003</v>
      </c>
      <c r="N11" s="35">
        <v>46.838000000000001</v>
      </c>
      <c r="O11" s="35">
        <v>44.805</v>
      </c>
      <c r="P11" s="35">
        <v>48.365000000000002</v>
      </c>
      <c r="Q11" s="35">
        <v>45.542999999999999</v>
      </c>
      <c r="R11" s="35">
        <v>48.198</v>
      </c>
    </row>
    <row r="12" spans="1:18" x14ac:dyDescent="0.25">
      <c r="A12" s="43" t="s">
        <v>188</v>
      </c>
      <c r="B12" s="32" t="s">
        <v>132</v>
      </c>
      <c r="C12" s="43">
        <f t="shared" ref="C12:C17" si="0">AVERAGE(D12:R12)</f>
        <v>103.83996</v>
      </c>
      <c r="D12" s="32">
        <v>58.747999999999998</v>
      </c>
      <c r="E12" s="32">
        <v>79.616</v>
      </c>
      <c r="F12" s="32">
        <v>65.285399999999996</v>
      </c>
      <c r="G12" s="32">
        <v>66.442999999999998</v>
      </c>
      <c r="H12" s="32">
        <v>71.921999999999997</v>
      </c>
      <c r="I12" s="32">
        <v>88.796999999999997</v>
      </c>
      <c r="J12" s="32">
        <v>102.101</v>
      </c>
      <c r="K12" s="32">
        <v>92.462000000000003</v>
      </c>
      <c r="L12" s="32">
        <v>97.155000000000001</v>
      </c>
      <c r="M12" s="32">
        <v>102.845</v>
      </c>
      <c r="N12" s="32">
        <v>129.63300000000001</v>
      </c>
      <c r="O12" s="32">
        <v>119.74</v>
      </c>
      <c r="P12" s="32">
        <v>139.01599999999999</v>
      </c>
      <c r="Q12" s="32">
        <v>124.396</v>
      </c>
      <c r="R12" s="32">
        <v>219.44</v>
      </c>
    </row>
    <row r="13" spans="1:18" x14ac:dyDescent="0.25">
      <c r="A13" s="41" t="s">
        <v>189</v>
      </c>
      <c r="B13" s="42" t="s">
        <v>132</v>
      </c>
      <c r="C13" s="41">
        <f t="shared" si="0"/>
        <v>168.3388533333333</v>
      </c>
      <c r="D13" s="42">
        <v>122.31</v>
      </c>
      <c r="E13" s="42">
        <v>114.742</v>
      </c>
      <c r="F13" s="42">
        <v>133.24199999999999</v>
      </c>
      <c r="G13" s="42">
        <v>127.06399999999999</v>
      </c>
      <c r="H13" s="42">
        <v>150.643</v>
      </c>
      <c r="I13" s="42">
        <v>136.5</v>
      </c>
      <c r="J13" s="42">
        <v>158.39099999999999</v>
      </c>
      <c r="K13" s="42">
        <v>160.66499999999999</v>
      </c>
      <c r="L13" s="42">
        <v>194.17500000000001</v>
      </c>
      <c r="M13" s="42">
        <v>179.24299999999999</v>
      </c>
      <c r="N13" s="42">
        <v>217.04599999999999</v>
      </c>
      <c r="O13" s="42">
        <v>196.81780000000001</v>
      </c>
      <c r="P13" s="42">
        <v>209.399</v>
      </c>
      <c r="Q13" s="42">
        <v>225.029</v>
      </c>
      <c r="R13" s="42">
        <v>199.816</v>
      </c>
    </row>
    <row r="14" spans="1:18" x14ac:dyDescent="0.25">
      <c r="A14" s="44" t="s">
        <v>190</v>
      </c>
      <c r="B14" s="34" t="s">
        <v>132</v>
      </c>
      <c r="C14" s="44">
        <f t="shared" si="0"/>
        <v>534.74866666666662</v>
      </c>
      <c r="D14" s="34">
        <v>503.649</v>
      </c>
      <c r="E14" s="34">
        <v>497.07900000000001</v>
      </c>
      <c r="F14" s="34">
        <v>493.29700000000003</v>
      </c>
      <c r="G14" s="34">
        <v>563.745</v>
      </c>
      <c r="H14" s="34">
        <v>523.16099999999994</v>
      </c>
      <c r="I14" s="34">
        <v>498.154</v>
      </c>
      <c r="J14" s="34">
        <v>510.83499999999998</v>
      </c>
      <c r="K14" s="34">
        <v>486.54500000000002</v>
      </c>
      <c r="L14" s="34">
        <v>498.46</v>
      </c>
      <c r="M14" s="34">
        <v>487.64499999999998</v>
      </c>
      <c r="N14" s="34">
        <v>1157.4649999999999</v>
      </c>
      <c r="O14" s="34">
        <v>450.96499999999997</v>
      </c>
      <c r="P14" s="34">
        <v>468.36500000000001</v>
      </c>
      <c r="Q14" s="34">
        <v>465.98500000000001</v>
      </c>
      <c r="R14" s="34">
        <v>415.88</v>
      </c>
    </row>
    <row r="15" spans="1:18" x14ac:dyDescent="0.25">
      <c r="A15" s="45" t="s">
        <v>186</v>
      </c>
      <c r="B15" s="46" t="s">
        <v>132</v>
      </c>
      <c r="C15" s="45">
        <f t="shared" si="0"/>
        <v>128.58093333333332</v>
      </c>
      <c r="D15" s="46">
        <v>372.68400000000003</v>
      </c>
      <c r="E15" s="46">
        <v>74.680000000000007</v>
      </c>
      <c r="F15" s="46">
        <v>97.64</v>
      </c>
      <c r="G15" s="46">
        <v>191.36</v>
      </c>
      <c r="H15" s="46">
        <v>115.905</v>
      </c>
      <c r="I15" s="46">
        <v>105.59</v>
      </c>
      <c r="J15" s="46">
        <v>99.12</v>
      </c>
      <c r="K15" s="46">
        <v>141.375</v>
      </c>
      <c r="L15" s="46">
        <v>127.965</v>
      </c>
      <c r="M15" s="46">
        <v>74.055000000000007</v>
      </c>
      <c r="N15" s="46">
        <v>72.010000000000005</v>
      </c>
      <c r="O15" s="46">
        <v>110.57</v>
      </c>
      <c r="P15" s="46">
        <v>107.47</v>
      </c>
      <c r="Q15" s="46">
        <v>111.395</v>
      </c>
      <c r="R15" s="46">
        <v>126.895</v>
      </c>
    </row>
    <row r="16" spans="1:18" x14ac:dyDescent="0.25">
      <c r="A16" s="6" t="s">
        <v>185</v>
      </c>
      <c r="B16" s="2" t="s">
        <v>132</v>
      </c>
      <c r="C16" s="6">
        <f t="shared" si="0"/>
        <v>171.74266666666662</v>
      </c>
      <c r="D16" s="2">
        <v>339.83</v>
      </c>
      <c r="E16" s="2">
        <v>118.205</v>
      </c>
      <c r="F16" s="2">
        <v>241.68</v>
      </c>
      <c r="G16" s="2">
        <v>198.2</v>
      </c>
      <c r="H16" s="2">
        <v>166.01</v>
      </c>
      <c r="I16" s="2">
        <v>139.22499999999999</v>
      </c>
      <c r="J16" s="2">
        <v>156.965</v>
      </c>
      <c r="K16" s="2">
        <v>187.38</v>
      </c>
      <c r="L16" s="2">
        <v>202.95500000000001</v>
      </c>
      <c r="M16" s="2">
        <v>193.39500000000001</v>
      </c>
      <c r="N16" s="2">
        <v>130.69999999999999</v>
      </c>
      <c r="O16" s="2">
        <v>117.095</v>
      </c>
      <c r="P16" s="2">
        <v>192.255</v>
      </c>
      <c r="Q16" s="2">
        <v>115.995</v>
      </c>
      <c r="R16" s="2">
        <v>76.25</v>
      </c>
    </row>
    <row r="17" spans="1:58" x14ac:dyDescent="0.25">
      <c r="A17" s="47" t="s">
        <v>191</v>
      </c>
      <c r="B17" s="48" t="s">
        <v>132</v>
      </c>
      <c r="C17" s="47">
        <f t="shared" si="0"/>
        <v>189.50166666666664</v>
      </c>
      <c r="D17" s="48">
        <v>205.39</v>
      </c>
      <c r="E17" s="48">
        <v>185.57499999999999</v>
      </c>
      <c r="F17" s="48">
        <v>134.05000000000001</v>
      </c>
      <c r="G17" s="48">
        <v>123.44499999999999</v>
      </c>
      <c r="H17" s="48">
        <v>232.91</v>
      </c>
      <c r="I17" s="48">
        <v>205.38499999999999</v>
      </c>
      <c r="J17" s="48">
        <v>154.28</v>
      </c>
      <c r="K17" s="48">
        <v>228.22499999999999</v>
      </c>
      <c r="L17" s="48">
        <v>198</v>
      </c>
      <c r="M17" s="48">
        <v>165.22</v>
      </c>
      <c r="N17" s="48">
        <v>168.52500000000001</v>
      </c>
      <c r="O17" s="48">
        <v>167.345</v>
      </c>
      <c r="P17" s="48">
        <v>203.80500000000001</v>
      </c>
      <c r="Q17" s="48">
        <v>321.67</v>
      </c>
      <c r="R17" s="48">
        <v>148.69999999999999</v>
      </c>
    </row>
    <row r="20" spans="1:58" x14ac:dyDescent="0.25">
      <c r="A20" t="s">
        <v>218</v>
      </c>
    </row>
    <row r="21" spans="1:58" x14ac:dyDescent="0.25">
      <c r="A21" t="s">
        <v>221</v>
      </c>
      <c r="B21" t="s">
        <v>234</v>
      </c>
    </row>
    <row r="22" spans="1:58" x14ac:dyDescent="0.25">
      <c r="A22" t="s">
        <v>219</v>
      </c>
      <c r="B22" s="28">
        <v>0.98</v>
      </c>
      <c r="C22" t="s">
        <v>220</v>
      </c>
    </row>
    <row r="23" spans="1:58" x14ac:dyDescent="0.25">
      <c r="B23" s="28"/>
      <c r="O23">
        <v>3558</v>
      </c>
    </row>
    <row r="24" spans="1:58" x14ac:dyDescent="0.25">
      <c r="B24" s="28"/>
    </row>
    <row r="25" spans="1:58" x14ac:dyDescent="0.25">
      <c r="O25">
        <v>2309</v>
      </c>
    </row>
    <row r="26" spans="1:58" x14ac:dyDescent="0.25">
      <c r="A26" t="s">
        <v>222</v>
      </c>
      <c r="B26" s="27">
        <v>5.0000000000000001E-3</v>
      </c>
      <c r="C26" t="s">
        <v>225</v>
      </c>
      <c r="L26">
        <v>228</v>
      </c>
      <c r="M26">
        <v>316</v>
      </c>
      <c r="N26">
        <f>M26-L26</f>
        <v>88</v>
      </c>
      <c r="O26">
        <f>O25/N26</f>
        <v>26.238636363636363</v>
      </c>
      <c r="V26" s="6" t="e">
        <f>AVERAGE(W26:AF26)</f>
        <v>#DIV/0!</v>
      </c>
    </row>
    <row r="27" spans="1:58" x14ac:dyDescent="0.25">
      <c r="B27" s="27">
        <v>5.0000000000000001E-3</v>
      </c>
      <c r="C27" t="s">
        <v>224</v>
      </c>
      <c r="L27">
        <v>228</v>
      </c>
      <c r="M27">
        <v>336</v>
      </c>
      <c r="N27">
        <f>M27-L27</f>
        <v>108</v>
      </c>
      <c r="O27">
        <f>O26*N27</f>
        <v>2833.772727272727</v>
      </c>
      <c r="V27" s="6" t="e">
        <f>AVERAGE(W27:AF27)</f>
        <v>#DIV/0!</v>
      </c>
    </row>
    <row r="28" spans="1:58" x14ac:dyDescent="0.25">
      <c r="B28" s="27">
        <v>0.01</v>
      </c>
      <c r="C28" t="s">
        <v>223</v>
      </c>
      <c r="V28" s="6" t="e">
        <f>AVERAGE(W28:AF28)</f>
        <v>#DIV/0!</v>
      </c>
    </row>
    <row r="30" spans="1:58" x14ac:dyDescent="0.25">
      <c r="B30" t="s">
        <v>248</v>
      </c>
      <c r="S30" s="79" t="s">
        <v>228</v>
      </c>
      <c r="T30" s="79"/>
      <c r="U30" s="79"/>
      <c r="V30" s="79"/>
      <c r="W30" s="79" t="s">
        <v>229</v>
      </c>
      <c r="X30" s="79"/>
      <c r="Y30" s="79"/>
      <c r="Z30" s="79"/>
      <c r="AA30" s="79" t="s">
        <v>230</v>
      </c>
      <c r="AB30" s="79"/>
      <c r="AC30" s="79"/>
      <c r="AD30" s="79"/>
      <c r="AE30" s="79" t="s">
        <v>231</v>
      </c>
      <c r="AF30" s="79"/>
      <c r="AG30" s="79"/>
      <c r="AH30" s="79"/>
      <c r="AI30" s="79" t="s">
        <v>232</v>
      </c>
      <c r="AJ30" s="79"/>
      <c r="AK30" s="79"/>
      <c r="AL30" s="79"/>
      <c r="AM30" s="79" t="s">
        <v>235</v>
      </c>
      <c r="AN30" s="79"/>
      <c r="AO30" s="79"/>
      <c r="AP30" s="79"/>
      <c r="AQ30" s="79" t="s">
        <v>236</v>
      </c>
      <c r="AR30" s="79"/>
      <c r="AS30" s="79"/>
      <c r="AT30" s="79"/>
      <c r="AU30" s="79" t="s">
        <v>237</v>
      </c>
      <c r="AV30" s="79"/>
      <c r="AW30" s="79"/>
      <c r="AX30" s="79"/>
      <c r="AY30" s="79" t="s">
        <v>238</v>
      </c>
      <c r="AZ30" s="79"/>
      <c r="BA30" s="79"/>
      <c r="BB30" s="79"/>
      <c r="BC30" s="79" t="s">
        <v>239</v>
      </c>
      <c r="BD30" s="79"/>
      <c r="BE30" s="79"/>
      <c r="BF30" s="79"/>
    </row>
    <row r="31" spans="1:58" x14ac:dyDescent="0.25">
      <c r="B31" s="79" t="s">
        <v>233</v>
      </c>
      <c r="C31" s="79"/>
      <c r="D31" s="2"/>
      <c r="E31" s="79" t="s">
        <v>247</v>
      </c>
      <c r="F31" s="79"/>
      <c r="G31" s="79" t="s">
        <v>226</v>
      </c>
      <c r="H31" s="79"/>
      <c r="I31" s="88" t="s">
        <v>246</v>
      </c>
      <c r="J31" s="89"/>
      <c r="K31" s="87" t="s">
        <v>227</v>
      </c>
      <c r="L31" s="87"/>
      <c r="M31" s="32" t="s">
        <v>240</v>
      </c>
      <c r="N31" s="33" t="s">
        <v>158</v>
      </c>
      <c r="O31" s="34" t="s">
        <v>123</v>
      </c>
      <c r="P31" s="37" t="s">
        <v>209</v>
      </c>
      <c r="Q31" s="2" t="s">
        <v>146</v>
      </c>
      <c r="R31" s="36" t="s">
        <v>177</v>
      </c>
      <c r="S31" s="31" t="s">
        <v>241</v>
      </c>
      <c r="T31" s="32" t="s">
        <v>242</v>
      </c>
      <c r="U31" s="33" t="s">
        <v>158</v>
      </c>
      <c r="V31" s="34" t="s">
        <v>123</v>
      </c>
      <c r="W31" s="31" t="s">
        <v>241</v>
      </c>
      <c r="X31" s="32" t="s">
        <v>242</v>
      </c>
      <c r="Y31" s="33" t="s">
        <v>158</v>
      </c>
      <c r="Z31" s="34" t="s">
        <v>123</v>
      </c>
      <c r="AA31" s="31" t="s">
        <v>241</v>
      </c>
      <c r="AB31" s="32" t="s">
        <v>242</v>
      </c>
      <c r="AC31" s="33" t="s">
        <v>158</v>
      </c>
      <c r="AD31" s="34" t="s">
        <v>123</v>
      </c>
      <c r="AE31" s="31" t="s">
        <v>241</v>
      </c>
      <c r="AF31" s="32" t="s">
        <v>242</v>
      </c>
      <c r="AG31" s="33" t="s">
        <v>158</v>
      </c>
      <c r="AH31" s="34" t="s">
        <v>123</v>
      </c>
      <c r="AI31" s="31" t="s">
        <v>241</v>
      </c>
      <c r="AJ31" s="32" t="s">
        <v>242</v>
      </c>
      <c r="AK31" s="33" t="s">
        <v>158</v>
      </c>
      <c r="AL31" s="34" t="s">
        <v>123</v>
      </c>
      <c r="AM31" s="31" t="s">
        <v>241</v>
      </c>
      <c r="AN31" s="32" t="s">
        <v>242</v>
      </c>
      <c r="AO31" s="33" t="s">
        <v>158</v>
      </c>
      <c r="AP31" s="34" t="s">
        <v>123</v>
      </c>
      <c r="AQ31" s="31" t="s">
        <v>241</v>
      </c>
      <c r="AR31" s="32" t="s">
        <v>242</v>
      </c>
      <c r="AS31" s="33" t="s">
        <v>158</v>
      </c>
      <c r="AT31" s="34" t="s">
        <v>123</v>
      </c>
      <c r="AU31" s="31" t="s">
        <v>241</v>
      </c>
      <c r="AV31" s="32" t="s">
        <v>242</v>
      </c>
      <c r="AW31" s="33" t="s">
        <v>158</v>
      </c>
      <c r="AX31" s="34" t="s">
        <v>123</v>
      </c>
      <c r="AY31" s="31" t="s">
        <v>241</v>
      </c>
      <c r="AZ31" s="32" t="s">
        <v>242</v>
      </c>
      <c r="BA31" s="33" t="s">
        <v>158</v>
      </c>
      <c r="BB31" s="34" t="s">
        <v>123</v>
      </c>
      <c r="BC31" s="31" t="s">
        <v>241</v>
      </c>
      <c r="BD31" s="32" t="s">
        <v>242</v>
      </c>
      <c r="BE31" s="33" t="s">
        <v>158</v>
      </c>
      <c r="BF31" s="34" t="s">
        <v>123</v>
      </c>
    </row>
    <row r="32" spans="1:58" s="60" customFormat="1" x14ac:dyDescent="0.25">
      <c r="B32" s="80" t="s">
        <v>234</v>
      </c>
      <c r="C32" s="80"/>
      <c r="D32" s="52"/>
      <c r="E32" s="80">
        <v>1</v>
      </c>
      <c r="F32" s="80"/>
      <c r="G32" s="80">
        <f>E32*60</f>
        <v>60</v>
      </c>
      <c r="H32" s="80"/>
      <c r="I32" s="82">
        <f>AVERAGE(S32,W32,AA32,AE32,AI32,AM32,AQ32,AU32,AY32,BC32)</f>
        <v>0.17166666666666663</v>
      </c>
      <c r="J32" s="83"/>
      <c r="K32" s="84">
        <f t="shared" ref="K32:K44" si="1">I32*60</f>
        <v>10.299999999999997</v>
      </c>
      <c r="L32" s="84"/>
      <c r="M32" s="77">
        <f>AVERAGE(T32,X32,AB32,AF32,AJ32,AN32,AR32,AV32,AZ32,BD32)</f>
        <v>158.66666666666666</v>
      </c>
      <c r="N32" s="78">
        <f>AVERAGE(U32,Y32,AC32,AG32,AK32,AO32,AS32,AW32,BA32,BE32)</f>
        <v>9.3333333333333339</v>
      </c>
      <c r="O32" s="55">
        <f>AVERAGE(V32,Z32,AD32,AH32,AL32,AP32,AT32,AX32,BB32,BF32)</f>
        <v>619.33333333333337</v>
      </c>
      <c r="P32" s="56">
        <v>3.7</v>
      </c>
      <c r="Q32" s="52">
        <v>2599</v>
      </c>
      <c r="R32" s="57">
        <v>40</v>
      </c>
      <c r="S32" s="58">
        <f>9.9/60</f>
        <v>0.16500000000000001</v>
      </c>
      <c r="T32" s="53">
        <v>136</v>
      </c>
      <c r="U32" s="54">
        <v>8</v>
      </c>
      <c r="V32" s="59">
        <v>875</v>
      </c>
      <c r="W32" s="58">
        <f>10.5/60</f>
        <v>0.17499999999999999</v>
      </c>
      <c r="X32" s="53">
        <v>153</v>
      </c>
      <c r="Y32" s="54">
        <v>7</v>
      </c>
      <c r="Z32" s="59">
        <v>515</v>
      </c>
      <c r="AA32" s="58">
        <f>10.5/60</f>
        <v>0.17499999999999999</v>
      </c>
      <c r="AB32" s="53">
        <v>187</v>
      </c>
      <c r="AC32" s="54">
        <v>13</v>
      </c>
      <c r="AD32" s="59">
        <v>468</v>
      </c>
      <c r="AE32" s="58"/>
      <c r="AF32" s="53"/>
      <c r="AG32" s="54"/>
      <c r="AH32" s="59"/>
      <c r="AI32" s="58"/>
      <c r="AJ32" s="53"/>
      <c r="AK32" s="54"/>
      <c r="AL32" s="59"/>
      <c r="AM32" s="58"/>
      <c r="AN32" s="53"/>
      <c r="AO32" s="54"/>
      <c r="AP32" s="59"/>
      <c r="AQ32" s="58"/>
      <c r="AR32" s="53"/>
      <c r="AS32" s="54"/>
      <c r="AT32" s="59"/>
      <c r="AU32" s="58"/>
      <c r="AV32" s="53"/>
      <c r="AW32" s="54"/>
      <c r="AX32" s="59"/>
      <c r="AY32" s="58"/>
      <c r="AZ32" s="53"/>
      <c r="BA32" s="54"/>
      <c r="BB32" s="59"/>
      <c r="BC32" s="58"/>
      <c r="BD32" s="53"/>
      <c r="BE32" s="54"/>
      <c r="BF32" s="59"/>
    </row>
    <row r="33" spans="2:61" s="60" customFormat="1" x14ac:dyDescent="0.25">
      <c r="B33" s="80"/>
      <c r="C33" s="80"/>
      <c r="D33" s="52"/>
      <c r="E33" s="80">
        <v>5</v>
      </c>
      <c r="F33" s="80"/>
      <c r="G33" s="80">
        <f>E33*60</f>
        <v>300</v>
      </c>
      <c r="H33" s="80"/>
      <c r="I33" s="82">
        <f t="shared" ref="I33:I45" si="2">AVERAGE(S33,W33,AA33,AE33,AI33,AM33,AQ33,AU33,AY33,BC33)</f>
        <v>0.62055555555555564</v>
      </c>
      <c r="J33" s="83"/>
      <c r="K33" s="84">
        <f t="shared" si="1"/>
        <v>37.233333333333341</v>
      </c>
      <c r="L33" s="84"/>
      <c r="M33" s="77">
        <f t="shared" ref="M33:M45" si="3">AVERAGE(T33,X33,AB33,AF33,AJ33,AN33,AR33,AV33,AZ33,BD33)</f>
        <v>145.66666666666666</v>
      </c>
      <c r="N33" s="78">
        <f t="shared" ref="N33:N45" si="4">AVERAGE(U33,Y33,AC33,AG33,AK33,AO33,AS33,AW33,BA33,BE33)</f>
        <v>4</v>
      </c>
      <c r="O33" s="55">
        <f t="shared" ref="O33:O45" si="5">AVERAGE(V33,Z33,AD33,AH33,AL33,AP33,AT33,AX33,BB33,BF33)</f>
        <v>504</v>
      </c>
      <c r="P33" s="56">
        <v>8.1999999999999993</v>
      </c>
      <c r="Q33" s="52">
        <v>2630</v>
      </c>
      <c r="R33" s="57">
        <v>40</v>
      </c>
      <c r="S33" s="58">
        <f>36.4/60</f>
        <v>0.60666666666666669</v>
      </c>
      <c r="T33" s="53">
        <v>192</v>
      </c>
      <c r="U33" s="54">
        <v>5</v>
      </c>
      <c r="V33" s="59">
        <v>535</v>
      </c>
      <c r="W33" s="58">
        <f>40/60</f>
        <v>0.66666666666666663</v>
      </c>
      <c r="X33" s="53">
        <v>108</v>
      </c>
      <c r="Y33" s="54">
        <v>4</v>
      </c>
      <c r="Z33" s="59">
        <v>489</v>
      </c>
      <c r="AA33" s="58">
        <f>35.3/60</f>
        <v>0.58833333333333326</v>
      </c>
      <c r="AB33" s="53">
        <v>137</v>
      </c>
      <c r="AC33" s="54">
        <v>3</v>
      </c>
      <c r="AD33" s="59">
        <v>488</v>
      </c>
      <c r="AE33" s="58"/>
      <c r="AF33" s="53"/>
      <c r="AG33" s="54"/>
      <c r="AH33" s="59"/>
      <c r="AI33" s="58"/>
      <c r="AJ33" s="53"/>
      <c r="AK33" s="54"/>
      <c r="AL33" s="59"/>
      <c r="AM33" s="58"/>
      <c r="AN33" s="53"/>
      <c r="AO33" s="54"/>
      <c r="AP33" s="59"/>
      <c r="AQ33" s="58"/>
      <c r="AR33" s="53"/>
      <c r="AS33" s="54"/>
      <c r="AT33" s="59"/>
      <c r="AU33" s="58"/>
      <c r="AV33" s="53"/>
      <c r="AW33" s="54"/>
      <c r="AX33" s="59"/>
      <c r="AY33" s="58"/>
      <c r="AZ33" s="53"/>
      <c r="BA33" s="54"/>
      <c r="BB33" s="59"/>
      <c r="BC33" s="58"/>
      <c r="BD33" s="53"/>
      <c r="BE33" s="54"/>
      <c r="BF33" s="59"/>
    </row>
    <row r="34" spans="2:61" s="60" customFormat="1" x14ac:dyDescent="0.25">
      <c r="B34" s="80"/>
      <c r="C34" s="80"/>
      <c r="D34" s="52"/>
      <c r="E34" s="80">
        <v>10</v>
      </c>
      <c r="F34" s="80"/>
      <c r="G34" s="80">
        <f t="shared" ref="G34:G35" si="6">E34*60</f>
        <v>600</v>
      </c>
      <c r="H34" s="80"/>
      <c r="I34" s="82">
        <f t="shared" si="2"/>
        <v>1.3333333333333333</v>
      </c>
      <c r="J34" s="83"/>
      <c r="K34" s="84">
        <f t="shared" si="1"/>
        <v>80</v>
      </c>
      <c r="L34" s="84"/>
      <c r="M34" s="77">
        <f t="shared" si="3"/>
        <v>136.33333333333334</v>
      </c>
      <c r="N34" s="78">
        <f t="shared" si="4"/>
        <v>3.3333333333333335</v>
      </c>
      <c r="O34" s="55">
        <f t="shared" si="5"/>
        <v>666.66666666666663</v>
      </c>
      <c r="P34" s="56">
        <v>14.6</v>
      </c>
      <c r="Q34" s="52">
        <v>2648</v>
      </c>
      <c r="R34" s="57">
        <v>42</v>
      </c>
      <c r="S34" s="58">
        <v>1.2</v>
      </c>
      <c r="T34" s="53">
        <v>186</v>
      </c>
      <c r="U34" s="54">
        <v>3</v>
      </c>
      <c r="V34" s="59">
        <v>1105</v>
      </c>
      <c r="W34" s="58">
        <v>1.6</v>
      </c>
      <c r="X34" s="53">
        <v>119</v>
      </c>
      <c r="Y34" s="54">
        <v>3</v>
      </c>
      <c r="Z34" s="59">
        <v>489</v>
      </c>
      <c r="AA34" s="58">
        <v>1.2</v>
      </c>
      <c r="AB34" s="53">
        <v>104</v>
      </c>
      <c r="AC34" s="54">
        <v>4</v>
      </c>
      <c r="AD34" s="59">
        <v>406</v>
      </c>
      <c r="AE34" s="58"/>
      <c r="AF34" s="53"/>
      <c r="AG34" s="54"/>
      <c r="AH34" s="59"/>
      <c r="AI34" s="58"/>
      <c r="AJ34" s="53"/>
      <c r="AK34" s="54"/>
      <c r="AL34" s="59"/>
      <c r="AM34" s="58"/>
      <c r="AN34" s="53"/>
      <c r="AO34" s="54"/>
      <c r="AP34" s="59"/>
      <c r="AQ34" s="58"/>
      <c r="AR34" s="53"/>
      <c r="AS34" s="54"/>
      <c r="AT34" s="59"/>
      <c r="AU34" s="58"/>
      <c r="AV34" s="53"/>
      <c r="AW34" s="54"/>
      <c r="AX34" s="59"/>
      <c r="AY34" s="58"/>
      <c r="AZ34" s="53"/>
      <c r="BA34" s="54"/>
      <c r="BB34" s="59"/>
      <c r="BC34" s="58"/>
      <c r="BD34" s="53"/>
      <c r="BE34" s="54"/>
      <c r="BF34" s="59"/>
    </row>
    <row r="35" spans="2:61" s="60" customFormat="1" x14ac:dyDescent="0.25">
      <c r="B35" s="80"/>
      <c r="C35" s="80"/>
      <c r="D35" s="52"/>
      <c r="E35" s="80">
        <v>20</v>
      </c>
      <c r="F35" s="80"/>
      <c r="G35" s="80">
        <f t="shared" si="6"/>
        <v>1200</v>
      </c>
      <c r="H35" s="80"/>
      <c r="I35" s="82">
        <f t="shared" si="2"/>
        <v>2.4</v>
      </c>
      <c r="J35" s="83"/>
      <c r="K35" s="84">
        <f t="shared" si="1"/>
        <v>144</v>
      </c>
      <c r="L35" s="84"/>
      <c r="M35" s="77">
        <f t="shared" si="3"/>
        <v>172.66666666666666</v>
      </c>
      <c r="N35" s="78">
        <f t="shared" si="4"/>
        <v>2.6666666666666665</v>
      </c>
      <c r="O35" s="55">
        <f t="shared" si="5"/>
        <v>747</v>
      </c>
      <c r="P35" s="56">
        <v>24.3</v>
      </c>
      <c r="Q35" s="52">
        <v>2752</v>
      </c>
      <c r="R35" s="57">
        <v>54</v>
      </c>
      <c r="S35" s="58">
        <v>2.4</v>
      </c>
      <c r="T35" s="53">
        <v>217</v>
      </c>
      <c r="U35" s="54">
        <v>3</v>
      </c>
      <c r="V35" s="59">
        <v>1045</v>
      </c>
      <c r="W35" s="58">
        <v>2.4</v>
      </c>
      <c r="X35" s="53">
        <v>148</v>
      </c>
      <c r="Y35" s="54">
        <v>3</v>
      </c>
      <c r="Z35" s="59">
        <v>640</v>
      </c>
      <c r="AA35" s="58">
        <v>2.4</v>
      </c>
      <c r="AB35" s="53">
        <v>153</v>
      </c>
      <c r="AC35" s="54">
        <v>2</v>
      </c>
      <c r="AD35" s="59">
        <v>556</v>
      </c>
      <c r="AE35" s="58"/>
      <c r="AF35" s="53"/>
      <c r="AG35" s="54"/>
      <c r="AH35" s="59"/>
      <c r="AI35" s="58"/>
      <c r="AJ35" s="53"/>
      <c r="AK35" s="54"/>
      <c r="AL35" s="59"/>
      <c r="AM35" s="58"/>
      <c r="AN35" s="53"/>
      <c r="AO35" s="54"/>
      <c r="AP35" s="59"/>
      <c r="AQ35" s="58"/>
      <c r="AR35" s="53"/>
      <c r="AS35" s="54"/>
      <c r="AT35" s="59"/>
      <c r="AU35" s="58"/>
      <c r="AV35" s="53"/>
      <c r="AW35" s="54"/>
      <c r="AX35" s="59"/>
      <c r="AY35" s="58"/>
      <c r="AZ35" s="53"/>
      <c r="BA35" s="54"/>
      <c r="BB35" s="59"/>
      <c r="BC35" s="58"/>
      <c r="BD35" s="53"/>
      <c r="BE35" s="54"/>
      <c r="BF35" s="59"/>
    </row>
    <row r="36" spans="2:61" s="60" customFormat="1" x14ac:dyDescent="0.25">
      <c r="B36" s="80"/>
      <c r="C36" s="80"/>
      <c r="D36" s="52"/>
      <c r="E36" s="80">
        <v>50</v>
      </c>
      <c r="F36" s="80"/>
      <c r="G36" s="80">
        <f t="shared" ref="G36:G38" si="7">E36*60</f>
        <v>3000</v>
      </c>
      <c r="H36" s="80"/>
      <c r="I36" s="82">
        <f t="shared" si="2"/>
        <v>6.2249999999999996</v>
      </c>
      <c r="J36" s="83"/>
      <c r="K36" s="84">
        <f t="shared" si="1"/>
        <v>373.5</v>
      </c>
      <c r="L36" s="84"/>
      <c r="M36" s="77">
        <f t="shared" si="3"/>
        <v>168.25</v>
      </c>
      <c r="N36" s="78">
        <f t="shared" si="4"/>
        <v>2</v>
      </c>
      <c r="O36" s="55">
        <f t="shared" si="5"/>
        <v>1268.5</v>
      </c>
      <c r="P36" s="56">
        <v>59.95</v>
      </c>
      <c r="Q36" s="52">
        <v>3125</v>
      </c>
      <c r="R36" s="57">
        <v>85</v>
      </c>
      <c r="S36" s="58">
        <v>6.6</v>
      </c>
      <c r="T36" s="53">
        <v>195</v>
      </c>
      <c r="U36" s="54">
        <v>2</v>
      </c>
      <c r="V36" s="59">
        <v>1721</v>
      </c>
      <c r="W36" s="58">
        <v>6.4</v>
      </c>
      <c r="X36" s="53">
        <v>177</v>
      </c>
      <c r="Y36" s="54">
        <v>2</v>
      </c>
      <c r="Z36" s="59">
        <v>1498</v>
      </c>
      <c r="AA36" s="58">
        <v>5.7</v>
      </c>
      <c r="AB36" s="53">
        <v>146</v>
      </c>
      <c r="AC36" s="54">
        <v>2</v>
      </c>
      <c r="AD36" s="59">
        <v>1043</v>
      </c>
      <c r="AE36" s="58">
        <v>6.2</v>
      </c>
      <c r="AF36" s="53">
        <v>155</v>
      </c>
      <c r="AG36" s="54">
        <v>2</v>
      </c>
      <c r="AH36" s="59">
        <v>812</v>
      </c>
      <c r="AI36" s="58"/>
      <c r="AJ36" s="53"/>
      <c r="AK36" s="54"/>
      <c r="AL36" s="59"/>
      <c r="AM36" s="58"/>
      <c r="AN36" s="53"/>
      <c r="AO36" s="54"/>
      <c r="AP36" s="59"/>
      <c r="AQ36" s="58"/>
      <c r="AR36" s="53"/>
      <c r="AS36" s="54"/>
      <c r="AT36" s="59"/>
      <c r="AU36" s="58"/>
      <c r="AV36" s="53"/>
      <c r="AW36" s="54"/>
      <c r="AX36" s="59"/>
      <c r="AY36" s="58"/>
      <c r="AZ36" s="53"/>
      <c r="BA36" s="54"/>
      <c r="BB36" s="59"/>
      <c r="BC36" s="58"/>
      <c r="BD36" s="53"/>
      <c r="BE36" s="54"/>
      <c r="BF36" s="59"/>
    </row>
    <row r="37" spans="2:61" s="60" customFormat="1" x14ac:dyDescent="0.25">
      <c r="B37" s="80"/>
      <c r="C37" s="80"/>
      <c r="D37" s="61"/>
      <c r="E37" s="90">
        <v>75</v>
      </c>
      <c r="F37" s="90"/>
      <c r="G37" s="90">
        <f t="shared" si="7"/>
        <v>4500</v>
      </c>
      <c r="H37" s="90"/>
      <c r="I37" s="82">
        <f t="shared" si="2"/>
        <v>9.1666666666666661</v>
      </c>
      <c r="J37" s="83"/>
      <c r="K37" s="84">
        <f t="shared" si="1"/>
        <v>550</v>
      </c>
      <c r="L37" s="84"/>
      <c r="M37" s="77">
        <f t="shared" si="3"/>
        <v>379.33333333333331</v>
      </c>
      <c r="N37" s="78">
        <f t="shared" si="4"/>
        <v>2</v>
      </c>
      <c r="O37" s="55">
        <f t="shared" si="5"/>
        <v>2998</v>
      </c>
      <c r="P37" s="56">
        <v>78.2</v>
      </c>
      <c r="Q37" s="52">
        <v>3113</v>
      </c>
      <c r="R37" s="57">
        <v>110</v>
      </c>
      <c r="S37" s="58">
        <v>9.1999999999999993</v>
      </c>
      <c r="T37" s="53">
        <v>566</v>
      </c>
      <c r="U37" s="54">
        <v>2</v>
      </c>
      <c r="V37" s="59">
        <v>3503</v>
      </c>
      <c r="W37" s="58">
        <v>9.1</v>
      </c>
      <c r="X37" s="53">
        <v>326</v>
      </c>
      <c r="Y37" s="54">
        <v>2</v>
      </c>
      <c r="Z37" s="59">
        <v>2814</v>
      </c>
      <c r="AA37" s="58">
        <v>9.1999999999999993</v>
      </c>
      <c r="AB37" s="53">
        <v>246</v>
      </c>
      <c r="AC37" s="54">
        <v>2</v>
      </c>
      <c r="AD37" s="59">
        <v>2677</v>
      </c>
      <c r="AE37" s="58"/>
      <c r="AF37" s="53"/>
      <c r="AG37" s="54"/>
      <c r="AH37" s="59"/>
      <c r="AI37" s="58"/>
      <c r="AJ37" s="53"/>
      <c r="AK37" s="54"/>
      <c r="AL37" s="59"/>
      <c r="AM37" s="58"/>
      <c r="AN37" s="53"/>
      <c r="AO37" s="54"/>
      <c r="AP37" s="59"/>
      <c r="AQ37" s="58"/>
      <c r="AR37" s="53"/>
      <c r="AS37" s="54"/>
      <c r="AT37" s="59"/>
      <c r="AU37" s="58"/>
      <c r="AV37" s="53"/>
      <c r="AW37" s="54"/>
      <c r="AX37" s="59"/>
      <c r="AY37" s="58"/>
      <c r="AZ37" s="53"/>
      <c r="BA37" s="54"/>
      <c r="BB37" s="59"/>
      <c r="BC37" s="58"/>
      <c r="BD37" s="53"/>
      <c r="BE37" s="54"/>
      <c r="BF37" s="59"/>
    </row>
    <row r="38" spans="2:61" s="60" customFormat="1" x14ac:dyDescent="0.25">
      <c r="B38" s="80"/>
      <c r="C38" s="80"/>
      <c r="D38" s="52"/>
      <c r="E38" s="80">
        <v>100</v>
      </c>
      <c r="F38" s="80"/>
      <c r="G38" s="80">
        <f t="shared" si="7"/>
        <v>6000</v>
      </c>
      <c r="H38" s="80"/>
      <c r="I38" s="82">
        <f t="shared" si="2"/>
        <v>10.933333333333332</v>
      </c>
      <c r="J38" s="83"/>
      <c r="K38" s="84">
        <f t="shared" si="1"/>
        <v>655.99999999999989</v>
      </c>
      <c r="L38" s="84"/>
      <c r="M38" s="77">
        <f t="shared" si="3"/>
        <v>522.33333333333337</v>
      </c>
      <c r="N38" s="78">
        <f t="shared" si="4"/>
        <v>1.6666666666666667</v>
      </c>
      <c r="O38" s="55">
        <f t="shared" si="5"/>
        <v>4860.666666666667</v>
      </c>
      <c r="P38" s="56">
        <v>87.06</v>
      </c>
      <c r="Q38" s="52">
        <v>3248</v>
      </c>
      <c r="R38" s="57">
        <v>135</v>
      </c>
      <c r="S38" s="58">
        <v>10.9</v>
      </c>
      <c r="T38" s="53">
        <v>647</v>
      </c>
      <c r="U38" s="54">
        <v>2</v>
      </c>
      <c r="V38" s="59">
        <v>6146</v>
      </c>
      <c r="W38" s="58">
        <v>11.2</v>
      </c>
      <c r="X38" s="53">
        <v>382</v>
      </c>
      <c r="Y38" s="54">
        <v>2</v>
      </c>
      <c r="Z38" s="59">
        <v>4261</v>
      </c>
      <c r="AA38" s="58">
        <v>10.7</v>
      </c>
      <c r="AB38" s="53">
        <v>538</v>
      </c>
      <c r="AC38" s="54">
        <v>1</v>
      </c>
      <c r="AD38" s="59">
        <v>4175</v>
      </c>
      <c r="AE38" s="58"/>
      <c r="AF38" s="53"/>
      <c r="AG38" s="54"/>
      <c r="AH38" s="59"/>
      <c r="AI38" s="58"/>
      <c r="AJ38" s="53"/>
      <c r="AK38" s="54"/>
      <c r="AL38" s="59"/>
      <c r="AM38" s="58"/>
      <c r="AN38" s="53"/>
      <c r="AO38" s="54"/>
      <c r="AP38" s="59"/>
      <c r="AQ38" s="58"/>
      <c r="AR38" s="53"/>
      <c r="AS38" s="54"/>
      <c r="AT38" s="59"/>
      <c r="AU38" s="58"/>
      <c r="AV38" s="53"/>
      <c r="AW38" s="54"/>
      <c r="AX38" s="59"/>
      <c r="AY38" s="58"/>
      <c r="AZ38" s="53"/>
      <c r="BA38" s="54"/>
      <c r="BB38" s="59"/>
      <c r="BC38" s="58"/>
      <c r="BD38" s="53"/>
      <c r="BE38" s="54"/>
      <c r="BF38" s="59"/>
    </row>
    <row r="39" spans="2:61" s="60" customFormat="1" x14ac:dyDescent="0.25">
      <c r="B39" s="80"/>
      <c r="C39" s="80"/>
      <c r="D39" s="52"/>
      <c r="E39" s="80">
        <v>150</v>
      </c>
      <c r="F39" s="80"/>
      <c r="G39" s="80">
        <f>E39*60</f>
        <v>9000</v>
      </c>
      <c r="H39" s="80"/>
      <c r="I39" s="82">
        <f t="shared" si="2"/>
        <v>14.1</v>
      </c>
      <c r="J39" s="83"/>
      <c r="K39" s="84">
        <f t="shared" si="1"/>
        <v>846</v>
      </c>
      <c r="L39" s="84"/>
      <c r="M39" s="77">
        <f t="shared" si="3"/>
        <v>1783.6666666666667</v>
      </c>
      <c r="N39" s="78">
        <f t="shared" si="4"/>
        <v>1.6666666666666667</v>
      </c>
      <c r="O39" s="55">
        <f t="shared" si="5"/>
        <v>12148.333333333334</v>
      </c>
      <c r="P39" s="56">
        <v>91.23</v>
      </c>
      <c r="Q39" s="52">
        <v>3389</v>
      </c>
      <c r="R39" s="57">
        <v>188</v>
      </c>
      <c r="S39" s="58">
        <v>14.6</v>
      </c>
      <c r="T39" s="53">
        <v>1697</v>
      </c>
      <c r="U39" s="54">
        <v>2</v>
      </c>
      <c r="V39" s="59">
        <v>11118</v>
      </c>
      <c r="W39" s="58">
        <v>14.3</v>
      </c>
      <c r="X39" s="53">
        <v>1565</v>
      </c>
      <c r="Y39" s="54">
        <v>1</v>
      </c>
      <c r="Z39" s="59">
        <v>12472</v>
      </c>
      <c r="AA39" s="58">
        <v>13.4</v>
      </c>
      <c r="AB39" s="53">
        <v>2089</v>
      </c>
      <c r="AC39" s="54">
        <v>2</v>
      </c>
      <c r="AD39" s="59">
        <v>12855</v>
      </c>
      <c r="AE39" s="58"/>
      <c r="AF39" s="53"/>
      <c r="AG39" s="54"/>
      <c r="AH39" s="59"/>
      <c r="AI39" s="58"/>
      <c r="AJ39" s="53"/>
      <c r="AK39" s="54"/>
      <c r="AL39" s="59"/>
      <c r="AM39" s="58"/>
      <c r="AN39" s="53"/>
      <c r="AO39" s="54"/>
      <c r="AP39" s="59"/>
      <c r="AQ39" s="58"/>
      <c r="AR39" s="53"/>
      <c r="AS39" s="54"/>
      <c r="AT39" s="59"/>
      <c r="AU39" s="58"/>
      <c r="AV39" s="53"/>
      <c r="AW39" s="54"/>
      <c r="AX39" s="59"/>
      <c r="AY39" s="58"/>
      <c r="AZ39" s="53"/>
      <c r="BA39" s="54"/>
      <c r="BB39" s="59"/>
      <c r="BC39" s="58"/>
      <c r="BD39" s="53"/>
      <c r="BE39" s="54"/>
      <c r="BF39" s="59"/>
    </row>
    <row r="40" spans="2:61" s="60" customFormat="1" x14ac:dyDescent="0.25">
      <c r="B40" s="80"/>
      <c r="C40" s="80"/>
      <c r="D40" s="52"/>
      <c r="E40" s="80">
        <v>200</v>
      </c>
      <c r="F40" s="80"/>
      <c r="G40" s="80">
        <f>E40*60</f>
        <v>12000</v>
      </c>
      <c r="H40" s="80"/>
      <c r="I40" s="82">
        <f t="shared" si="2"/>
        <v>15.475000000000001</v>
      </c>
      <c r="J40" s="83"/>
      <c r="K40" s="84">
        <f t="shared" si="1"/>
        <v>928.50000000000011</v>
      </c>
      <c r="L40" s="84"/>
      <c r="M40" s="77">
        <f t="shared" si="3"/>
        <v>3322.5</v>
      </c>
      <c r="N40" s="78">
        <f t="shared" si="4"/>
        <v>1.5</v>
      </c>
      <c r="O40" s="55">
        <f t="shared" si="5"/>
        <v>15309.75</v>
      </c>
      <c r="P40" s="56">
        <v>94.5</v>
      </c>
      <c r="Q40" s="52">
        <v>3580</v>
      </c>
      <c r="R40" s="57">
        <v>228</v>
      </c>
      <c r="S40" s="58">
        <v>16.3</v>
      </c>
      <c r="T40" s="53">
        <v>3178</v>
      </c>
      <c r="U40" s="54">
        <v>2</v>
      </c>
      <c r="V40" s="59">
        <v>17650</v>
      </c>
      <c r="W40" s="58">
        <v>14.4</v>
      </c>
      <c r="X40" s="53">
        <v>3664</v>
      </c>
      <c r="Y40" s="54">
        <v>2</v>
      </c>
      <c r="Z40" s="59">
        <v>20083</v>
      </c>
      <c r="AA40" s="58">
        <v>15.2</v>
      </c>
      <c r="AB40" s="53">
        <v>3479</v>
      </c>
      <c r="AC40" s="54">
        <v>1</v>
      </c>
      <c r="AD40" s="59">
        <v>1989</v>
      </c>
      <c r="AE40" s="58">
        <v>16</v>
      </c>
      <c r="AF40" s="53">
        <v>2969</v>
      </c>
      <c r="AG40" s="54">
        <v>1</v>
      </c>
      <c r="AH40" s="59">
        <v>21517</v>
      </c>
      <c r="AI40" s="58"/>
      <c r="AJ40" s="53"/>
      <c r="AK40" s="54"/>
      <c r="AL40" s="59"/>
      <c r="AM40" s="58"/>
      <c r="AN40" s="53"/>
      <c r="AO40" s="54"/>
      <c r="AP40" s="59"/>
      <c r="AQ40" s="58"/>
      <c r="AR40" s="53"/>
      <c r="AS40" s="54"/>
      <c r="AT40" s="59"/>
      <c r="AU40" s="58"/>
      <c r="AV40" s="53"/>
      <c r="AW40" s="54"/>
      <c r="AX40" s="59"/>
      <c r="AY40" s="58"/>
      <c r="AZ40" s="53"/>
      <c r="BA40" s="54"/>
      <c r="BB40" s="59"/>
      <c r="BC40" s="58"/>
      <c r="BD40" s="53"/>
      <c r="BE40" s="54"/>
      <c r="BF40" s="59"/>
    </row>
    <row r="41" spans="2:61" s="60" customFormat="1" x14ac:dyDescent="0.25">
      <c r="B41" s="80"/>
      <c r="C41" s="80"/>
      <c r="D41" s="52"/>
      <c r="E41" s="80">
        <v>300</v>
      </c>
      <c r="F41" s="80"/>
      <c r="G41" s="80">
        <f t="shared" ref="G41" si="8">E41*60</f>
        <v>18000</v>
      </c>
      <c r="H41" s="80"/>
      <c r="I41" s="82">
        <f t="shared" si="2"/>
        <v>16.45</v>
      </c>
      <c r="J41" s="83"/>
      <c r="K41" s="84">
        <f t="shared" si="1"/>
        <v>987</v>
      </c>
      <c r="L41" s="84"/>
      <c r="M41" s="77">
        <f t="shared" si="3"/>
        <v>6993</v>
      </c>
      <c r="N41" s="78">
        <f t="shared" si="4"/>
        <v>1.25</v>
      </c>
      <c r="O41" s="55">
        <f t="shared" si="5"/>
        <v>37237.25</v>
      </c>
      <c r="P41" s="56">
        <v>94.4</v>
      </c>
      <c r="Q41" s="52">
        <v>3528</v>
      </c>
      <c r="R41" s="57">
        <v>230</v>
      </c>
      <c r="S41" s="58">
        <v>16.899999999999999</v>
      </c>
      <c r="T41" s="53">
        <v>6555</v>
      </c>
      <c r="U41" s="54">
        <v>1</v>
      </c>
      <c r="V41" s="59">
        <v>36368</v>
      </c>
      <c r="W41" s="58">
        <v>17</v>
      </c>
      <c r="X41" s="53">
        <v>6175</v>
      </c>
      <c r="Y41" s="54">
        <v>1</v>
      </c>
      <c r="Z41" s="59">
        <v>35065</v>
      </c>
      <c r="AA41" s="58">
        <v>16.2</v>
      </c>
      <c r="AB41" s="53">
        <v>7343</v>
      </c>
      <c r="AC41" s="54">
        <v>2</v>
      </c>
      <c r="AD41" s="59">
        <v>38660</v>
      </c>
      <c r="AE41" s="58">
        <v>15.7</v>
      </c>
      <c r="AF41" s="53">
        <v>7899</v>
      </c>
      <c r="AG41" s="54">
        <v>1</v>
      </c>
      <c r="AH41" s="59">
        <v>38856</v>
      </c>
      <c r="AI41" s="58"/>
      <c r="AJ41" s="53"/>
      <c r="AK41" s="54"/>
      <c r="AL41" s="59"/>
      <c r="AM41" s="58"/>
      <c r="AN41" s="53"/>
      <c r="AO41" s="54"/>
      <c r="AP41" s="59"/>
      <c r="AQ41" s="58"/>
      <c r="AR41" s="53"/>
      <c r="AS41" s="54"/>
      <c r="AT41" s="59"/>
      <c r="AU41" s="58"/>
      <c r="AV41" s="53"/>
      <c r="AW41" s="54"/>
      <c r="AX41" s="59"/>
      <c r="AY41" s="58"/>
      <c r="AZ41" s="53"/>
      <c r="BA41" s="54"/>
      <c r="BB41" s="59"/>
      <c r="BC41" s="58"/>
      <c r="BD41" s="53"/>
      <c r="BE41" s="54"/>
      <c r="BF41" s="59"/>
    </row>
    <row r="42" spans="2:61" s="60" customFormat="1" x14ac:dyDescent="0.25">
      <c r="B42" s="80"/>
      <c r="C42" s="80"/>
      <c r="D42" s="52"/>
      <c r="E42" s="92">
        <v>325</v>
      </c>
      <c r="F42" s="92"/>
      <c r="G42" s="92">
        <f t="shared" ref="G42" si="9">E42*60</f>
        <v>19500</v>
      </c>
      <c r="H42" s="92"/>
      <c r="I42" s="82">
        <f t="shared" si="2"/>
        <v>16.899999999999999</v>
      </c>
      <c r="J42" s="83"/>
      <c r="K42" s="84">
        <f t="shared" si="1"/>
        <v>1013.9999999999999</v>
      </c>
      <c r="L42" s="84"/>
      <c r="M42" s="77">
        <f t="shared" si="3"/>
        <v>8242.6</v>
      </c>
      <c r="N42" s="78">
        <f t="shared" si="4"/>
        <v>1.4</v>
      </c>
      <c r="O42" s="55">
        <f t="shared" si="5"/>
        <v>42349</v>
      </c>
      <c r="P42" s="56">
        <v>95.6</v>
      </c>
      <c r="Q42" s="52">
        <v>3537</v>
      </c>
      <c r="R42" s="57">
        <v>230</v>
      </c>
      <c r="S42" s="58">
        <v>17.3</v>
      </c>
      <c r="T42" s="53">
        <v>7895</v>
      </c>
      <c r="U42" s="54">
        <v>2</v>
      </c>
      <c r="V42" s="59">
        <v>35281</v>
      </c>
      <c r="W42" s="58">
        <v>18.7</v>
      </c>
      <c r="X42" s="53">
        <v>7127</v>
      </c>
      <c r="Y42" s="54">
        <v>1</v>
      </c>
      <c r="Z42" s="59">
        <v>33277</v>
      </c>
      <c r="AA42" s="58">
        <v>15.6</v>
      </c>
      <c r="AB42" s="53">
        <v>8675</v>
      </c>
      <c r="AC42" s="54">
        <v>2</v>
      </c>
      <c r="AD42" s="59">
        <v>53483</v>
      </c>
      <c r="AE42" s="58">
        <v>15.4</v>
      </c>
      <c r="AF42" s="53">
        <v>9631</v>
      </c>
      <c r="AG42" s="54">
        <v>1</v>
      </c>
      <c r="AH42" s="59">
        <v>49652</v>
      </c>
      <c r="AI42" s="58">
        <v>17.5</v>
      </c>
      <c r="AJ42" s="53">
        <v>7885</v>
      </c>
      <c r="AK42" s="54">
        <v>1</v>
      </c>
      <c r="AL42" s="59">
        <v>40052</v>
      </c>
      <c r="AM42" s="58"/>
      <c r="AN42" s="53"/>
      <c r="AO42" s="54"/>
      <c r="AP42" s="59"/>
      <c r="AQ42" s="58"/>
      <c r="AR42" s="53"/>
      <c r="AS42" s="54"/>
      <c r="AT42" s="59"/>
      <c r="AU42" s="58"/>
      <c r="AV42" s="53"/>
      <c r="AW42" s="54"/>
      <c r="AX42" s="59"/>
      <c r="AY42" s="58"/>
      <c r="AZ42" s="53"/>
      <c r="BA42" s="54"/>
      <c r="BB42" s="59"/>
      <c r="BC42" s="58"/>
      <c r="BD42" s="53"/>
      <c r="BE42" s="54"/>
      <c r="BF42" s="59"/>
    </row>
    <row r="43" spans="2:61" s="60" customFormat="1" x14ac:dyDescent="0.25">
      <c r="B43" s="80"/>
      <c r="C43" s="80"/>
      <c r="D43" s="52"/>
      <c r="E43" s="81">
        <v>350</v>
      </c>
      <c r="F43" s="81"/>
      <c r="G43" s="81">
        <f>E43*60</f>
        <v>21000</v>
      </c>
      <c r="H43" s="81"/>
      <c r="I43" s="82">
        <f t="shared" si="2"/>
        <v>18.175000000000001</v>
      </c>
      <c r="J43" s="83"/>
      <c r="K43" s="84">
        <f t="shared" si="1"/>
        <v>1090.5</v>
      </c>
      <c r="L43" s="84"/>
      <c r="M43" s="77">
        <f t="shared" si="3"/>
        <v>8117</v>
      </c>
      <c r="N43" s="78">
        <f t="shared" si="4"/>
        <v>1</v>
      </c>
      <c r="O43" s="55">
        <f t="shared" si="5"/>
        <v>39031.75</v>
      </c>
      <c r="P43" s="56">
        <v>96.3</v>
      </c>
      <c r="Q43" s="52">
        <v>3626</v>
      </c>
      <c r="R43" s="57">
        <v>230</v>
      </c>
      <c r="S43" s="58">
        <v>16.899999999999999</v>
      </c>
      <c r="T43" s="53">
        <v>8917</v>
      </c>
      <c r="U43" s="54">
        <v>1</v>
      </c>
      <c r="V43" s="59">
        <v>50502</v>
      </c>
      <c r="W43" s="58">
        <v>19</v>
      </c>
      <c r="X43" s="53">
        <v>7854</v>
      </c>
      <c r="Y43" s="54">
        <v>1</v>
      </c>
      <c r="Z43" s="59">
        <v>35168</v>
      </c>
      <c r="AA43" s="58">
        <v>18.600000000000001</v>
      </c>
      <c r="AB43" s="53">
        <v>7743</v>
      </c>
      <c r="AC43" s="54">
        <v>1</v>
      </c>
      <c r="AD43" s="59">
        <v>33314</v>
      </c>
      <c r="AE43" s="58">
        <v>18.2</v>
      </c>
      <c r="AF43" s="53">
        <v>7954</v>
      </c>
      <c r="AG43" s="54">
        <v>1</v>
      </c>
      <c r="AH43" s="59">
        <v>37143</v>
      </c>
      <c r="AI43" s="58"/>
      <c r="AJ43" s="53"/>
      <c r="AK43" s="54"/>
      <c r="AL43" s="59"/>
      <c r="AM43" s="58"/>
      <c r="AN43" s="53"/>
      <c r="AO43" s="54"/>
      <c r="AP43" s="59"/>
      <c r="AQ43" s="58"/>
      <c r="AR43" s="53"/>
      <c r="AS43" s="54"/>
      <c r="AT43" s="59"/>
      <c r="AU43" s="58"/>
      <c r="AV43" s="53"/>
      <c r="AW43" s="54"/>
      <c r="AX43" s="59"/>
      <c r="AY43" s="58"/>
      <c r="AZ43" s="53"/>
      <c r="BA43" s="54"/>
      <c r="BB43" s="59"/>
      <c r="BC43" s="58"/>
      <c r="BD43" s="53"/>
      <c r="BE43" s="54"/>
      <c r="BF43" s="59"/>
    </row>
    <row r="44" spans="2:61" s="60" customFormat="1" x14ac:dyDescent="0.25">
      <c r="B44" s="80"/>
      <c r="C44" s="80"/>
      <c r="D44" s="52"/>
      <c r="E44" s="81">
        <v>375</v>
      </c>
      <c r="F44" s="81"/>
      <c r="G44" s="81">
        <f>E44*60</f>
        <v>22500</v>
      </c>
      <c r="H44" s="81"/>
      <c r="I44" s="82">
        <f t="shared" si="2"/>
        <v>19.333333333333332</v>
      </c>
      <c r="J44" s="83"/>
      <c r="K44" s="84">
        <f t="shared" si="1"/>
        <v>1160</v>
      </c>
      <c r="L44" s="84"/>
      <c r="M44" s="77">
        <f t="shared" si="3"/>
        <v>8457.6666666666661</v>
      </c>
      <c r="N44" s="78">
        <f t="shared" si="4"/>
        <v>1</v>
      </c>
      <c r="O44" s="55">
        <f t="shared" si="5"/>
        <v>36979.666666666664</v>
      </c>
      <c r="P44" s="56">
        <v>96.8</v>
      </c>
      <c r="Q44" s="52">
        <v>3663</v>
      </c>
      <c r="R44" s="57">
        <v>230</v>
      </c>
      <c r="S44" s="58">
        <v>19</v>
      </c>
      <c r="T44" s="53">
        <v>8430</v>
      </c>
      <c r="U44" s="54">
        <v>1</v>
      </c>
      <c r="V44" s="59">
        <v>38131</v>
      </c>
      <c r="W44" s="58">
        <v>19.3</v>
      </c>
      <c r="X44" s="53">
        <v>8815</v>
      </c>
      <c r="Y44" s="54">
        <v>1</v>
      </c>
      <c r="Z44" s="59">
        <v>35415</v>
      </c>
      <c r="AA44" s="58">
        <v>19.7</v>
      </c>
      <c r="AB44" s="53">
        <v>8128</v>
      </c>
      <c r="AC44" s="54">
        <v>1</v>
      </c>
      <c r="AD44" s="59">
        <v>37393</v>
      </c>
      <c r="AE44" s="58"/>
      <c r="AF44" s="53"/>
      <c r="AG44" s="54"/>
      <c r="AH44" s="59"/>
      <c r="AI44" s="58"/>
      <c r="AJ44" s="53"/>
      <c r="AK44" s="54"/>
      <c r="AL44" s="59"/>
      <c r="AM44" s="58"/>
      <c r="AN44" s="53"/>
      <c r="AO44" s="54"/>
      <c r="AP44" s="59"/>
      <c r="AQ44" s="58"/>
      <c r="AR44" s="53"/>
      <c r="AS44" s="54"/>
      <c r="AT44" s="59"/>
      <c r="AU44" s="58"/>
      <c r="AV44" s="53"/>
      <c r="AW44" s="54"/>
      <c r="AX44" s="59"/>
      <c r="AY44" s="58"/>
      <c r="AZ44" s="53"/>
      <c r="BA44" s="54"/>
      <c r="BB44" s="59"/>
      <c r="BC44" s="58"/>
      <c r="BD44" s="53"/>
      <c r="BE44" s="54"/>
      <c r="BF44" s="59"/>
    </row>
    <row r="45" spans="2:61" x14ac:dyDescent="0.25">
      <c r="B45" s="79"/>
      <c r="C45" s="79"/>
      <c r="D45" s="2"/>
      <c r="E45" s="91">
        <v>400</v>
      </c>
      <c r="F45" s="91"/>
      <c r="G45" s="91">
        <f t="shared" ref="G45" si="10">E45*60</f>
        <v>24000</v>
      </c>
      <c r="H45" s="91"/>
      <c r="I45" s="82">
        <f t="shared" si="2"/>
        <v>0</v>
      </c>
      <c r="J45" s="83"/>
      <c r="K45" s="84">
        <f t="shared" ref="K45" si="11">I45*60</f>
        <v>0</v>
      </c>
      <c r="L45" s="84"/>
      <c r="M45" s="77">
        <f t="shared" si="3"/>
        <v>0</v>
      </c>
      <c r="N45" s="78">
        <f t="shared" si="4"/>
        <v>0</v>
      </c>
      <c r="O45" s="55">
        <f t="shared" si="5"/>
        <v>0</v>
      </c>
      <c r="P45" s="37">
        <v>0</v>
      </c>
      <c r="Q45" s="29">
        <v>0</v>
      </c>
      <c r="R45" s="36">
        <v>0</v>
      </c>
      <c r="S45" s="31">
        <v>0</v>
      </c>
      <c r="T45" s="32">
        <v>0</v>
      </c>
      <c r="U45" s="33">
        <v>0</v>
      </c>
      <c r="V45" s="34">
        <v>0</v>
      </c>
      <c r="W45" s="31">
        <v>0</v>
      </c>
      <c r="X45" s="32"/>
      <c r="Y45" s="33"/>
      <c r="Z45" s="34"/>
      <c r="AA45" s="31"/>
      <c r="AB45" s="32"/>
      <c r="AC45" s="33"/>
      <c r="AD45" s="34"/>
      <c r="AE45" s="31"/>
      <c r="AF45" s="32"/>
      <c r="AG45" s="33"/>
      <c r="AH45" s="34"/>
      <c r="AI45" s="31"/>
      <c r="AJ45" s="32"/>
      <c r="AK45" s="33"/>
      <c r="AL45" s="34"/>
      <c r="AM45" s="31"/>
      <c r="AN45" s="32"/>
      <c r="AO45" s="33"/>
      <c r="AP45" s="34"/>
      <c r="AQ45" s="31"/>
      <c r="AR45" s="32"/>
      <c r="AS45" s="33"/>
      <c r="AT45" s="34"/>
      <c r="AU45" s="31"/>
      <c r="AV45" s="32"/>
      <c r="AW45" s="33"/>
      <c r="AX45" s="34"/>
      <c r="AY45" s="31"/>
      <c r="AZ45" s="32"/>
      <c r="BA45" s="33"/>
      <c r="BB45" s="34"/>
      <c r="BC45" s="31"/>
      <c r="BD45" s="32"/>
      <c r="BE45" s="33"/>
      <c r="BF45" s="34"/>
      <c r="BG45" s="30"/>
      <c r="BH45" s="30"/>
      <c r="BI45" s="30"/>
    </row>
    <row r="46" spans="2:61" x14ac:dyDescent="0.25">
      <c r="B46" s="72"/>
      <c r="C46" s="72"/>
      <c r="D46" s="72"/>
      <c r="E46" s="72"/>
      <c r="F46" s="72"/>
      <c r="G46" s="72"/>
      <c r="H46" s="72"/>
      <c r="I46" s="72"/>
      <c r="J46" s="72"/>
      <c r="K46" s="73"/>
      <c r="L46" s="73"/>
      <c r="M46" s="72"/>
      <c r="N46" s="72"/>
      <c r="O46" s="74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5"/>
      <c r="BH46" s="75"/>
      <c r="BI46" s="30"/>
    </row>
    <row r="47" spans="2:61" x14ac:dyDescent="0.25">
      <c r="B47" s="72"/>
      <c r="C47" s="72"/>
      <c r="D47" s="72"/>
      <c r="E47" s="72"/>
      <c r="F47" s="72"/>
      <c r="G47" s="72"/>
      <c r="H47" s="72"/>
      <c r="I47" s="72"/>
      <c r="J47" s="72"/>
      <c r="K47" s="73"/>
      <c r="L47" s="73"/>
      <c r="M47" s="72"/>
      <c r="N47" s="72"/>
      <c r="O47" s="74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5"/>
      <c r="BH47" s="75"/>
      <c r="BI47" s="30"/>
    </row>
    <row r="48" spans="2:61" x14ac:dyDescent="0.25">
      <c r="B48" s="72"/>
      <c r="C48" s="72"/>
      <c r="D48" s="72"/>
      <c r="E48" s="72"/>
      <c r="F48" s="72"/>
      <c r="G48" s="72"/>
      <c r="H48" s="72"/>
      <c r="I48" s="72"/>
      <c r="J48" s="72"/>
      <c r="K48" s="73"/>
      <c r="L48" s="73"/>
      <c r="M48" s="72"/>
      <c r="N48" s="72"/>
      <c r="O48" s="74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5"/>
      <c r="BH48" s="75"/>
      <c r="BI48" s="30"/>
    </row>
    <row r="49" spans="2:61" x14ac:dyDescent="0.25">
      <c r="B49" s="72"/>
      <c r="C49" s="72"/>
      <c r="D49" s="72"/>
      <c r="E49" s="72"/>
      <c r="F49" s="72"/>
      <c r="G49" s="72"/>
      <c r="H49" s="72"/>
      <c r="I49" s="72"/>
      <c r="J49" s="72"/>
      <c r="K49" s="73"/>
      <c r="L49" s="73"/>
      <c r="M49" s="72"/>
      <c r="N49" s="72"/>
      <c r="O49" s="6" t="e">
        <f>AVERAGE(Q49:Y49)</f>
        <v>#DIV/0!</v>
      </c>
      <c r="P49">
        <v>46</v>
      </c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5"/>
      <c r="BH49" s="75"/>
      <c r="BI49" s="30"/>
    </row>
    <row r="50" spans="2:61" x14ac:dyDescent="0.25">
      <c r="B50" s="72"/>
      <c r="C50" s="72"/>
      <c r="D50" s="72"/>
      <c r="E50" s="72"/>
      <c r="F50" s="72"/>
      <c r="G50" s="72"/>
      <c r="H50" s="72"/>
      <c r="I50" s="72"/>
      <c r="J50" s="72"/>
      <c r="K50" s="73"/>
      <c r="L50" s="73"/>
      <c r="M50" s="72"/>
      <c r="N50" s="72"/>
      <c r="O50" s="6" t="e">
        <f>AVERAGE(Q50:Y50)</f>
        <v>#DIV/0!</v>
      </c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5"/>
      <c r="BH50" s="75"/>
      <c r="BI50" s="30"/>
    </row>
    <row r="51" spans="2:61" x14ac:dyDescent="0.25">
      <c r="B51" s="72"/>
      <c r="C51" s="72"/>
      <c r="D51" s="72"/>
      <c r="E51" s="72"/>
      <c r="F51" s="72"/>
      <c r="G51" s="72"/>
      <c r="H51" s="72"/>
      <c r="I51" s="72"/>
      <c r="J51" s="72"/>
      <c r="K51" s="73"/>
      <c r="L51" s="73"/>
      <c r="M51" s="72"/>
      <c r="N51" s="72"/>
      <c r="O51" s="6">
        <f>AVERAGE(Q51:Y51)</f>
        <v>184</v>
      </c>
      <c r="P51">
        <v>185</v>
      </c>
      <c r="Q51">
        <v>184</v>
      </c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5"/>
      <c r="BH51" s="75"/>
      <c r="BI51" s="30"/>
    </row>
    <row r="52" spans="2:61" x14ac:dyDescent="0.25">
      <c r="B52" s="72"/>
      <c r="C52" s="72"/>
      <c r="D52" s="72"/>
      <c r="E52" s="72"/>
      <c r="F52" s="72"/>
      <c r="G52" s="72"/>
      <c r="H52" s="72"/>
      <c r="I52" s="72"/>
      <c r="J52" s="72"/>
      <c r="K52" s="73"/>
      <c r="L52" s="73"/>
      <c r="M52" s="72"/>
      <c r="N52" s="72"/>
      <c r="O52" s="74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5"/>
      <c r="BH52" s="75"/>
      <c r="BI52" s="30"/>
    </row>
    <row r="53" spans="2:61" x14ac:dyDescent="0.25">
      <c r="B53" s="72"/>
      <c r="C53" s="72"/>
      <c r="D53" s="72"/>
      <c r="E53" s="72"/>
      <c r="F53" s="72"/>
      <c r="G53" s="72"/>
      <c r="H53" s="72"/>
      <c r="I53" s="72"/>
      <c r="J53" s="72"/>
      <c r="K53" s="73"/>
      <c r="L53" s="73"/>
      <c r="M53" s="72"/>
      <c r="N53" s="72"/>
      <c r="O53" s="74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5"/>
      <c r="BH53" s="75"/>
      <c r="BI53" s="30"/>
    </row>
    <row r="54" spans="2:61" x14ac:dyDescent="0.25">
      <c r="B54" s="72"/>
      <c r="C54" s="72"/>
      <c r="D54" s="72"/>
      <c r="E54" s="72"/>
      <c r="F54" s="72"/>
      <c r="G54" s="72"/>
      <c r="H54" s="72"/>
      <c r="I54" s="72"/>
      <c r="J54" s="72"/>
      <c r="K54" s="73"/>
      <c r="L54" s="73"/>
      <c r="M54" s="72"/>
      <c r="N54" s="72"/>
      <c r="O54" s="74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5"/>
      <c r="BH54" s="75"/>
      <c r="BI54" s="30"/>
    </row>
    <row r="55" spans="2:61" x14ac:dyDescent="0.25">
      <c r="B55" s="71"/>
      <c r="C55" s="71"/>
      <c r="D55" s="71"/>
      <c r="E55" s="71"/>
      <c r="F55" s="71"/>
      <c r="G55" s="72"/>
      <c r="H55" s="72"/>
      <c r="I55" s="72"/>
      <c r="J55" s="72"/>
      <c r="K55" s="73"/>
      <c r="L55" s="73"/>
      <c r="M55" s="72"/>
      <c r="N55" s="72"/>
      <c r="O55" s="74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5"/>
      <c r="BH55" s="30"/>
      <c r="BI55" s="30"/>
    </row>
    <row r="56" spans="2:61" x14ac:dyDescent="0.25">
      <c r="B56" s="30" t="s">
        <v>249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S56" s="79" t="s">
        <v>228</v>
      </c>
      <c r="T56" s="79"/>
      <c r="U56" s="79"/>
      <c r="V56" s="79"/>
      <c r="W56" s="79" t="s">
        <v>229</v>
      </c>
      <c r="X56" s="79"/>
      <c r="Y56" s="79"/>
      <c r="Z56" s="79"/>
      <c r="AA56" s="79" t="s">
        <v>230</v>
      </c>
      <c r="AB56" s="79"/>
      <c r="AC56" s="79"/>
      <c r="AD56" s="79"/>
      <c r="AE56" s="79" t="s">
        <v>231</v>
      </c>
      <c r="AF56" s="79"/>
      <c r="AG56" s="79"/>
      <c r="AH56" s="79"/>
      <c r="AI56" s="79" t="s">
        <v>232</v>
      </c>
      <c r="AJ56" s="79"/>
      <c r="AK56" s="79"/>
      <c r="AL56" s="79"/>
      <c r="AM56" s="79" t="s">
        <v>235</v>
      </c>
      <c r="AN56" s="79"/>
      <c r="AO56" s="79"/>
      <c r="AP56" s="79"/>
      <c r="AQ56" s="79" t="s">
        <v>236</v>
      </c>
      <c r="AR56" s="79"/>
      <c r="AS56" s="79"/>
      <c r="AT56" s="79"/>
      <c r="AU56" s="79" t="s">
        <v>237</v>
      </c>
      <c r="AV56" s="79"/>
      <c r="AW56" s="79"/>
      <c r="AX56" s="79"/>
      <c r="AY56" s="79" t="s">
        <v>238</v>
      </c>
      <c r="AZ56" s="79"/>
      <c r="BA56" s="79"/>
      <c r="BB56" s="79"/>
      <c r="BC56" s="79" t="s">
        <v>239</v>
      </c>
      <c r="BD56" s="79"/>
      <c r="BE56" s="79"/>
      <c r="BF56" s="79"/>
      <c r="BG56" s="30"/>
      <c r="BH56" s="30"/>
      <c r="BI56" s="30"/>
    </row>
    <row r="57" spans="2:61" x14ac:dyDescent="0.25">
      <c r="B57" s="79" t="s">
        <v>233</v>
      </c>
      <c r="C57" s="79"/>
      <c r="D57" s="38"/>
      <c r="E57" s="79" t="s">
        <v>247</v>
      </c>
      <c r="F57" s="79"/>
      <c r="G57" s="79" t="s">
        <v>226</v>
      </c>
      <c r="H57" s="79"/>
      <c r="I57" s="88" t="s">
        <v>246</v>
      </c>
      <c r="J57" s="89"/>
      <c r="K57" s="87" t="s">
        <v>227</v>
      </c>
      <c r="L57" s="87"/>
      <c r="M57" s="32" t="s">
        <v>240</v>
      </c>
      <c r="N57" s="33" t="s">
        <v>158</v>
      </c>
      <c r="O57" s="34" t="s">
        <v>123</v>
      </c>
      <c r="P57" s="37" t="s">
        <v>209</v>
      </c>
      <c r="Q57" s="38" t="s">
        <v>146</v>
      </c>
      <c r="R57" s="36" t="s">
        <v>177</v>
      </c>
      <c r="S57" s="39" t="s">
        <v>241</v>
      </c>
      <c r="T57" s="32" t="s">
        <v>242</v>
      </c>
      <c r="U57" s="33" t="s">
        <v>158</v>
      </c>
      <c r="V57" s="34" t="s">
        <v>123</v>
      </c>
      <c r="W57" s="39" t="s">
        <v>241</v>
      </c>
      <c r="X57" s="32" t="s">
        <v>242</v>
      </c>
      <c r="Y57" s="33" t="s">
        <v>158</v>
      </c>
      <c r="Z57" s="34" t="s">
        <v>123</v>
      </c>
      <c r="AA57" s="39" t="s">
        <v>241</v>
      </c>
      <c r="AB57" s="32" t="s">
        <v>242</v>
      </c>
      <c r="AC57" s="33" t="s">
        <v>158</v>
      </c>
      <c r="AD57" s="34" t="s">
        <v>123</v>
      </c>
      <c r="AE57" s="39" t="s">
        <v>241</v>
      </c>
      <c r="AF57" s="32" t="s">
        <v>242</v>
      </c>
      <c r="AG57" s="33" t="s">
        <v>158</v>
      </c>
      <c r="AH57" s="34" t="s">
        <v>123</v>
      </c>
      <c r="AI57" s="39" t="s">
        <v>241</v>
      </c>
      <c r="AJ57" s="32" t="s">
        <v>242</v>
      </c>
      <c r="AK57" s="33" t="s">
        <v>158</v>
      </c>
      <c r="AL57" s="34" t="s">
        <v>123</v>
      </c>
      <c r="AM57" s="39" t="s">
        <v>241</v>
      </c>
      <c r="AN57" s="32" t="s">
        <v>242</v>
      </c>
      <c r="AO57" s="33" t="s">
        <v>158</v>
      </c>
      <c r="AP57" s="34" t="s">
        <v>123</v>
      </c>
      <c r="AQ57" s="39" t="s">
        <v>241</v>
      </c>
      <c r="AR57" s="32" t="s">
        <v>242</v>
      </c>
      <c r="AS57" s="33" t="s">
        <v>158</v>
      </c>
      <c r="AT57" s="34" t="s">
        <v>123</v>
      </c>
      <c r="AU57" s="39" t="s">
        <v>241</v>
      </c>
      <c r="AV57" s="32" t="s">
        <v>242</v>
      </c>
      <c r="AW57" s="33" t="s">
        <v>158</v>
      </c>
      <c r="AX57" s="34" t="s">
        <v>123</v>
      </c>
      <c r="AY57" s="39" t="s">
        <v>241</v>
      </c>
      <c r="AZ57" s="32" t="s">
        <v>242</v>
      </c>
      <c r="BA57" s="33" t="s">
        <v>158</v>
      </c>
      <c r="BB57" s="34" t="s">
        <v>123</v>
      </c>
      <c r="BC57" s="39" t="s">
        <v>241</v>
      </c>
      <c r="BD57" s="32" t="s">
        <v>242</v>
      </c>
      <c r="BE57" s="33" t="s">
        <v>158</v>
      </c>
      <c r="BF57" s="34" t="s">
        <v>123</v>
      </c>
    </row>
    <row r="58" spans="2:61" s="70" customFormat="1" x14ac:dyDescent="0.25">
      <c r="B58" s="93" t="s">
        <v>234</v>
      </c>
      <c r="C58" s="93"/>
      <c r="D58" s="62"/>
      <c r="E58" s="93">
        <v>1</v>
      </c>
      <c r="F58" s="93"/>
      <c r="G58" s="93">
        <f>E58*60</f>
        <v>60</v>
      </c>
      <c r="H58" s="93"/>
      <c r="I58" s="94">
        <f>AVERAGE(S58,W58,AA58,AE58,AI58,AM58,AQ58,AU58,AY58,BC58)</f>
        <v>0.15833333333333333</v>
      </c>
      <c r="J58" s="95"/>
      <c r="K58" s="96">
        <f>I58*60</f>
        <v>9.5</v>
      </c>
      <c r="L58" s="96"/>
      <c r="M58" s="63">
        <f t="shared" ref="M58:M83" si="12">AVERAGE(T58,X58,AB58,AF58,AJ58,AN58,AR58,AV58,AZ58,BD58)</f>
        <v>309</v>
      </c>
      <c r="N58" s="64">
        <f t="shared" ref="N58:N83" si="13">AVERAGE(U58,Y58,AC58,AG58,AK58,AO58,AS58,AW58,BA58,BE58)</f>
        <v>5.666666666666667</v>
      </c>
      <c r="O58" s="65">
        <f>AVERAGE(V58,Z58,AD58,AH58,AL58,AP58,AT58,AX58,BB58,BF58)</f>
        <v>1204.3333333333333</v>
      </c>
      <c r="P58" s="66">
        <v>1.4</v>
      </c>
      <c r="Q58" s="62">
        <v>2238</v>
      </c>
      <c r="R58" s="67">
        <v>40</v>
      </c>
      <c r="S58" s="68">
        <f>10.1/60</f>
        <v>0.16833333333333333</v>
      </c>
      <c r="T58" s="63">
        <v>358</v>
      </c>
      <c r="U58" s="64">
        <v>8</v>
      </c>
      <c r="V58" s="69">
        <v>1318</v>
      </c>
      <c r="W58" s="68">
        <f>8.7/60</f>
        <v>0.14499999999999999</v>
      </c>
      <c r="X58" s="63">
        <v>414</v>
      </c>
      <c r="Y58" s="64">
        <v>5</v>
      </c>
      <c r="Z58" s="69">
        <v>1317</v>
      </c>
      <c r="AA58" s="68">
        <f>9.7/60</f>
        <v>0.16166666666666665</v>
      </c>
      <c r="AB58" s="63">
        <v>155</v>
      </c>
      <c r="AC58" s="64">
        <v>4</v>
      </c>
      <c r="AD58" s="69">
        <v>978</v>
      </c>
      <c r="AE58" s="68"/>
      <c r="AF58" s="63"/>
      <c r="AG58" s="64"/>
      <c r="AH58" s="69"/>
      <c r="AI58" s="68"/>
      <c r="AJ58" s="63"/>
      <c r="AK58" s="64"/>
      <c r="AL58" s="69"/>
      <c r="AM58" s="68"/>
      <c r="AN58" s="63"/>
      <c r="AO58" s="64"/>
      <c r="AP58" s="69"/>
      <c r="AQ58" s="68"/>
      <c r="AR58" s="63"/>
      <c r="AS58" s="64"/>
      <c r="AT58" s="69"/>
      <c r="AU58" s="68"/>
      <c r="AV58" s="63"/>
      <c r="AW58" s="64"/>
      <c r="AX58" s="69"/>
      <c r="AY58" s="68"/>
      <c r="AZ58" s="63"/>
      <c r="BA58" s="64"/>
      <c r="BB58" s="69"/>
      <c r="BC58" s="68"/>
      <c r="BD58" s="63"/>
      <c r="BE58" s="64"/>
      <c r="BF58" s="69"/>
    </row>
    <row r="59" spans="2:61" s="70" customFormat="1" x14ac:dyDescent="0.25">
      <c r="B59" s="93"/>
      <c r="C59" s="93"/>
      <c r="D59" s="62"/>
      <c r="E59" s="93">
        <v>5</v>
      </c>
      <c r="F59" s="93"/>
      <c r="G59" s="93">
        <f>E59*60</f>
        <v>300</v>
      </c>
      <c r="H59" s="93"/>
      <c r="I59" s="94">
        <f>AVERAGE(S59,W59,AA59,AE59,AI60,AM59,AQ59,AU59,AY59,BC59)</f>
        <v>0.59277777777777774</v>
      </c>
      <c r="J59" s="95"/>
      <c r="K59" s="96">
        <f t="shared" ref="K59:K82" si="14">I59*60</f>
        <v>35.566666666666663</v>
      </c>
      <c r="L59" s="96"/>
      <c r="M59" s="63">
        <f t="shared" si="12"/>
        <v>737</v>
      </c>
      <c r="N59" s="64">
        <f t="shared" si="13"/>
        <v>3</v>
      </c>
      <c r="O59" s="65">
        <f t="shared" ref="O59:O65" si="15">AVERAGE(V59,Z59,AD59,AH59,AL59:AL60,AP59,AT59,AX59,BB59,BF59)</f>
        <v>7064</v>
      </c>
      <c r="P59" s="66">
        <v>4.05</v>
      </c>
      <c r="Q59" s="62">
        <v>2275</v>
      </c>
      <c r="R59" s="67">
        <v>40</v>
      </c>
      <c r="S59" s="68">
        <f>38/60</f>
        <v>0.6333333333333333</v>
      </c>
      <c r="T59" s="63">
        <v>356</v>
      </c>
      <c r="U59" s="64">
        <v>3</v>
      </c>
      <c r="V59" s="69">
        <v>3466</v>
      </c>
      <c r="W59" s="68">
        <f>38.1/60</f>
        <v>0.63500000000000001</v>
      </c>
      <c r="X59" s="63">
        <v>689</v>
      </c>
      <c r="Y59" s="64">
        <v>3</v>
      </c>
      <c r="Z59" s="69">
        <v>6000</v>
      </c>
      <c r="AA59" s="68">
        <f>30.6/60</f>
        <v>0.51</v>
      </c>
      <c r="AB59" s="63">
        <v>1166</v>
      </c>
      <c r="AC59" s="64">
        <v>3</v>
      </c>
      <c r="AD59" s="69">
        <v>11726</v>
      </c>
      <c r="AE59" s="68"/>
      <c r="AF59" s="63"/>
      <c r="AG59" s="64"/>
      <c r="AH59" s="69"/>
      <c r="AI59" s="68"/>
      <c r="AJ59" s="63"/>
      <c r="AK59" s="64"/>
      <c r="AL59" s="69"/>
      <c r="AM59" s="68"/>
      <c r="AN59" s="63"/>
      <c r="AO59" s="64"/>
      <c r="AP59" s="69"/>
      <c r="AQ59" s="68"/>
      <c r="AR59" s="63"/>
      <c r="AS59" s="64"/>
      <c r="AT59" s="69"/>
      <c r="AU59" s="68"/>
      <c r="AV59" s="63"/>
      <c r="AW59" s="64"/>
      <c r="AX59" s="69"/>
      <c r="AY59" s="68"/>
      <c r="AZ59" s="63"/>
      <c r="BA59" s="64"/>
      <c r="BB59" s="69"/>
      <c r="BC59" s="68"/>
      <c r="BD59" s="63"/>
      <c r="BE59" s="64"/>
      <c r="BF59" s="69"/>
    </row>
    <row r="60" spans="2:61" s="60" customFormat="1" x14ac:dyDescent="0.25">
      <c r="B60" s="80"/>
      <c r="C60" s="80"/>
      <c r="D60" s="52"/>
      <c r="E60" s="80">
        <v>10</v>
      </c>
      <c r="F60" s="80"/>
      <c r="G60" s="80">
        <f t="shared" ref="G60:G83" si="16">E60*60</f>
        <v>600</v>
      </c>
      <c r="H60" s="80"/>
      <c r="I60" s="97">
        <f>AVERAGE(S60,W60,AA60,AE60,AI61,AM60,AQ60,AU60,AY60,BC60)</f>
        <v>1.2</v>
      </c>
      <c r="J60" s="98"/>
      <c r="K60" s="84">
        <f t="shared" si="14"/>
        <v>72</v>
      </c>
      <c r="L60" s="84"/>
      <c r="M60" s="53">
        <f t="shared" si="12"/>
        <v>689</v>
      </c>
      <c r="N60" s="54">
        <f t="shared" si="13"/>
        <v>2</v>
      </c>
      <c r="O60" s="55">
        <f t="shared" si="15"/>
        <v>6578.666666666667</v>
      </c>
      <c r="P60" s="56">
        <v>3.6</v>
      </c>
      <c r="Q60" s="52">
        <v>2335</v>
      </c>
      <c r="R60" s="57">
        <v>42</v>
      </c>
      <c r="S60" s="58">
        <v>1.4</v>
      </c>
      <c r="T60" s="53">
        <v>346</v>
      </c>
      <c r="U60" s="54">
        <v>2</v>
      </c>
      <c r="V60" s="59">
        <v>3407</v>
      </c>
      <c r="W60" s="58">
        <v>1.1000000000000001</v>
      </c>
      <c r="X60" s="53">
        <v>895</v>
      </c>
      <c r="Y60" s="54">
        <v>2</v>
      </c>
      <c r="Z60" s="59">
        <v>9042</v>
      </c>
      <c r="AA60" s="58">
        <v>1.1000000000000001</v>
      </c>
      <c r="AB60" s="53">
        <v>826</v>
      </c>
      <c r="AC60" s="54">
        <v>2</v>
      </c>
      <c r="AD60" s="59">
        <v>7287</v>
      </c>
      <c r="AE60" s="58"/>
      <c r="AF60" s="53"/>
      <c r="AG60" s="54"/>
      <c r="AH60" s="59"/>
      <c r="AI60" s="58"/>
      <c r="AJ60" s="53"/>
      <c r="AK60" s="54"/>
      <c r="AL60" s="59"/>
      <c r="AM60" s="58"/>
      <c r="AN60" s="53"/>
      <c r="AO60" s="54"/>
      <c r="AP60" s="59"/>
      <c r="AQ60" s="58"/>
      <c r="AR60" s="53"/>
      <c r="AS60" s="54"/>
      <c r="AT60" s="59"/>
      <c r="AU60" s="58"/>
      <c r="AV60" s="53"/>
      <c r="AW60" s="54"/>
      <c r="AX60" s="59"/>
      <c r="AY60" s="58"/>
      <c r="AZ60" s="53"/>
      <c r="BA60" s="54"/>
      <c r="BB60" s="59"/>
      <c r="BC60" s="58"/>
      <c r="BD60" s="53"/>
      <c r="BE60" s="54"/>
      <c r="BF60" s="59"/>
    </row>
    <row r="61" spans="2:61" s="60" customFormat="1" x14ac:dyDescent="0.25">
      <c r="B61" s="80"/>
      <c r="C61" s="80"/>
      <c r="D61" s="52"/>
      <c r="E61" s="80">
        <v>20</v>
      </c>
      <c r="F61" s="80"/>
      <c r="G61" s="80">
        <f t="shared" si="16"/>
        <v>1200</v>
      </c>
      <c r="H61" s="80"/>
      <c r="I61" s="97">
        <f t="shared" ref="I61:I67" si="17">AVERAGE(S61,W61,AA61,AE61,AI62,AM61,AQ61,AU61,AY61,BC61)</f>
        <v>1.9666666666666668</v>
      </c>
      <c r="J61" s="98"/>
      <c r="K61" s="84">
        <f t="shared" si="14"/>
        <v>118</v>
      </c>
      <c r="L61" s="84"/>
      <c r="M61" s="53">
        <f t="shared" si="12"/>
        <v>1911.3333333333333</v>
      </c>
      <c r="N61" s="54">
        <f t="shared" si="13"/>
        <v>2</v>
      </c>
      <c r="O61" s="55">
        <f t="shared" si="15"/>
        <v>18181</v>
      </c>
      <c r="P61" s="56">
        <v>8</v>
      </c>
      <c r="Q61" s="52">
        <v>2438</v>
      </c>
      <c r="R61" s="57">
        <v>56</v>
      </c>
      <c r="S61" s="58">
        <v>2.1</v>
      </c>
      <c r="T61" s="53">
        <v>1631</v>
      </c>
      <c r="U61" s="54">
        <v>2</v>
      </c>
      <c r="V61" s="59">
        <v>18693</v>
      </c>
      <c r="W61" s="58">
        <v>2.1</v>
      </c>
      <c r="X61" s="53">
        <v>912</v>
      </c>
      <c r="Y61" s="54">
        <v>2</v>
      </c>
      <c r="Z61" s="59">
        <v>13834</v>
      </c>
      <c r="AA61" s="58">
        <v>1.7</v>
      </c>
      <c r="AB61" s="53">
        <v>3191</v>
      </c>
      <c r="AC61" s="54">
        <v>2</v>
      </c>
      <c r="AD61" s="59">
        <v>22016</v>
      </c>
      <c r="AE61" s="58"/>
      <c r="AF61" s="53"/>
      <c r="AG61" s="54"/>
      <c r="AH61" s="59"/>
      <c r="AI61" s="58"/>
      <c r="AJ61" s="53"/>
      <c r="AK61" s="54"/>
      <c r="AL61" s="59"/>
      <c r="AM61" s="58"/>
      <c r="AN61" s="53"/>
      <c r="AO61" s="54"/>
      <c r="AP61" s="59"/>
      <c r="AQ61" s="58"/>
      <c r="AR61" s="53"/>
      <c r="AS61" s="54"/>
      <c r="AT61" s="59"/>
      <c r="AU61" s="58"/>
      <c r="AV61" s="53"/>
      <c r="AW61" s="54"/>
      <c r="AX61" s="59"/>
      <c r="AY61" s="58"/>
      <c r="AZ61" s="53"/>
      <c r="BA61" s="54"/>
      <c r="BB61" s="59"/>
      <c r="BC61" s="58"/>
      <c r="BD61" s="53"/>
      <c r="BE61" s="54"/>
      <c r="BF61" s="59"/>
    </row>
    <row r="62" spans="2:61" s="60" customFormat="1" x14ac:dyDescent="0.25">
      <c r="B62" s="80"/>
      <c r="C62" s="80"/>
      <c r="D62" s="52"/>
      <c r="E62" s="80">
        <v>50</v>
      </c>
      <c r="F62" s="80"/>
      <c r="G62" s="80">
        <f t="shared" si="16"/>
        <v>3000</v>
      </c>
      <c r="H62" s="80"/>
      <c r="I62" s="97" t="e">
        <f t="shared" si="17"/>
        <v>#DIV/0!</v>
      </c>
      <c r="J62" s="98"/>
      <c r="K62" s="84" t="e">
        <f t="shared" si="14"/>
        <v>#DIV/0!</v>
      </c>
      <c r="L62" s="84"/>
      <c r="M62" s="53" t="e">
        <f t="shared" si="12"/>
        <v>#DIV/0!</v>
      </c>
      <c r="N62" s="54" t="e">
        <f t="shared" si="13"/>
        <v>#DIV/0!</v>
      </c>
      <c r="O62" s="55" t="e">
        <f t="shared" si="15"/>
        <v>#DIV/0!</v>
      </c>
      <c r="P62" s="56"/>
      <c r="Q62" s="52"/>
      <c r="R62" s="57"/>
      <c r="S62" s="58"/>
      <c r="T62" s="53"/>
      <c r="U62" s="54"/>
      <c r="V62" s="59"/>
      <c r="W62" s="58"/>
      <c r="X62" s="53"/>
      <c r="Y62" s="54"/>
      <c r="Z62" s="59"/>
      <c r="AA62" s="58"/>
      <c r="AB62" s="53"/>
      <c r="AC62" s="54"/>
      <c r="AD62" s="59"/>
      <c r="AE62" s="58"/>
      <c r="AF62" s="53"/>
      <c r="AG62" s="54"/>
      <c r="AH62" s="59"/>
      <c r="AI62" s="58"/>
      <c r="AJ62" s="53"/>
      <c r="AK62" s="54"/>
      <c r="AL62" s="59"/>
      <c r="AM62" s="58"/>
      <c r="AN62" s="53"/>
      <c r="AO62" s="54"/>
      <c r="AP62" s="59"/>
      <c r="AQ62" s="58"/>
      <c r="AR62" s="53"/>
      <c r="AS62" s="54"/>
      <c r="AT62" s="59"/>
      <c r="AU62" s="58"/>
      <c r="AV62" s="53"/>
      <c r="AW62" s="54"/>
      <c r="AX62" s="59"/>
      <c r="AY62" s="58"/>
      <c r="AZ62" s="53"/>
      <c r="BA62" s="54"/>
      <c r="BB62" s="59"/>
      <c r="BC62" s="58"/>
      <c r="BD62" s="53"/>
      <c r="BE62" s="54"/>
      <c r="BF62" s="59"/>
    </row>
    <row r="63" spans="2:61" s="70" customFormat="1" x14ac:dyDescent="0.25">
      <c r="B63" s="93"/>
      <c r="C63" s="93"/>
      <c r="D63" s="49"/>
      <c r="E63" s="99">
        <v>75</v>
      </c>
      <c r="F63" s="99"/>
      <c r="G63" s="99">
        <f t="shared" si="16"/>
        <v>4500</v>
      </c>
      <c r="H63" s="99"/>
      <c r="I63" s="94" t="e">
        <f t="shared" si="17"/>
        <v>#DIV/0!</v>
      </c>
      <c r="J63" s="95"/>
      <c r="K63" s="96" t="e">
        <f t="shared" si="14"/>
        <v>#DIV/0!</v>
      </c>
      <c r="L63" s="96"/>
      <c r="M63" s="63" t="e">
        <f t="shared" si="12"/>
        <v>#DIV/0!</v>
      </c>
      <c r="N63" s="64" t="e">
        <f t="shared" si="13"/>
        <v>#DIV/0!</v>
      </c>
      <c r="O63" s="65" t="e">
        <f t="shared" si="15"/>
        <v>#DIV/0!</v>
      </c>
      <c r="P63" s="66"/>
      <c r="Q63" s="62"/>
      <c r="R63" s="67"/>
      <c r="S63" s="68"/>
      <c r="T63" s="63"/>
      <c r="U63" s="64"/>
      <c r="V63" s="69"/>
      <c r="W63" s="68"/>
      <c r="X63" s="63"/>
      <c r="Y63" s="64"/>
      <c r="Z63" s="69"/>
      <c r="AA63" s="68"/>
      <c r="AB63" s="63"/>
      <c r="AC63" s="64"/>
      <c r="AD63" s="69"/>
      <c r="AE63" s="68"/>
      <c r="AF63" s="63"/>
      <c r="AG63" s="64"/>
      <c r="AH63" s="69"/>
      <c r="AI63" s="68"/>
      <c r="AJ63" s="63"/>
      <c r="AK63" s="64"/>
      <c r="AL63" s="69"/>
      <c r="AM63" s="68"/>
      <c r="AN63" s="63"/>
      <c r="AO63" s="64"/>
      <c r="AP63" s="69"/>
      <c r="AQ63" s="68"/>
      <c r="AR63" s="63"/>
      <c r="AS63" s="64"/>
      <c r="AT63" s="69"/>
      <c r="AU63" s="68"/>
      <c r="AV63" s="63"/>
      <c r="AW63" s="64"/>
      <c r="AX63" s="69"/>
      <c r="AY63" s="68"/>
      <c r="AZ63" s="63"/>
      <c r="BA63" s="64"/>
      <c r="BB63" s="69"/>
      <c r="BC63" s="68"/>
      <c r="BD63" s="63"/>
      <c r="BE63" s="64"/>
      <c r="BF63" s="69"/>
    </row>
    <row r="64" spans="2:61" s="70" customFormat="1" x14ac:dyDescent="0.25">
      <c r="B64" s="93"/>
      <c r="C64" s="93"/>
      <c r="D64" s="62"/>
      <c r="E64" s="93">
        <v>100</v>
      </c>
      <c r="F64" s="93"/>
      <c r="G64" s="93">
        <f t="shared" si="16"/>
        <v>6000</v>
      </c>
      <c r="H64" s="93"/>
      <c r="I64" s="94" t="e">
        <f t="shared" si="17"/>
        <v>#DIV/0!</v>
      </c>
      <c r="J64" s="95"/>
      <c r="K64" s="96" t="e">
        <f t="shared" si="14"/>
        <v>#DIV/0!</v>
      </c>
      <c r="L64" s="96"/>
      <c r="M64" s="63" t="e">
        <f t="shared" si="12"/>
        <v>#DIV/0!</v>
      </c>
      <c r="N64" s="64" t="e">
        <f t="shared" si="13"/>
        <v>#DIV/0!</v>
      </c>
      <c r="O64" s="65" t="e">
        <f t="shared" si="15"/>
        <v>#DIV/0!</v>
      </c>
      <c r="P64" s="66"/>
      <c r="Q64" s="62"/>
      <c r="R64" s="67"/>
      <c r="S64" s="68"/>
      <c r="T64" s="63"/>
      <c r="U64" s="64"/>
      <c r="V64" s="69"/>
      <c r="W64" s="68"/>
      <c r="X64" s="63"/>
      <c r="Y64" s="64"/>
      <c r="Z64" s="69"/>
      <c r="AA64" s="68"/>
      <c r="AB64" s="63"/>
      <c r="AC64" s="64"/>
      <c r="AD64" s="69"/>
      <c r="AE64" s="68"/>
      <c r="AF64" s="63"/>
      <c r="AG64" s="64"/>
      <c r="AH64" s="69"/>
      <c r="AI64" s="68"/>
      <c r="AJ64" s="63"/>
      <c r="AK64" s="64"/>
      <c r="AL64" s="69"/>
      <c r="AM64" s="68"/>
      <c r="AN64" s="63"/>
      <c r="AO64" s="64"/>
      <c r="AP64" s="69"/>
      <c r="AQ64" s="68"/>
      <c r="AR64" s="63"/>
      <c r="AS64" s="64"/>
      <c r="AT64" s="69"/>
      <c r="AU64" s="68"/>
      <c r="AV64" s="63"/>
      <c r="AW64" s="64"/>
      <c r="AX64" s="69"/>
      <c r="AY64" s="68"/>
      <c r="AZ64" s="63"/>
      <c r="BA64" s="64"/>
      <c r="BB64" s="69"/>
      <c r="BC64" s="68"/>
      <c r="BD64" s="63"/>
      <c r="BE64" s="64"/>
      <c r="BF64" s="69"/>
    </row>
    <row r="65" spans="2:61" s="70" customFormat="1" x14ac:dyDescent="0.25">
      <c r="B65" s="93"/>
      <c r="C65" s="93"/>
      <c r="D65" s="62"/>
      <c r="E65" s="93"/>
      <c r="F65" s="93"/>
      <c r="G65" s="93">
        <f t="shared" si="16"/>
        <v>0</v>
      </c>
      <c r="H65" s="93"/>
      <c r="I65" s="94" t="e">
        <f t="shared" si="17"/>
        <v>#DIV/0!</v>
      </c>
      <c r="J65" s="95"/>
      <c r="K65" s="96" t="e">
        <f t="shared" si="14"/>
        <v>#DIV/0!</v>
      </c>
      <c r="L65" s="96"/>
      <c r="M65" s="63" t="e">
        <f t="shared" si="12"/>
        <v>#DIV/0!</v>
      </c>
      <c r="N65" s="64" t="e">
        <f t="shared" si="13"/>
        <v>#DIV/0!</v>
      </c>
      <c r="O65" s="65" t="e">
        <f t="shared" si="15"/>
        <v>#DIV/0!</v>
      </c>
      <c r="P65" s="66"/>
      <c r="Q65" s="62"/>
      <c r="R65" s="67"/>
      <c r="S65" s="68"/>
      <c r="T65" s="63"/>
      <c r="U65" s="64"/>
      <c r="V65" s="69"/>
      <c r="W65" s="68"/>
      <c r="X65" s="63"/>
      <c r="Y65" s="64"/>
      <c r="Z65" s="69"/>
      <c r="AA65" s="68"/>
      <c r="AB65" s="63"/>
      <c r="AC65" s="64"/>
      <c r="AD65" s="69"/>
      <c r="AE65" s="68"/>
      <c r="AF65" s="63"/>
      <c r="AG65" s="64"/>
      <c r="AH65" s="69"/>
      <c r="AI65" s="68"/>
      <c r="AJ65" s="63"/>
      <c r="AK65" s="64"/>
      <c r="AL65" s="69"/>
      <c r="AM65" s="68"/>
      <c r="AN65" s="63"/>
      <c r="AO65" s="64"/>
      <c r="AP65" s="69"/>
      <c r="AQ65" s="68"/>
      <c r="AR65" s="63"/>
      <c r="AS65" s="64"/>
      <c r="AT65" s="69"/>
      <c r="AU65" s="68"/>
      <c r="AV65" s="63"/>
      <c r="AW65" s="64"/>
      <c r="AX65" s="69"/>
      <c r="AY65" s="68"/>
      <c r="AZ65" s="63"/>
      <c r="BA65" s="64"/>
      <c r="BB65" s="69"/>
      <c r="BC65" s="68"/>
      <c r="BD65" s="63"/>
      <c r="BE65" s="64"/>
      <c r="BF65" s="69"/>
    </row>
    <row r="66" spans="2:61" s="70" customFormat="1" x14ac:dyDescent="0.25">
      <c r="B66" s="93"/>
      <c r="C66" s="93"/>
      <c r="D66" s="62"/>
      <c r="E66" s="93">
        <v>150</v>
      </c>
      <c r="F66" s="93"/>
      <c r="G66" s="93">
        <f t="shared" si="16"/>
        <v>9000</v>
      </c>
      <c r="H66" s="93"/>
      <c r="I66" s="94" t="e">
        <f t="shared" si="17"/>
        <v>#DIV/0!</v>
      </c>
      <c r="J66" s="95"/>
      <c r="K66" s="96" t="e">
        <f t="shared" si="14"/>
        <v>#DIV/0!</v>
      </c>
      <c r="L66" s="96"/>
      <c r="M66" s="63" t="e">
        <f t="shared" si="12"/>
        <v>#DIV/0!</v>
      </c>
      <c r="N66" s="64" t="e">
        <f t="shared" si="13"/>
        <v>#DIV/0!</v>
      </c>
      <c r="O66" s="65" t="e">
        <f>AVERAGE(V66,Z66,AD66,AH66,AI67:AI67,AP66,AT66,AX66,BB66,BF66)</f>
        <v>#DIV/0!</v>
      </c>
      <c r="P66" s="66"/>
      <c r="Q66" s="62"/>
      <c r="R66" s="67"/>
      <c r="S66" s="68"/>
      <c r="T66" s="63"/>
      <c r="U66" s="64"/>
      <c r="V66" s="69"/>
      <c r="W66" s="68"/>
      <c r="X66" s="63"/>
      <c r="Y66" s="64"/>
      <c r="Z66" s="69"/>
      <c r="AA66" s="68"/>
      <c r="AB66" s="63"/>
      <c r="AC66" s="64"/>
      <c r="AD66" s="69"/>
      <c r="AE66" s="68"/>
      <c r="AF66" s="63"/>
      <c r="AG66" s="64"/>
      <c r="AH66" s="69"/>
      <c r="AI66" s="68"/>
      <c r="AJ66" s="63"/>
      <c r="AK66" s="64"/>
      <c r="AL66" s="69"/>
      <c r="AM66" s="68"/>
      <c r="AN66" s="63"/>
      <c r="AO66" s="64"/>
      <c r="AP66" s="69"/>
      <c r="AQ66" s="68"/>
      <c r="AR66" s="63"/>
      <c r="AS66" s="64"/>
      <c r="AT66" s="69"/>
      <c r="AU66" s="68"/>
      <c r="AV66" s="63"/>
      <c r="AW66" s="64"/>
      <c r="AX66" s="69"/>
      <c r="AY66" s="68"/>
      <c r="AZ66" s="63"/>
      <c r="BA66" s="64"/>
      <c r="BB66" s="69"/>
      <c r="BC66" s="68"/>
      <c r="BD66" s="63"/>
      <c r="BE66" s="64"/>
      <c r="BF66" s="69"/>
    </row>
    <row r="67" spans="2:61" s="70" customFormat="1" x14ac:dyDescent="0.25">
      <c r="B67" s="93"/>
      <c r="C67" s="93"/>
      <c r="D67" s="62"/>
      <c r="E67" s="93"/>
      <c r="F67" s="93"/>
      <c r="G67" s="93">
        <f t="shared" si="16"/>
        <v>0</v>
      </c>
      <c r="H67" s="93"/>
      <c r="I67" s="94" t="e">
        <f t="shared" si="17"/>
        <v>#DIV/0!</v>
      </c>
      <c r="J67" s="95"/>
      <c r="K67" s="96" t="e">
        <f t="shared" si="14"/>
        <v>#DIV/0!</v>
      </c>
      <c r="L67" s="96"/>
      <c r="M67" s="63" t="e">
        <f t="shared" si="12"/>
        <v>#DIV/0!</v>
      </c>
      <c r="N67" s="64" t="e">
        <f t="shared" si="13"/>
        <v>#DIV/0!</v>
      </c>
      <c r="O67" s="65" t="e">
        <f>AVERAGE(V67,Z67,AD67,AH67,AL67:AL68,AP67,AT67,AX67,BB67,BF67)</f>
        <v>#DIV/0!</v>
      </c>
      <c r="P67" s="66"/>
      <c r="Q67" s="62"/>
      <c r="R67" s="67"/>
      <c r="S67" s="68"/>
      <c r="T67" s="63"/>
      <c r="U67" s="64"/>
      <c r="V67" s="69"/>
      <c r="W67" s="68"/>
      <c r="X67" s="63"/>
      <c r="Y67" s="64"/>
      <c r="Z67" s="69"/>
      <c r="AA67" s="68"/>
      <c r="AB67" s="63"/>
      <c r="AC67" s="64"/>
      <c r="AD67" s="69"/>
      <c r="AE67" s="68"/>
      <c r="AF67" s="63"/>
      <c r="AG67" s="64"/>
      <c r="AH67" s="69"/>
      <c r="AI67" s="68"/>
      <c r="AJ67" s="63"/>
      <c r="AK67" s="64"/>
      <c r="AL67" s="69"/>
      <c r="AM67" s="68"/>
      <c r="AN67" s="63"/>
      <c r="AO67" s="64"/>
      <c r="AP67" s="69"/>
      <c r="AQ67" s="68"/>
      <c r="AR67" s="63"/>
      <c r="AS67" s="64"/>
      <c r="AT67" s="69"/>
      <c r="AU67" s="68"/>
      <c r="AV67" s="63"/>
      <c r="AW67" s="64"/>
      <c r="AX67" s="69"/>
      <c r="AY67" s="68"/>
      <c r="AZ67" s="63"/>
      <c r="BA67" s="64"/>
      <c r="BB67" s="69"/>
      <c r="BC67" s="68"/>
      <c r="BD67" s="63"/>
      <c r="BE67" s="64"/>
      <c r="BF67" s="69"/>
    </row>
    <row r="68" spans="2:61" s="70" customFormat="1" x14ac:dyDescent="0.25">
      <c r="B68" s="93"/>
      <c r="C68" s="93"/>
      <c r="D68" s="62"/>
      <c r="E68" s="93">
        <v>200</v>
      </c>
      <c r="F68" s="93"/>
      <c r="G68" s="93">
        <f t="shared" si="16"/>
        <v>12000</v>
      </c>
      <c r="H68" s="93"/>
      <c r="I68" s="94" t="e">
        <f>AVERAGE(S68,W68,AA68,AE68,AI71,AM68,AQ68,AU68,AY68,BC68)</f>
        <v>#DIV/0!</v>
      </c>
      <c r="J68" s="95"/>
      <c r="K68" s="96" t="e">
        <f t="shared" si="14"/>
        <v>#DIV/0!</v>
      </c>
      <c r="L68" s="96"/>
      <c r="M68" s="63" t="e">
        <f t="shared" si="12"/>
        <v>#DIV/0!</v>
      </c>
      <c r="N68" s="64" t="e">
        <f t="shared" si="13"/>
        <v>#DIV/0!</v>
      </c>
      <c r="O68" s="65" t="e">
        <f>AVERAGE(V68,Z68,AD68,AH68,AL68:AL71,AP68,AT68,AX68,BB68,BF68)</f>
        <v>#DIV/0!</v>
      </c>
      <c r="P68" s="66"/>
      <c r="Q68" s="62"/>
      <c r="R68" s="67"/>
      <c r="S68" s="68"/>
      <c r="T68" s="63"/>
      <c r="U68" s="64"/>
      <c r="V68" s="69"/>
      <c r="W68" s="68"/>
      <c r="X68" s="63"/>
      <c r="Y68" s="64"/>
      <c r="Z68" s="69"/>
      <c r="AA68" s="68"/>
      <c r="AB68" s="63"/>
      <c r="AC68" s="64"/>
      <c r="AD68" s="69"/>
      <c r="AE68" s="68"/>
      <c r="AF68" s="63"/>
      <c r="AG68" s="64"/>
      <c r="AH68" s="69"/>
      <c r="AI68" s="68"/>
      <c r="AJ68" s="63"/>
      <c r="AK68" s="64"/>
      <c r="AL68" s="69"/>
      <c r="AM68" s="68"/>
      <c r="AN68" s="63"/>
      <c r="AO68" s="64"/>
      <c r="AP68" s="69"/>
      <c r="AQ68" s="68"/>
      <c r="AR68" s="63"/>
      <c r="AS68" s="64"/>
      <c r="AT68" s="69"/>
      <c r="AU68" s="68"/>
      <c r="AV68" s="63"/>
      <c r="AW68" s="64"/>
      <c r="AX68" s="69"/>
      <c r="AY68" s="68"/>
      <c r="AZ68" s="63"/>
      <c r="BA68" s="64"/>
      <c r="BB68" s="69"/>
      <c r="BC68" s="68"/>
      <c r="BD68" s="63"/>
      <c r="BE68" s="64"/>
      <c r="BF68" s="69"/>
    </row>
    <row r="69" spans="2:61" s="70" customFormat="1" x14ac:dyDescent="0.25">
      <c r="B69" s="93"/>
      <c r="C69" s="93"/>
      <c r="D69" s="62"/>
      <c r="E69" s="93">
        <v>300</v>
      </c>
      <c r="F69" s="93"/>
      <c r="G69" s="93">
        <f t="shared" si="16"/>
        <v>18000</v>
      </c>
      <c r="H69" s="93"/>
      <c r="I69" s="94" t="e">
        <f>AVERAGE(S69,W69,AA69,AE69,AI72,AM69,AQ69,AU69,AY69,BC69)</f>
        <v>#DIV/0!</v>
      </c>
      <c r="J69" s="95"/>
      <c r="K69" s="96" t="e">
        <f t="shared" si="14"/>
        <v>#DIV/0!</v>
      </c>
      <c r="L69" s="96"/>
      <c r="M69" s="63" t="e">
        <f t="shared" si="12"/>
        <v>#DIV/0!</v>
      </c>
      <c r="N69" s="64" t="e">
        <f t="shared" si="13"/>
        <v>#DIV/0!</v>
      </c>
      <c r="O69" s="65" t="e">
        <f>AVERAGE(V69,Z69,AD69,AH69,AL69:AL72,AP69,AT69,AX69,BB69,BF69)</f>
        <v>#DIV/0!</v>
      </c>
      <c r="P69" s="66"/>
      <c r="Q69" s="62"/>
      <c r="R69" s="67"/>
      <c r="S69" s="68"/>
      <c r="T69" s="63"/>
      <c r="U69" s="64"/>
      <c r="V69" s="69"/>
      <c r="W69" s="68"/>
      <c r="X69" s="63"/>
      <c r="Y69" s="64"/>
      <c r="Z69" s="69"/>
      <c r="AA69" s="68"/>
      <c r="AB69" s="63"/>
      <c r="AC69" s="64"/>
      <c r="AD69" s="69"/>
      <c r="AE69" s="68"/>
      <c r="AF69" s="63"/>
      <c r="AG69" s="64"/>
      <c r="AH69" s="69"/>
      <c r="AI69" s="68"/>
      <c r="AJ69" s="63"/>
      <c r="AK69" s="64"/>
      <c r="AL69" s="69"/>
      <c r="AM69" s="68"/>
      <c r="AN69" s="63"/>
      <c r="AO69" s="64"/>
      <c r="AP69" s="69"/>
      <c r="AQ69" s="68"/>
      <c r="AR69" s="63"/>
      <c r="AS69" s="64"/>
      <c r="AT69" s="69"/>
      <c r="AU69" s="68"/>
      <c r="AV69" s="63"/>
      <c r="AW69" s="64"/>
      <c r="AX69" s="69"/>
      <c r="AY69" s="68"/>
      <c r="AZ69" s="63"/>
      <c r="BA69" s="64"/>
      <c r="BB69" s="69"/>
      <c r="BC69" s="68"/>
      <c r="BD69" s="63"/>
      <c r="BE69" s="64"/>
      <c r="BF69" s="69"/>
    </row>
    <row r="70" spans="2:61" s="70" customFormat="1" x14ac:dyDescent="0.25">
      <c r="B70" s="93"/>
      <c r="C70" s="93"/>
      <c r="D70" s="62"/>
      <c r="E70" s="99">
        <v>325</v>
      </c>
      <c r="F70" s="99"/>
      <c r="G70" s="99">
        <f t="shared" si="16"/>
        <v>19500</v>
      </c>
      <c r="H70" s="99"/>
      <c r="I70" s="94" t="e">
        <f>AVERAGE(S70,W70,AA70,AE70,AI73,AM70,AQ70,AU70,AY70,BC70)</f>
        <v>#DIV/0!</v>
      </c>
      <c r="J70" s="95"/>
      <c r="K70" s="96" t="e">
        <f t="shared" si="14"/>
        <v>#DIV/0!</v>
      </c>
      <c r="L70" s="96"/>
      <c r="M70" s="63" t="e">
        <f t="shared" si="12"/>
        <v>#DIV/0!</v>
      </c>
      <c r="N70" s="64" t="e">
        <f t="shared" si="13"/>
        <v>#DIV/0!</v>
      </c>
      <c r="O70" s="65" t="e">
        <f>AVERAGE(V70,Z70,AD70,AH70,AL70:AL73,AP70,AT70,AX70,BB70,BF70)</f>
        <v>#DIV/0!</v>
      </c>
      <c r="P70" s="66"/>
      <c r="Q70" s="62"/>
      <c r="R70" s="67"/>
      <c r="S70" s="68"/>
      <c r="T70" s="63"/>
      <c r="U70" s="64"/>
      <c r="V70" s="69"/>
      <c r="W70" s="68"/>
      <c r="X70" s="63"/>
      <c r="Y70" s="64"/>
      <c r="Z70" s="69"/>
      <c r="AA70" s="68"/>
      <c r="AB70" s="63"/>
      <c r="AC70" s="64"/>
      <c r="AD70" s="69"/>
      <c r="AE70" s="68"/>
      <c r="AF70" s="63"/>
      <c r="AG70" s="64"/>
      <c r="AH70" s="69"/>
      <c r="AI70" s="68"/>
      <c r="AJ70" s="63"/>
      <c r="AK70" s="64"/>
      <c r="AL70" s="69"/>
      <c r="AM70" s="68"/>
      <c r="AN70" s="63"/>
      <c r="AO70" s="64"/>
      <c r="AP70" s="69"/>
      <c r="AQ70" s="68"/>
      <c r="AR70" s="63"/>
      <c r="AS70" s="64"/>
      <c r="AT70" s="69"/>
      <c r="AU70" s="68"/>
      <c r="AV70" s="63"/>
      <c r="AW70" s="64"/>
      <c r="AX70" s="69"/>
      <c r="AY70" s="68"/>
      <c r="AZ70" s="63"/>
      <c r="BA70" s="64"/>
      <c r="BB70" s="69"/>
      <c r="BC70" s="68"/>
      <c r="BD70" s="63"/>
      <c r="BE70" s="64"/>
      <c r="BF70" s="69"/>
    </row>
    <row r="71" spans="2:61" s="70" customFormat="1" x14ac:dyDescent="0.25">
      <c r="B71" s="93"/>
      <c r="C71" s="93"/>
      <c r="D71" s="62"/>
      <c r="E71" s="99">
        <v>350</v>
      </c>
      <c r="F71" s="99"/>
      <c r="G71" s="99">
        <f t="shared" si="16"/>
        <v>21000</v>
      </c>
      <c r="H71" s="99"/>
      <c r="I71" s="94" t="e">
        <f>AVERAGE(S71,W71,AA71,AE71,AI73,AM71,AQ71,AU71,AY71,BC71)</f>
        <v>#DIV/0!</v>
      </c>
      <c r="J71" s="95"/>
      <c r="K71" s="96" t="e">
        <f t="shared" si="14"/>
        <v>#DIV/0!</v>
      </c>
      <c r="L71" s="96"/>
      <c r="M71" s="63" t="e">
        <f t="shared" si="12"/>
        <v>#DIV/0!</v>
      </c>
      <c r="N71" s="64" t="e">
        <f t="shared" si="13"/>
        <v>#DIV/0!</v>
      </c>
      <c r="O71" s="65" t="e">
        <f>AVERAGE(V71,Z71,AD71,AH71,AL71:AL73,AP71,AT71,AX71,BB71,BF71)</f>
        <v>#DIV/0!</v>
      </c>
      <c r="P71" s="66"/>
      <c r="Q71" s="62"/>
      <c r="R71" s="67"/>
      <c r="S71" s="68"/>
      <c r="T71" s="63"/>
      <c r="U71" s="64"/>
      <c r="V71" s="69"/>
      <c r="W71" s="68"/>
      <c r="X71" s="63"/>
      <c r="Y71" s="64"/>
      <c r="Z71" s="69"/>
      <c r="AA71" s="68"/>
      <c r="AB71" s="63"/>
      <c r="AC71" s="64"/>
      <c r="AD71" s="69"/>
      <c r="AE71" s="68"/>
      <c r="AF71" s="63"/>
      <c r="AG71" s="64"/>
      <c r="AH71" s="69"/>
      <c r="AI71" s="68"/>
      <c r="AJ71" s="63"/>
      <c r="AK71" s="64"/>
      <c r="AL71" s="69"/>
      <c r="AM71" s="68"/>
      <c r="AN71" s="63"/>
      <c r="AO71" s="64"/>
      <c r="AP71" s="69"/>
      <c r="AQ71" s="68"/>
      <c r="AR71" s="63"/>
      <c r="AS71" s="64"/>
      <c r="AT71" s="69"/>
      <c r="AU71" s="68"/>
      <c r="AV71" s="63"/>
      <c r="AW71" s="64"/>
      <c r="AX71" s="69"/>
      <c r="AY71" s="68"/>
      <c r="AZ71" s="63"/>
      <c r="BA71" s="64"/>
      <c r="BB71" s="69"/>
      <c r="BC71" s="68"/>
      <c r="BD71" s="63"/>
      <c r="BE71" s="64"/>
      <c r="BF71" s="69"/>
    </row>
    <row r="72" spans="2:61" s="70" customFormat="1" x14ac:dyDescent="0.25">
      <c r="B72" s="93"/>
      <c r="C72" s="93"/>
      <c r="D72" s="62"/>
      <c r="E72" s="99">
        <v>375</v>
      </c>
      <c r="F72" s="99"/>
      <c r="G72" s="99">
        <f t="shared" si="16"/>
        <v>22500</v>
      </c>
      <c r="H72" s="99"/>
      <c r="I72" s="94" t="e">
        <f t="shared" ref="I72:I73" si="18">AVERAGE(S72,W72,AA72,AE72,AI73,AM72,AQ72,AU72,AY72,BC72)</f>
        <v>#DIV/0!</v>
      </c>
      <c r="J72" s="95"/>
      <c r="K72" s="96" t="e">
        <f t="shared" si="14"/>
        <v>#DIV/0!</v>
      </c>
      <c r="L72" s="96"/>
      <c r="M72" s="63" t="e">
        <f t="shared" si="12"/>
        <v>#DIV/0!</v>
      </c>
      <c r="N72" s="64" t="e">
        <f t="shared" si="13"/>
        <v>#DIV/0!</v>
      </c>
      <c r="O72" s="65" t="e">
        <f>AVERAGE(V72,Z72,AD72,AH72,AL72:AL73,AP72,AT72,AX72,BB72,BF72)</f>
        <v>#DIV/0!</v>
      </c>
      <c r="P72" s="66"/>
      <c r="Q72" s="62"/>
      <c r="R72" s="67"/>
      <c r="S72" s="68"/>
      <c r="T72" s="63"/>
      <c r="U72" s="64"/>
      <c r="V72" s="69"/>
      <c r="W72" s="68"/>
      <c r="X72" s="63"/>
      <c r="Y72" s="64"/>
      <c r="Z72" s="69"/>
      <c r="AA72" s="68"/>
      <c r="AB72" s="63"/>
      <c r="AC72" s="64"/>
      <c r="AD72" s="69"/>
      <c r="AE72" s="68"/>
      <c r="AF72" s="63"/>
      <c r="AG72" s="64"/>
      <c r="AH72" s="69"/>
      <c r="AI72" s="68"/>
      <c r="AJ72" s="63"/>
      <c r="AK72" s="64"/>
      <c r="AL72" s="69"/>
      <c r="AM72" s="68"/>
      <c r="AN72" s="63"/>
      <c r="AO72" s="64"/>
      <c r="AP72" s="69"/>
      <c r="AQ72" s="68"/>
      <c r="AR72" s="63"/>
      <c r="AS72" s="64"/>
      <c r="AT72" s="69"/>
      <c r="AU72" s="68"/>
      <c r="AV72" s="63"/>
      <c r="AW72" s="64"/>
      <c r="AX72" s="69"/>
      <c r="AY72" s="68"/>
      <c r="AZ72" s="63"/>
      <c r="BA72" s="64"/>
      <c r="BB72" s="69"/>
      <c r="BC72" s="68"/>
      <c r="BD72" s="63"/>
      <c r="BE72" s="64"/>
      <c r="BF72" s="69"/>
    </row>
    <row r="73" spans="2:61" s="70" customFormat="1" x14ac:dyDescent="0.25">
      <c r="B73" s="93"/>
      <c r="C73" s="93"/>
      <c r="D73" s="62"/>
      <c r="E73" s="93">
        <v>400</v>
      </c>
      <c r="F73" s="93"/>
      <c r="G73" s="93">
        <f t="shared" si="16"/>
        <v>24000</v>
      </c>
      <c r="H73" s="93"/>
      <c r="I73" s="94" t="e">
        <f t="shared" si="18"/>
        <v>#DIV/0!</v>
      </c>
      <c r="J73" s="95"/>
      <c r="K73" s="96" t="e">
        <f t="shared" si="14"/>
        <v>#DIV/0!</v>
      </c>
      <c r="L73" s="96"/>
      <c r="M73" s="63" t="e">
        <f t="shared" si="12"/>
        <v>#DIV/0!</v>
      </c>
      <c r="N73" s="64" t="e">
        <f t="shared" si="13"/>
        <v>#DIV/0!</v>
      </c>
      <c r="O73" s="65" t="e">
        <f>AVERAGE(V73,Z73,AD73,AH73,AL73:AL74,AP73,AT73,AX73,BB73,BF73)</f>
        <v>#DIV/0!</v>
      </c>
      <c r="P73" s="66"/>
      <c r="Q73" s="62"/>
      <c r="R73" s="67"/>
      <c r="S73" s="68"/>
      <c r="T73" s="63"/>
      <c r="U73" s="64"/>
      <c r="V73" s="69"/>
      <c r="W73" s="68"/>
      <c r="X73" s="63"/>
      <c r="Y73" s="64"/>
      <c r="Z73" s="69"/>
      <c r="AA73" s="68"/>
      <c r="AB73" s="63"/>
      <c r="AC73" s="64"/>
      <c r="AD73" s="69"/>
      <c r="AE73" s="68"/>
      <c r="AF73" s="63"/>
      <c r="AG73" s="64"/>
      <c r="AH73" s="69"/>
      <c r="AI73" s="68"/>
      <c r="AJ73" s="63"/>
      <c r="AK73" s="64"/>
      <c r="AL73" s="69"/>
      <c r="AM73" s="68"/>
      <c r="AN73" s="63"/>
      <c r="AO73" s="64"/>
      <c r="AP73" s="69"/>
      <c r="AQ73" s="68"/>
      <c r="AR73" s="63"/>
      <c r="AS73" s="64"/>
      <c r="AT73" s="69"/>
      <c r="AU73" s="68"/>
      <c r="AV73" s="63"/>
      <c r="AW73" s="64"/>
      <c r="AX73" s="69"/>
      <c r="AY73" s="68"/>
      <c r="AZ73" s="63"/>
      <c r="BA73" s="64"/>
      <c r="BB73" s="69"/>
      <c r="BC73" s="68"/>
      <c r="BD73" s="63"/>
      <c r="BE73" s="64"/>
      <c r="BF73" s="69"/>
      <c r="BG73" s="76"/>
      <c r="BH73" s="76"/>
      <c r="BI73" s="76"/>
    </row>
    <row r="74" spans="2:61" x14ac:dyDescent="0.25">
      <c r="B74" s="79"/>
      <c r="C74" s="79"/>
      <c r="D74" s="38"/>
      <c r="E74" s="79">
        <v>500</v>
      </c>
      <c r="F74" s="79"/>
      <c r="G74" s="79">
        <f t="shared" si="16"/>
        <v>30000</v>
      </c>
      <c r="H74" s="79"/>
      <c r="I74" s="88" t="e">
        <f t="shared" ref="I74" si="19">AVERAGE(S74,W74,AA74,AE74,AI84,AM74,AQ74,AU74,AY74,BC74)</f>
        <v>#DIV/0!</v>
      </c>
      <c r="J74" s="89"/>
      <c r="K74" s="84" t="e">
        <f t="shared" si="14"/>
        <v>#DIV/0!</v>
      </c>
      <c r="L74" s="84"/>
      <c r="M74" s="32" t="e">
        <f t="shared" si="12"/>
        <v>#DIV/0!</v>
      </c>
      <c r="N74" s="33" t="e">
        <f t="shared" si="13"/>
        <v>#DIV/0!</v>
      </c>
      <c r="O74" s="50" t="e">
        <f t="shared" ref="O74" si="20">AVERAGE(V74,Z74,AD74,AH74,AL74:AL84,AP74,AT74,AX74,BB74,BF74)</f>
        <v>#DIV/0!</v>
      </c>
      <c r="P74" s="37"/>
      <c r="Q74" s="38"/>
      <c r="R74" s="36"/>
      <c r="S74" s="39"/>
      <c r="T74" s="32"/>
      <c r="U74" s="33"/>
      <c r="V74" s="34"/>
      <c r="W74" s="39"/>
      <c r="X74" s="32"/>
      <c r="Y74" s="33"/>
      <c r="Z74" s="34"/>
      <c r="AA74" s="39"/>
      <c r="AB74" s="32"/>
      <c r="AC74" s="33"/>
      <c r="AD74" s="34"/>
      <c r="AE74" s="39"/>
      <c r="AF74" s="32"/>
      <c r="AG74" s="33"/>
      <c r="AH74" s="34"/>
      <c r="AI74" s="39"/>
      <c r="AJ74" s="32"/>
      <c r="AK74" s="33"/>
      <c r="AL74" s="34"/>
      <c r="AM74" s="39"/>
      <c r="AN74" s="32"/>
      <c r="AO74" s="33"/>
      <c r="AP74" s="34"/>
      <c r="AQ74" s="39"/>
      <c r="AR74" s="32"/>
      <c r="AS74" s="33"/>
      <c r="AT74" s="34"/>
      <c r="AU74" s="39"/>
      <c r="AV74" s="32"/>
      <c r="AW74" s="33"/>
      <c r="AX74" s="34"/>
      <c r="AY74" s="39"/>
      <c r="AZ74" s="32"/>
      <c r="BA74" s="33"/>
      <c r="BB74" s="34"/>
      <c r="BC74" s="39"/>
      <c r="BD74" s="32"/>
      <c r="BE74" s="33"/>
      <c r="BF74" s="34"/>
      <c r="BG74" s="30"/>
      <c r="BH74" s="30"/>
      <c r="BI74" s="30"/>
    </row>
    <row r="75" spans="2:61" x14ac:dyDescent="0.25">
      <c r="B75" s="79"/>
      <c r="C75" s="79"/>
      <c r="D75" s="38"/>
      <c r="E75" s="79"/>
      <c r="F75" s="79"/>
      <c r="G75" s="79">
        <f t="shared" si="16"/>
        <v>0</v>
      </c>
      <c r="H75" s="79"/>
      <c r="I75" s="88" t="e">
        <f t="shared" ref="I75:I83" si="21">AVERAGE(S75,W75,AA75,AE75,AI112,AM75,AQ75,AU75,AY75,BC75)</f>
        <v>#DIV/0!</v>
      </c>
      <c r="J75" s="89"/>
      <c r="K75" s="84" t="e">
        <f t="shared" si="14"/>
        <v>#DIV/0!</v>
      </c>
      <c r="L75" s="84"/>
      <c r="M75" s="32" t="e">
        <f t="shared" si="12"/>
        <v>#DIV/0!</v>
      </c>
      <c r="N75" s="33" t="e">
        <f t="shared" si="13"/>
        <v>#DIV/0!</v>
      </c>
      <c r="O75" s="50" t="e">
        <f t="shared" ref="O75:O83" si="22">AVERAGE(V75,Z75,AD75,AH75,AL75:AL112,AP75,AT75,AX75,BB75,BF75)</f>
        <v>#DIV/0!</v>
      </c>
      <c r="P75" s="37"/>
      <c r="Q75" s="38"/>
      <c r="R75" s="36"/>
      <c r="S75" s="39"/>
      <c r="T75" s="32"/>
      <c r="U75" s="33"/>
      <c r="V75" s="34"/>
      <c r="W75" s="39"/>
      <c r="X75" s="32"/>
      <c r="Y75" s="33"/>
      <c r="Z75" s="34"/>
      <c r="AA75" s="39"/>
      <c r="AB75" s="32"/>
      <c r="AC75" s="33"/>
      <c r="AD75" s="34"/>
      <c r="AE75" s="39"/>
      <c r="AF75" s="32"/>
      <c r="AG75" s="33"/>
      <c r="AH75" s="34"/>
      <c r="AI75" s="39"/>
      <c r="AJ75" s="32"/>
      <c r="AK75" s="33"/>
      <c r="AL75" s="34"/>
      <c r="AM75" s="39"/>
      <c r="AN75" s="32"/>
      <c r="AO75" s="33"/>
      <c r="AP75" s="34"/>
      <c r="AQ75" s="39"/>
      <c r="AR75" s="32"/>
      <c r="AS75" s="33"/>
      <c r="AT75" s="34"/>
      <c r="AU75" s="39"/>
      <c r="AV75" s="32"/>
      <c r="AW75" s="33"/>
      <c r="AX75" s="34"/>
      <c r="AY75" s="39"/>
      <c r="AZ75" s="32"/>
      <c r="BA75" s="33"/>
      <c r="BB75" s="34"/>
      <c r="BC75" s="39"/>
      <c r="BD75" s="32"/>
      <c r="BE75" s="33"/>
      <c r="BF75" s="34"/>
      <c r="BG75" s="30"/>
      <c r="BH75" s="30"/>
      <c r="BI75" s="30"/>
    </row>
    <row r="76" spans="2:61" x14ac:dyDescent="0.25">
      <c r="B76" s="79"/>
      <c r="C76" s="79"/>
      <c r="D76" s="38"/>
      <c r="E76" s="79"/>
      <c r="F76" s="79"/>
      <c r="G76" s="79">
        <f t="shared" si="16"/>
        <v>0</v>
      </c>
      <c r="H76" s="79"/>
      <c r="I76" s="88" t="e">
        <f t="shared" si="21"/>
        <v>#DIV/0!</v>
      </c>
      <c r="J76" s="89"/>
      <c r="K76" s="84" t="e">
        <f t="shared" si="14"/>
        <v>#DIV/0!</v>
      </c>
      <c r="L76" s="84"/>
      <c r="M76" s="32" t="e">
        <f t="shared" si="12"/>
        <v>#DIV/0!</v>
      </c>
      <c r="N76" s="33" t="e">
        <f t="shared" si="13"/>
        <v>#DIV/0!</v>
      </c>
      <c r="O76" s="50" t="e">
        <f t="shared" si="22"/>
        <v>#DIV/0!</v>
      </c>
      <c r="P76" s="37"/>
      <c r="Q76" s="38"/>
      <c r="R76" s="36"/>
      <c r="S76" s="39"/>
      <c r="T76" s="32"/>
      <c r="U76" s="33"/>
      <c r="V76" s="34"/>
      <c r="W76" s="39"/>
      <c r="X76" s="32"/>
      <c r="Y76" s="33"/>
      <c r="Z76" s="34"/>
      <c r="AA76" s="39"/>
      <c r="AB76" s="32"/>
      <c r="AC76" s="33"/>
      <c r="AD76" s="34"/>
      <c r="AE76" s="39"/>
      <c r="AF76" s="32"/>
      <c r="AG76" s="33"/>
      <c r="AH76" s="34"/>
      <c r="AI76" s="39"/>
      <c r="AJ76" s="32"/>
      <c r="AK76" s="33"/>
      <c r="AL76" s="34"/>
      <c r="AM76" s="39"/>
      <c r="AN76" s="32"/>
      <c r="AO76" s="33"/>
      <c r="AP76" s="34"/>
      <c r="AQ76" s="39"/>
      <c r="AR76" s="32"/>
      <c r="AS76" s="33"/>
      <c r="AT76" s="34"/>
      <c r="AU76" s="39"/>
      <c r="AV76" s="32"/>
      <c r="AW76" s="33"/>
      <c r="AX76" s="34"/>
      <c r="AY76" s="39"/>
      <c r="AZ76" s="32"/>
      <c r="BA76" s="33"/>
      <c r="BB76" s="34"/>
      <c r="BC76" s="39"/>
      <c r="BD76" s="32"/>
      <c r="BE76" s="33"/>
      <c r="BF76" s="34"/>
      <c r="BG76" s="30"/>
      <c r="BH76" s="30"/>
      <c r="BI76" s="30"/>
    </row>
    <row r="77" spans="2:61" x14ac:dyDescent="0.25">
      <c r="B77" s="79"/>
      <c r="C77" s="79"/>
      <c r="D77" s="38"/>
      <c r="E77" s="79"/>
      <c r="F77" s="79"/>
      <c r="G77" s="79">
        <f t="shared" si="16"/>
        <v>0</v>
      </c>
      <c r="H77" s="79"/>
      <c r="I77" s="88" t="e">
        <f t="shared" si="21"/>
        <v>#DIV/0!</v>
      </c>
      <c r="J77" s="89"/>
      <c r="K77" s="84" t="e">
        <f t="shared" si="14"/>
        <v>#DIV/0!</v>
      </c>
      <c r="L77" s="84"/>
      <c r="M77" s="32" t="e">
        <f t="shared" si="12"/>
        <v>#DIV/0!</v>
      </c>
      <c r="N77" s="33" t="e">
        <f t="shared" si="13"/>
        <v>#DIV/0!</v>
      </c>
      <c r="O77" s="50" t="e">
        <f t="shared" si="22"/>
        <v>#DIV/0!</v>
      </c>
      <c r="P77" s="37"/>
      <c r="Q77" s="38"/>
      <c r="R77" s="36"/>
      <c r="S77" s="39"/>
      <c r="T77" s="32"/>
      <c r="U77" s="33"/>
      <c r="V77" s="34"/>
      <c r="W77" s="39"/>
      <c r="X77" s="32"/>
      <c r="Y77" s="33"/>
      <c r="Z77" s="34"/>
      <c r="AA77" s="39"/>
      <c r="AB77" s="32"/>
      <c r="AC77" s="33"/>
      <c r="AD77" s="34"/>
      <c r="AE77" s="39"/>
      <c r="AF77" s="32"/>
      <c r="AG77" s="33"/>
      <c r="AH77" s="34"/>
      <c r="AI77" s="39"/>
      <c r="AJ77" s="32"/>
      <c r="AK77" s="33"/>
      <c r="AL77" s="34"/>
      <c r="AM77" s="39"/>
      <c r="AN77" s="32"/>
      <c r="AO77" s="33"/>
      <c r="AP77" s="34"/>
      <c r="AQ77" s="39"/>
      <c r="AR77" s="32"/>
      <c r="AS77" s="33"/>
      <c r="AT77" s="34"/>
      <c r="AU77" s="39"/>
      <c r="AV77" s="32"/>
      <c r="AW77" s="33"/>
      <c r="AX77" s="34"/>
      <c r="AY77" s="39"/>
      <c r="AZ77" s="32"/>
      <c r="BA77" s="33"/>
      <c r="BB77" s="34"/>
      <c r="BC77" s="39"/>
      <c r="BD77" s="32"/>
      <c r="BE77" s="33"/>
      <c r="BF77" s="34"/>
      <c r="BG77" s="30"/>
      <c r="BH77" s="30"/>
      <c r="BI77" s="30"/>
    </row>
    <row r="78" spans="2:61" x14ac:dyDescent="0.25">
      <c r="B78" s="79"/>
      <c r="C78" s="79"/>
      <c r="D78" s="38"/>
      <c r="E78" s="79"/>
      <c r="F78" s="79"/>
      <c r="G78" s="79">
        <f t="shared" si="16"/>
        <v>0</v>
      </c>
      <c r="H78" s="79"/>
      <c r="I78" s="88" t="e">
        <f t="shared" si="21"/>
        <v>#DIV/0!</v>
      </c>
      <c r="J78" s="89"/>
      <c r="K78" s="84" t="e">
        <f t="shared" si="14"/>
        <v>#DIV/0!</v>
      </c>
      <c r="L78" s="84"/>
      <c r="M78" s="32" t="e">
        <f t="shared" si="12"/>
        <v>#DIV/0!</v>
      </c>
      <c r="N78" s="33" t="e">
        <f t="shared" si="13"/>
        <v>#DIV/0!</v>
      </c>
      <c r="O78" s="50" t="e">
        <f t="shared" si="22"/>
        <v>#DIV/0!</v>
      </c>
      <c r="P78" s="37"/>
      <c r="Q78" s="38"/>
      <c r="R78" s="36"/>
      <c r="S78" s="39"/>
      <c r="T78" s="32"/>
      <c r="U78" s="33"/>
      <c r="V78" s="34"/>
      <c r="W78" s="39"/>
      <c r="X78" s="32"/>
      <c r="Y78" s="33"/>
      <c r="Z78" s="34"/>
      <c r="AA78" s="39"/>
      <c r="AB78" s="32"/>
      <c r="AC78" s="33"/>
      <c r="AD78" s="34"/>
      <c r="AE78" s="39"/>
      <c r="AF78" s="32"/>
      <c r="AG78" s="33"/>
      <c r="AH78" s="34"/>
      <c r="AI78" s="39"/>
      <c r="AJ78" s="32"/>
      <c r="AK78" s="33"/>
      <c r="AL78" s="34"/>
      <c r="AM78" s="39"/>
      <c r="AN78" s="32"/>
      <c r="AO78" s="33"/>
      <c r="AP78" s="34"/>
      <c r="AQ78" s="39"/>
      <c r="AR78" s="32"/>
      <c r="AS78" s="33"/>
      <c r="AT78" s="34"/>
      <c r="AU78" s="39"/>
      <c r="AV78" s="32"/>
      <c r="AW78" s="33"/>
      <c r="AX78" s="34"/>
      <c r="AY78" s="39"/>
      <c r="AZ78" s="32"/>
      <c r="BA78" s="33"/>
      <c r="BB78" s="34"/>
      <c r="BC78" s="39"/>
      <c r="BD78" s="32"/>
      <c r="BE78" s="33"/>
      <c r="BF78" s="34"/>
      <c r="BG78" s="30"/>
      <c r="BH78" s="30"/>
      <c r="BI78" s="30"/>
    </row>
    <row r="79" spans="2:61" x14ac:dyDescent="0.25">
      <c r="B79" s="79"/>
      <c r="C79" s="79"/>
      <c r="D79" s="38"/>
      <c r="E79" s="79"/>
      <c r="F79" s="79"/>
      <c r="G79" s="79">
        <f t="shared" si="16"/>
        <v>0</v>
      </c>
      <c r="H79" s="79"/>
      <c r="I79" s="88" t="e">
        <f t="shared" si="21"/>
        <v>#DIV/0!</v>
      </c>
      <c r="J79" s="89"/>
      <c r="K79" s="84" t="e">
        <f t="shared" si="14"/>
        <v>#DIV/0!</v>
      </c>
      <c r="L79" s="84"/>
      <c r="M79" s="32" t="e">
        <f t="shared" si="12"/>
        <v>#DIV/0!</v>
      </c>
      <c r="N79" s="33" t="e">
        <f t="shared" si="13"/>
        <v>#DIV/0!</v>
      </c>
      <c r="O79" s="50" t="e">
        <f t="shared" si="22"/>
        <v>#DIV/0!</v>
      </c>
      <c r="P79" s="37"/>
      <c r="Q79" s="38"/>
      <c r="R79" s="36"/>
      <c r="S79" s="39"/>
      <c r="T79" s="32"/>
      <c r="U79" s="33"/>
      <c r="V79" s="34"/>
      <c r="W79" s="39"/>
      <c r="X79" s="32"/>
      <c r="Y79" s="33"/>
      <c r="Z79" s="34"/>
      <c r="AA79" s="39"/>
      <c r="AB79" s="32"/>
      <c r="AC79" s="33"/>
      <c r="AD79" s="34"/>
      <c r="AE79" s="39"/>
      <c r="AF79" s="32"/>
      <c r="AG79" s="33"/>
      <c r="AH79" s="34"/>
      <c r="AI79" s="39"/>
      <c r="AJ79" s="32"/>
      <c r="AK79" s="33"/>
      <c r="AL79" s="34"/>
      <c r="AM79" s="39"/>
      <c r="AN79" s="32"/>
      <c r="AO79" s="33"/>
      <c r="AP79" s="34"/>
      <c r="AQ79" s="39"/>
      <c r="AR79" s="32"/>
      <c r="AS79" s="33"/>
      <c r="AT79" s="34"/>
      <c r="AU79" s="39"/>
      <c r="AV79" s="32"/>
      <c r="AW79" s="33"/>
      <c r="AX79" s="34"/>
      <c r="AY79" s="39"/>
      <c r="AZ79" s="32"/>
      <c r="BA79" s="33"/>
      <c r="BB79" s="34"/>
      <c r="BC79" s="39"/>
      <c r="BD79" s="32"/>
      <c r="BE79" s="33"/>
      <c r="BF79" s="34"/>
      <c r="BG79" s="30"/>
      <c r="BH79" s="30"/>
      <c r="BI79" s="30"/>
    </row>
    <row r="80" spans="2:61" x14ac:dyDescent="0.25">
      <c r="B80" s="79"/>
      <c r="C80" s="79"/>
      <c r="D80" s="38"/>
      <c r="E80" s="79"/>
      <c r="F80" s="79"/>
      <c r="G80" s="79">
        <f t="shared" si="16"/>
        <v>0</v>
      </c>
      <c r="H80" s="79"/>
      <c r="I80" s="88" t="e">
        <f t="shared" si="21"/>
        <v>#DIV/0!</v>
      </c>
      <c r="J80" s="89"/>
      <c r="K80" s="84" t="e">
        <f t="shared" si="14"/>
        <v>#DIV/0!</v>
      </c>
      <c r="L80" s="84"/>
      <c r="M80" s="32" t="e">
        <f t="shared" si="12"/>
        <v>#DIV/0!</v>
      </c>
      <c r="N80" s="33" t="e">
        <f t="shared" si="13"/>
        <v>#DIV/0!</v>
      </c>
      <c r="O80" s="50" t="e">
        <f t="shared" si="22"/>
        <v>#DIV/0!</v>
      </c>
      <c r="P80" s="37"/>
      <c r="Q80" s="38"/>
      <c r="R80" s="36"/>
      <c r="S80" s="39"/>
      <c r="T80" s="32"/>
      <c r="U80" s="33"/>
      <c r="V80" s="34"/>
      <c r="W80" s="39"/>
      <c r="X80" s="32"/>
      <c r="Y80" s="33"/>
      <c r="Z80" s="34"/>
      <c r="AA80" s="39"/>
      <c r="AB80" s="32"/>
      <c r="AC80" s="33"/>
      <c r="AD80" s="34"/>
      <c r="AE80" s="39"/>
      <c r="AF80" s="32"/>
      <c r="AG80" s="33"/>
      <c r="AH80" s="34"/>
      <c r="AI80" s="39"/>
      <c r="AJ80" s="32"/>
      <c r="AK80" s="33"/>
      <c r="AL80" s="34"/>
      <c r="AM80" s="39"/>
      <c r="AN80" s="32"/>
      <c r="AO80" s="33"/>
      <c r="AP80" s="34"/>
      <c r="AQ80" s="39"/>
      <c r="AR80" s="32"/>
      <c r="AS80" s="33"/>
      <c r="AT80" s="34"/>
      <c r="AU80" s="39"/>
      <c r="AV80" s="32"/>
      <c r="AW80" s="33"/>
      <c r="AX80" s="34"/>
      <c r="AY80" s="39"/>
      <c r="AZ80" s="32"/>
      <c r="BA80" s="33"/>
      <c r="BB80" s="34"/>
      <c r="BC80" s="39"/>
      <c r="BD80" s="32"/>
      <c r="BE80" s="33"/>
      <c r="BF80" s="34"/>
      <c r="BG80" s="30"/>
      <c r="BH80" s="30"/>
      <c r="BI80" s="30"/>
    </row>
    <row r="81" spans="2:66" x14ac:dyDescent="0.25">
      <c r="B81" s="79"/>
      <c r="C81" s="79"/>
      <c r="D81" s="38"/>
      <c r="E81" s="79"/>
      <c r="F81" s="79"/>
      <c r="G81" s="79">
        <f t="shared" si="16"/>
        <v>0</v>
      </c>
      <c r="H81" s="79"/>
      <c r="I81" s="88" t="e">
        <f t="shared" si="21"/>
        <v>#DIV/0!</v>
      </c>
      <c r="J81" s="89"/>
      <c r="K81" s="84" t="e">
        <f t="shared" si="14"/>
        <v>#DIV/0!</v>
      </c>
      <c r="L81" s="84"/>
      <c r="M81" s="32" t="e">
        <f t="shared" si="12"/>
        <v>#DIV/0!</v>
      </c>
      <c r="N81" s="33" t="e">
        <f t="shared" si="13"/>
        <v>#DIV/0!</v>
      </c>
      <c r="O81" s="50" t="e">
        <f t="shared" si="22"/>
        <v>#DIV/0!</v>
      </c>
      <c r="P81" s="37"/>
      <c r="Q81" s="38"/>
      <c r="R81" s="36"/>
      <c r="S81" s="39"/>
      <c r="T81" s="32"/>
      <c r="U81" s="33"/>
      <c r="V81" s="34"/>
      <c r="W81" s="39"/>
      <c r="X81" s="32"/>
      <c r="Y81" s="33"/>
      <c r="Z81" s="34"/>
      <c r="AA81" s="39"/>
      <c r="AB81" s="32"/>
      <c r="AC81" s="33"/>
      <c r="AD81" s="34"/>
      <c r="AE81" s="39"/>
      <c r="AF81" s="32"/>
      <c r="AG81" s="33"/>
      <c r="AH81" s="34"/>
      <c r="AI81" s="39"/>
      <c r="AJ81" s="32"/>
      <c r="AK81" s="33"/>
      <c r="AL81" s="34"/>
      <c r="AM81" s="39"/>
      <c r="AN81" s="32"/>
      <c r="AO81" s="33"/>
      <c r="AP81" s="34"/>
      <c r="AQ81" s="39"/>
      <c r="AR81" s="32"/>
      <c r="AS81" s="33"/>
      <c r="AT81" s="34"/>
      <c r="AU81" s="39"/>
      <c r="AV81" s="32"/>
      <c r="AW81" s="33"/>
      <c r="AX81" s="34"/>
      <c r="AY81" s="39"/>
      <c r="AZ81" s="32"/>
      <c r="BA81" s="33"/>
      <c r="BB81" s="34"/>
      <c r="BC81" s="39"/>
      <c r="BD81" s="32"/>
      <c r="BE81" s="33"/>
      <c r="BF81" s="34"/>
      <c r="BG81" s="30"/>
      <c r="BH81" s="30"/>
      <c r="BI81" s="30"/>
    </row>
    <row r="82" spans="2:66" x14ac:dyDescent="0.25">
      <c r="B82" s="79"/>
      <c r="C82" s="79"/>
      <c r="D82" s="38"/>
      <c r="E82" s="79"/>
      <c r="F82" s="79"/>
      <c r="G82" s="79">
        <f t="shared" si="16"/>
        <v>0</v>
      </c>
      <c r="H82" s="79"/>
      <c r="I82" s="88" t="e">
        <f t="shared" si="21"/>
        <v>#DIV/0!</v>
      </c>
      <c r="J82" s="89"/>
      <c r="K82" s="84" t="e">
        <f t="shared" si="14"/>
        <v>#DIV/0!</v>
      </c>
      <c r="L82" s="84"/>
      <c r="M82" s="32" t="e">
        <f t="shared" si="12"/>
        <v>#DIV/0!</v>
      </c>
      <c r="N82" s="33" t="e">
        <f t="shared" si="13"/>
        <v>#DIV/0!</v>
      </c>
      <c r="O82" s="50" t="e">
        <f t="shared" si="22"/>
        <v>#DIV/0!</v>
      </c>
      <c r="P82" s="37"/>
      <c r="Q82" s="38"/>
      <c r="R82" s="36"/>
      <c r="S82" s="39"/>
      <c r="T82" s="32"/>
      <c r="U82" s="33"/>
      <c r="V82" s="34"/>
      <c r="W82" s="39"/>
      <c r="X82" s="32"/>
      <c r="Y82" s="33"/>
      <c r="Z82" s="34"/>
      <c r="AA82" s="39"/>
      <c r="AB82" s="32"/>
      <c r="AC82" s="33"/>
      <c r="AD82" s="34"/>
      <c r="AE82" s="39"/>
      <c r="AF82" s="32"/>
      <c r="AG82" s="33"/>
      <c r="AH82" s="34"/>
      <c r="AI82" s="39"/>
      <c r="AJ82" s="32"/>
      <c r="AK82" s="33"/>
      <c r="AL82" s="34"/>
      <c r="AM82" s="39"/>
      <c r="AN82" s="32"/>
      <c r="AO82" s="33"/>
      <c r="AP82" s="34"/>
      <c r="AQ82" s="39"/>
      <c r="AR82" s="32"/>
      <c r="AS82" s="33"/>
      <c r="AT82" s="34"/>
      <c r="AU82" s="39"/>
      <c r="AV82" s="32"/>
      <c r="AW82" s="33"/>
      <c r="AX82" s="34"/>
      <c r="AY82" s="39"/>
      <c r="AZ82" s="32"/>
      <c r="BA82" s="33"/>
      <c r="BB82" s="34"/>
      <c r="BC82" s="39"/>
      <c r="BD82" s="32"/>
      <c r="BE82" s="33"/>
      <c r="BF82" s="34"/>
      <c r="BG82" s="30"/>
      <c r="BH82" s="30"/>
      <c r="BI82" s="30"/>
    </row>
    <row r="83" spans="2:66" x14ac:dyDescent="0.25">
      <c r="B83" s="79"/>
      <c r="C83" s="79"/>
      <c r="D83" s="38"/>
      <c r="E83" s="79"/>
      <c r="F83" s="79"/>
      <c r="G83" s="79">
        <f t="shared" si="16"/>
        <v>0</v>
      </c>
      <c r="H83" s="79"/>
      <c r="I83" s="88" t="e">
        <f t="shared" si="21"/>
        <v>#DIV/0!</v>
      </c>
      <c r="J83" s="89"/>
      <c r="K83" s="84" t="e">
        <f>I83*60</f>
        <v>#DIV/0!</v>
      </c>
      <c r="L83" s="84"/>
      <c r="M83" s="32" t="e">
        <f t="shared" si="12"/>
        <v>#DIV/0!</v>
      </c>
      <c r="N83" s="33" t="e">
        <f t="shared" si="13"/>
        <v>#DIV/0!</v>
      </c>
      <c r="O83" s="50" t="e">
        <f t="shared" si="22"/>
        <v>#DIV/0!</v>
      </c>
      <c r="P83" s="37"/>
      <c r="Q83" s="38"/>
      <c r="R83" s="36"/>
      <c r="S83" s="39"/>
      <c r="T83" s="32"/>
      <c r="U83" s="33"/>
      <c r="V83" s="34"/>
      <c r="W83" s="39"/>
      <c r="X83" s="32"/>
      <c r="Y83" s="33"/>
      <c r="Z83" s="34"/>
      <c r="AA83" s="39"/>
      <c r="AB83" s="32"/>
      <c r="AC83" s="33"/>
      <c r="AD83" s="34"/>
      <c r="AE83" s="39"/>
      <c r="AF83" s="32"/>
      <c r="AG83" s="33"/>
      <c r="AH83" s="34"/>
      <c r="AI83" s="39"/>
      <c r="AJ83" s="32"/>
      <c r="AK83" s="33"/>
      <c r="AL83" s="34"/>
      <c r="AM83" s="39"/>
      <c r="AN83" s="32"/>
      <c r="AO83" s="33"/>
      <c r="AP83" s="34"/>
      <c r="AQ83" s="39"/>
      <c r="AR83" s="32"/>
      <c r="AS83" s="33"/>
      <c r="AT83" s="34"/>
      <c r="AU83" s="39"/>
      <c r="AV83" s="32"/>
      <c r="AW83" s="33"/>
      <c r="AX83" s="34"/>
      <c r="AY83" s="39"/>
      <c r="AZ83" s="32"/>
      <c r="BA83" s="33"/>
      <c r="BB83" s="34"/>
      <c r="BC83" s="39"/>
      <c r="BD83" s="32"/>
      <c r="BE83" s="33"/>
      <c r="BF83" s="34"/>
      <c r="BG83" s="30"/>
      <c r="BH83" s="30"/>
      <c r="BI83" s="30"/>
    </row>
    <row r="84" spans="2:66" x14ac:dyDescent="0.25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BE84" s="30"/>
      <c r="BF84" s="30"/>
      <c r="BG84" s="30"/>
      <c r="BH84" s="30"/>
      <c r="BI84" s="30"/>
    </row>
    <row r="85" spans="2:66" ht="15.75" customHeight="1" x14ac:dyDescent="0.25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BH85" s="30"/>
      <c r="BI85" s="30"/>
    </row>
    <row r="86" spans="2:66" x14ac:dyDescent="0.25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BH86" s="30"/>
      <c r="BI86" s="30"/>
    </row>
    <row r="87" spans="2:66" x14ac:dyDescent="0.25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BH87" s="30"/>
      <c r="BI87" s="30"/>
    </row>
    <row r="88" spans="2:66" x14ac:dyDescent="0.25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S88" s="30"/>
      <c r="T88" s="30"/>
      <c r="U88" s="30"/>
      <c r="BE88" s="30"/>
      <c r="BF88" s="30"/>
      <c r="BG88" s="30"/>
      <c r="BH88" s="30"/>
      <c r="BI88" s="30"/>
    </row>
    <row r="89" spans="2:66" x14ac:dyDescent="0.25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S89" s="30"/>
      <c r="T89" s="30"/>
      <c r="U89" s="30"/>
      <c r="BE89" s="30"/>
      <c r="BF89" s="30"/>
      <c r="BG89" s="30"/>
      <c r="BH89" s="30"/>
      <c r="BI89" s="30"/>
      <c r="BJ89" s="30"/>
      <c r="BK89" s="30"/>
      <c r="BL89" s="30"/>
      <c r="BM89" s="30"/>
    </row>
    <row r="90" spans="2:66" x14ac:dyDescent="0.25">
      <c r="M90" s="30"/>
      <c r="N90" s="30"/>
      <c r="O90" s="30"/>
      <c r="P90" s="30"/>
      <c r="S90" s="30"/>
      <c r="T90" s="30"/>
      <c r="U90" s="30"/>
      <c r="BE90" s="30"/>
      <c r="BF90" s="30"/>
      <c r="BG90" s="30"/>
      <c r="BH90" s="30"/>
      <c r="BI90" s="30"/>
      <c r="BJ90" s="30"/>
      <c r="BK90" s="30"/>
      <c r="BL90" s="30"/>
      <c r="BM90" s="30"/>
    </row>
    <row r="91" spans="2:66" x14ac:dyDescent="0.25"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G91" s="30"/>
      <c r="AH91" s="30"/>
      <c r="AI91" s="30"/>
      <c r="AJ91" s="30"/>
      <c r="AK91" s="30"/>
      <c r="AL91" s="30"/>
      <c r="AM91" s="30"/>
      <c r="AN91" s="30"/>
      <c r="AO91" s="30"/>
      <c r="AT91" s="30"/>
      <c r="AY91" s="30"/>
      <c r="AZ91" s="30"/>
      <c r="BA91" s="30"/>
      <c r="BB91" s="30"/>
      <c r="BC91" s="30"/>
      <c r="BD91" s="30"/>
      <c r="BE91" s="30"/>
      <c r="BF91" s="30"/>
      <c r="BG91" s="30"/>
      <c r="BL91" s="30"/>
      <c r="BM91" s="30"/>
    </row>
    <row r="92" spans="2:66" x14ac:dyDescent="0.25"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</row>
    <row r="93" spans="2:66" x14ac:dyDescent="0.25"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</row>
    <row r="94" spans="2:66" x14ac:dyDescent="0.25">
      <c r="M94" s="30"/>
      <c r="N94" s="30"/>
      <c r="O94" s="30"/>
      <c r="P94" s="30"/>
      <c r="Q94" s="30"/>
      <c r="R94" s="30"/>
      <c r="T94" s="30"/>
      <c r="U94" s="30"/>
      <c r="V94" s="30"/>
      <c r="W94" s="30"/>
      <c r="X94" s="30"/>
      <c r="Y94" s="30"/>
      <c r="Z94" s="30"/>
      <c r="AA94" s="30"/>
      <c r="AB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</row>
    <row r="95" spans="2:66" x14ac:dyDescent="0.25">
      <c r="M95" s="30"/>
      <c r="N95" s="30"/>
      <c r="O95" s="30"/>
      <c r="P95" s="30"/>
      <c r="Q95" s="30"/>
      <c r="R95" s="30"/>
      <c r="T95" s="30"/>
      <c r="U95" s="30"/>
      <c r="V95" s="30"/>
      <c r="AA95" s="30"/>
      <c r="AB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</row>
    <row r="96" spans="2:66" x14ac:dyDescent="0.25">
      <c r="M96" s="30"/>
      <c r="N96" s="30"/>
      <c r="O96" s="30"/>
      <c r="P96" s="30"/>
      <c r="Q96" s="30"/>
      <c r="R96" s="30"/>
      <c r="T96" s="30"/>
      <c r="U96" s="30"/>
      <c r="V96" s="30"/>
      <c r="AA96" s="30"/>
      <c r="AB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M96" s="30"/>
      <c r="BN96" s="30"/>
    </row>
    <row r="97" spans="13:66" x14ac:dyDescent="0.25">
      <c r="M97" s="30"/>
      <c r="N97" s="30"/>
      <c r="O97" s="30"/>
      <c r="P97" s="30"/>
      <c r="Q97" s="30"/>
      <c r="R97" s="30"/>
      <c r="T97" s="30"/>
      <c r="U97" s="30"/>
      <c r="V97" s="30"/>
      <c r="AA97" s="30"/>
      <c r="AB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M97" s="30"/>
      <c r="BN97" s="30"/>
    </row>
    <row r="98" spans="13:66" x14ac:dyDescent="0.25">
      <c r="M98" s="30"/>
      <c r="N98" s="30"/>
      <c r="O98" s="30"/>
      <c r="P98" s="30"/>
      <c r="Q98" s="30"/>
      <c r="R98" s="30"/>
      <c r="T98" s="30"/>
      <c r="U98" s="30"/>
      <c r="V98" s="30"/>
      <c r="W98" s="30"/>
      <c r="X98" s="30"/>
      <c r="Y98" s="30"/>
      <c r="Z98" s="30"/>
      <c r="AA98" s="30"/>
      <c r="AB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M98" s="30"/>
      <c r="BN98" s="30"/>
    </row>
    <row r="99" spans="13:66" x14ac:dyDescent="0.25">
      <c r="M99" s="30"/>
      <c r="N99" s="30"/>
      <c r="O99" s="30"/>
      <c r="P99" s="30"/>
      <c r="Q99" s="30"/>
      <c r="R99" s="30"/>
      <c r="T99" s="30"/>
      <c r="U99" s="30"/>
      <c r="V99" s="30"/>
      <c r="W99" s="30"/>
      <c r="X99" s="30"/>
      <c r="Y99" s="30"/>
      <c r="Z99" s="30"/>
      <c r="AA99" s="30"/>
      <c r="AB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</row>
    <row r="100" spans="13:66" x14ac:dyDescent="0.25">
      <c r="N100" s="30"/>
      <c r="O100" s="30"/>
      <c r="P100" s="30"/>
      <c r="Q100" s="30"/>
      <c r="R100" s="30"/>
      <c r="V100" s="30"/>
      <c r="W100" s="30"/>
      <c r="X100" s="30"/>
      <c r="Y100" s="30"/>
      <c r="Z100" s="30"/>
      <c r="AA100" s="30"/>
      <c r="AB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</row>
    <row r="101" spans="13:66" x14ac:dyDescent="0.25">
      <c r="M101" s="30"/>
      <c r="R101" s="30"/>
      <c r="V101" s="30"/>
      <c r="W101" s="30"/>
      <c r="X101" s="30"/>
      <c r="Y101" s="30"/>
      <c r="Z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</row>
    <row r="102" spans="13:66" x14ac:dyDescent="0.25">
      <c r="M102" s="30"/>
      <c r="R102" s="30"/>
      <c r="V102" s="30"/>
      <c r="W102" s="30"/>
      <c r="X102" s="30"/>
      <c r="Y102" s="30"/>
      <c r="Z102" s="30"/>
      <c r="AG102" s="30"/>
      <c r="AL102" s="30"/>
      <c r="AM102" s="30"/>
      <c r="AN102" s="30"/>
      <c r="AO102" s="30"/>
      <c r="AP102" s="30"/>
      <c r="AQ102" s="30"/>
      <c r="AR102" s="30"/>
      <c r="AS102" s="30"/>
      <c r="AT102" s="30"/>
      <c r="AY102" s="30"/>
      <c r="BD102" s="30"/>
      <c r="BE102" s="30"/>
      <c r="BF102" s="30"/>
      <c r="BG102" s="30"/>
      <c r="BH102" s="30"/>
      <c r="BI102" s="30"/>
      <c r="BJ102" s="30"/>
      <c r="BK102" s="30"/>
      <c r="BL102" s="30"/>
    </row>
    <row r="103" spans="13:66" x14ac:dyDescent="0.25">
      <c r="M103" s="30"/>
      <c r="R103" s="30"/>
      <c r="V103" s="30"/>
      <c r="W103" s="30"/>
      <c r="X103" s="30"/>
      <c r="Y103" s="30"/>
      <c r="Z103" s="30"/>
      <c r="AA103" s="30"/>
      <c r="AB103" s="30"/>
      <c r="AG103" s="30"/>
      <c r="AL103" s="30"/>
      <c r="AM103" s="30"/>
      <c r="AN103" s="30"/>
      <c r="AO103" s="30"/>
      <c r="AP103" s="30"/>
      <c r="AQ103" s="30"/>
      <c r="AR103" s="30"/>
      <c r="AS103" s="30"/>
      <c r="AT103" s="30"/>
      <c r="AY103" s="30"/>
      <c r="BD103" s="30"/>
      <c r="BE103" s="30"/>
      <c r="BF103" s="30"/>
      <c r="BG103" s="30"/>
      <c r="BH103" s="30"/>
      <c r="BI103" s="30"/>
      <c r="BJ103" s="30"/>
      <c r="BK103" s="30"/>
      <c r="BL103" s="30"/>
    </row>
    <row r="104" spans="13:66" x14ac:dyDescent="0.25">
      <c r="M104" s="30"/>
      <c r="R104" s="30"/>
      <c r="V104" s="30"/>
      <c r="W104" s="30"/>
      <c r="X104" s="30"/>
      <c r="Y104" s="30"/>
      <c r="Z104" s="30"/>
      <c r="AA104" s="30"/>
      <c r="AB104" s="30"/>
      <c r="AG104" s="30"/>
      <c r="AL104" s="30"/>
      <c r="AM104" s="30"/>
      <c r="AN104" s="30"/>
      <c r="AO104" s="30"/>
      <c r="AP104" s="30"/>
      <c r="AQ104" s="30"/>
      <c r="AR104" s="30"/>
      <c r="AS104" s="30"/>
      <c r="AT104" s="30"/>
      <c r="AY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</row>
    <row r="105" spans="13:66" x14ac:dyDescent="0.25">
      <c r="R105" s="30"/>
      <c r="V105" s="30"/>
      <c r="W105" s="30"/>
      <c r="X105" s="30"/>
      <c r="Y105" s="30"/>
      <c r="Z105" s="30"/>
      <c r="AG105" s="30"/>
      <c r="AL105" s="30"/>
      <c r="AM105" s="30"/>
      <c r="AN105" s="30"/>
      <c r="AO105" s="30"/>
      <c r="AP105" s="30"/>
      <c r="AQ105" s="30"/>
      <c r="AR105" s="30"/>
      <c r="AS105" s="30"/>
      <c r="AT105" s="30"/>
      <c r="AY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</row>
    <row r="106" spans="13:66" x14ac:dyDescent="0.25">
      <c r="R106" s="30"/>
      <c r="V106" s="30"/>
      <c r="W106" s="30"/>
      <c r="X106" s="30"/>
      <c r="Y106" s="30"/>
      <c r="Z106" s="30"/>
      <c r="AL106" s="30"/>
      <c r="AM106" s="30"/>
      <c r="AN106" s="30"/>
      <c r="AO106" s="30"/>
      <c r="AP106" s="30"/>
      <c r="AQ106" s="30"/>
      <c r="AR106" s="30"/>
      <c r="AS106" s="30"/>
      <c r="AT106" s="30"/>
      <c r="BD106" s="30"/>
      <c r="BE106" s="30"/>
      <c r="BF106" s="30"/>
      <c r="BG106" s="30"/>
      <c r="BH106" s="30"/>
      <c r="BI106" s="30"/>
      <c r="BJ106" s="30"/>
      <c r="BK106" s="30"/>
      <c r="BL106" s="30"/>
    </row>
    <row r="107" spans="13:66" x14ac:dyDescent="0.25">
      <c r="AL107" s="30"/>
      <c r="AM107" s="30"/>
      <c r="AN107" s="30"/>
      <c r="AO107" s="30"/>
      <c r="AP107" s="30"/>
      <c r="AQ107" s="30"/>
      <c r="AR107" s="30"/>
      <c r="AS107" s="30"/>
      <c r="AT107" s="30"/>
      <c r="BD107" s="30"/>
      <c r="BE107" s="30"/>
      <c r="BF107" s="30"/>
      <c r="BG107" s="30"/>
      <c r="BH107" s="30"/>
      <c r="BI107" s="30"/>
      <c r="BJ107" s="30"/>
      <c r="BK107" s="30"/>
      <c r="BL107" s="30"/>
    </row>
  </sheetData>
  <mergeCells count="237">
    <mergeCell ref="AI56:AL56"/>
    <mergeCell ref="AM56:AP56"/>
    <mergeCell ref="AQ56:AT56"/>
    <mergeCell ref="AU56:AX56"/>
    <mergeCell ref="AY56:BB56"/>
    <mergeCell ref="BC56:BF56"/>
    <mergeCell ref="B83:C83"/>
    <mergeCell ref="E83:F83"/>
    <mergeCell ref="G83:H83"/>
    <mergeCell ref="I83:J83"/>
    <mergeCell ref="K83:L83"/>
    <mergeCell ref="S56:V56"/>
    <mergeCell ref="W56:Z56"/>
    <mergeCell ref="AA56:AD56"/>
    <mergeCell ref="AE56:AH56"/>
    <mergeCell ref="B81:C81"/>
    <mergeCell ref="E81:F81"/>
    <mergeCell ref="G81:H81"/>
    <mergeCell ref="I81:J81"/>
    <mergeCell ref="K81:L81"/>
    <mergeCell ref="B82:C82"/>
    <mergeCell ref="E82:F82"/>
    <mergeCell ref="G82:H82"/>
    <mergeCell ref="I82:J82"/>
    <mergeCell ref="K82:L82"/>
    <mergeCell ref="B79:C79"/>
    <mergeCell ref="E79:F79"/>
    <mergeCell ref="G79:H79"/>
    <mergeCell ref="I79:J79"/>
    <mergeCell ref="K79:L79"/>
    <mergeCell ref="B80:C80"/>
    <mergeCell ref="E80:F80"/>
    <mergeCell ref="G80:H80"/>
    <mergeCell ref="I80:J80"/>
    <mergeCell ref="K80:L80"/>
    <mergeCell ref="B77:C77"/>
    <mergeCell ref="E77:F77"/>
    <mergeCell ref="G77:H77"/>
    <mergeCell ref="I77:J77"/>
    <mergeCell ref="K77:L77"/>
    <mergeCell ref="B78:C78"/>
    <mergeCell ref="E78:F78"/>
    <mergeCell ref="G78:H78"/>
    <mergeCell ref="I78:J78"/>
    <mergeCell ref="K78:L78"/>
    <mergeCell ref="B75:C75"/>
    <mergeCell ref="E75:F75"/>
    <mergeCell ref="G75:H75"/>
    <mergeCell ref="I75:J75"/>
    <mergeCell ref="K75:L75"/>
    <mergeCell ref="B76:C76"/>
    <mergeCell ref="E76:F76"/>
    <mergeCell ref="G76:H76"/>
    <mergeCell ref="I76:J76"/>
    <mergeCell ref="K76:L76"/>
    <mergeCell ref="B73:C73"/>
    <mergeCell ref="E73:F73"/>
    <mergeCell ref="G73:H73"/>
    <mergeCell ref="I73:J73"/>
    <mergeCell ref="K73:L73"/>
    <mergeCell ref="B74:C74"/>
    <mergeCell ref="E74:F74"/>
    <mergeCell ref="G74:H74"/>
    <mergeCell ref="I74:J74"/>
    <mergeCell ref="K74:L74"/>
    <mergeCell ref="B71:C71"/>
    <mergeCell ref="E71:F71"/>
    <mergeCell ref="G71:H71"/>
    <mergeCell ref="I71:J71"/>
    <mergeCell ref="K71:L71"/>
    <mergeCell ref="B72:C72"/>
    <mergeCell ref="E72:F72"/>
    <mergeCell ref="G72:H72"/>
    <mergeCell ref="I72:J72"/>
    <mergeCell ref="K72:L72"/>
    <mergeCell ref="B69:C69"/>
    <mergeCell ref="E69:F69"/>
    <mergeCell ref="G69:H69"/>
    <mergeCell ref="I69:J69"/>
    <mergeCell ref="K69:L69"/>
    <mergeCell ref="B70:C70"/>
    <mergeCell ref="E70:F70"/>
    <mergeCell ref="G70:H70"/>
    <mergeCell ref="I70:J70"/>
    <mergeCell ref="K70:L70"/>
    <mergeCell ref="B67:C67"/>
    <mergeCell ref="E67:F67"/>
    <mergeCell ref="G67:H67"/>
    <mergeCell ref="I67:J67"/>
    <mergeCell ref="K67:L67"/>
    <mergeCell ref="B68:C68"/>
    <mergeCell ref="E68:F68"/>
    <mergeCell ref="G68:H68"/>
    <mergeCell ref="I68:J68"/>
    <mergeCell ref="K68:L68"/>
    <mergeCell ref="B65:C65"/>
    <mergeCell ref="E65:F65"/>
    <mergeCell ref="G65:H65"/>
    <mergeCell ref="I65:J65"/>
    <mergeCell ref="K65:L65"/>
    <mergeCell ref="B66:C66"/>
    <mergeCell ref="E66:F66"/>
    <mergeCell ref="G66:H66"/>
    <mergeCell ref="I66:J66"/>
    <mergeCell ref="K66:L66"/>
    <mergeCell ref="B63:C63"/>
    <mergeCell ref="E63:F63"/>
    <mergeCell ref="G63:H63"/>
    <mergeCell ref="I63:J63"/>
    <mergeCell ref="K63:L63"/>
    <mergeCell ref="B64:C64"/>
    <mergeCell ref="E64:F64"/>
    <mergeCell ref="G64:H64"/>
    <mergeCell ref="I64:J64"/>
    <mergeCell ref="K64:L64"/>
    <mergeCell ref="B61:C61"/>
    <mergeCell ref="E61:F61"/>
    <mergeCell ref="G61:H61"/>
    <mergeCell ref="I61:J61"/>
    <mergeCell ref="K61:L61"/>
    <mergeCell ref="B62:C62"/>
    <mergeCell ref="E62:F62"/>
    <mergeCell ref="G62:H62"/>
    <mergeCell ref="I62:J62"/>
    <mergeCell ref="K62:L62"/>
    <mergeCell ref="B59:C59"/>
    <mergeCell ref="E59:F59"/>
    <mergeCell ref="G59:H59"/>
    <mergeCell ref="I59:J59"/>
    <mergeCell ref="K59:L59"/>
    <mergeCell ref="B60:C60"/>
    <mergeCell ref="E60:F60"/>
    <mergeCell ref="G60:H60"/>
    <mergeCell ref="I60:J60"/>
    <mergeCell ref="K60:L60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B43:C43"/>
    <mergeCell ref="E43:F43"/>
    <mergeCell ref="G43:H43"/>
    <mergeCell ref="I43:J43"/>
    <mergeCell ref="K43:L43"/>
    <mergeCell ref="B45:C45"/>
    <mergeCell ref="E45:F45"/>
    <mergeCell ref="G45:H45"/>
    <mergeCell ref="I45:J45"/>
    <mergeCell ref="K45:L45"/>
    <mergeCell ref="I40:J40"/>
    <mergeCell ref="K40:L40"/>
    <mergeCell ref="B40:C40"/>
    <mergeCell ref="E40:F40"/>
    <mergeCell ref="G40:H40"/>
    <mergeCell ref="AM30:AP30"/>
    <mergeCell ref="AQ30:AT30"/>
    <mergeCell ref="AU30:AX30"/>
    <mergeCell ref="AY30:BB30"/>
    <mergeCell ref="K32:L32"/>
    <mergeCell ref="E34:F34"/>
    <mergeCell ref="G34:H34"/>
    <mergeCell ref="K34:L34"/>
    <mergeCell ref="I34:J34"/>
    <mergeCell ref="B35:C35"/>
    <mergeCell ref="E35:F35"/>
    <mergeCell ref="G35:H35"/>
    <mergeCell ref="K35:L35"/>
    <mergeCell ref="I35:J35"/>
    <mergeCell ref="B36:C36"/>
    <mergeCell ref="E36:F36"/>
    <mergeCell ref="G36:H36"/>
    <mergeCell ref="K36:L36"/>
    <mergeCell ref="I36:J36"/>
    <mergeCell ref="BC30:BF30"/>
    <mergeCell ref="S30:V30"/>
    <mergeCell ref="W30:Z30"/>
    <mergeCell ref="AA30:AD30"/>
    <mergeCell ref="AE30:AH30"/>
    <mergeCell ref="AI30:AL30"/>
    <mergeCell ref="K39:L39"/>
    <mergeCell ref="I39:J39"/>
    <mergeCell ref="B39:C39"/>
    <mergeCell ref="E39:F39"/>
    <mergeCell ref="G39:H39"/>
    <mergeCell ref="B37:C37"/>
    <mergeCell ref="E37:F37"/>
    <mergeCell ref="G37:H37"/>
    <mergeCell ref="K37:L37"/>
    <mergeCell ref="I37:J37"/>
    <mergeCell ref="B38:C38"/>
    <mergeCell ref="E38:F38"/>
    <mergeCell ref="G38:H38"/>
    <mergeCell ref="K38:L38"/>
    <mergeCell ref="I38:J38"/>
    <mergeCell ref="E32:F32"/>
    <mergeCell ref="G32:H32"/>
    <mergeCell ref="I32:J32"/>
    <mergeCell ref="G2:H2"/>
    <mergeCell ref="B44:C44"/>
    <mergeCell ref="E44:F44"/>
    <mergeCell ref="G44:H44"/>
    <mergeCell ref="I44:J44"/>
    <mergeCell ref="K44:L44"/>
    <mergeCell ref="B7:E7"/>
    <mergeCell ref="A2:E2"/>
    <mergeCell ref="B3:E3"/>
    <mergeCell ref="B4:E4"/>
    <mergeCell ref="B5:E5"/>
    <mergeCell ref="B6:E6"/>
    <mergeCell ref="K31:L31"/>
    <mergeCell ref="K33:L33"/>
    <mergeCell ref="B31:C31"/>
    <mergeCell ref="B33:C33"/>
    <mergeCell ref="I31:J31"/>
    <mergeCell ref="I33:J33"/>
    <mergeCell ref="E31:F31"/>
    <mergeCell ref="E33:F33"/>
    <mergeCell ref="G31:H31"/>
    <mergeCell ref="G33:H33"/>
    <mergeCell ref="B34:C34"/>
    <mergeCell ref="B32:C3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2016-08-22T10:47:03Z</dcterms:modified>
</cp:coreProperties>
</file>