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U30" i="3" l="1"/>
  <c r="O47" i="3"/>
  <c r="N47" i="3"/>
  <c r="M47" i="3"/>
  <c r="I47" i="3"/>
  <c r="K47" i="3" s="1"/>
  <c r="G47" i="3"/>
  <c r="O46" i="3"/>
  <c r="N46" i="3"/>
  <c r="M46" i="3"/>
  <c r="I46" i="3"/>
  <c r="K46" i="3" s="1"/>
  <c r="G46" i="3"/>
  <c r="O45" i="3"/>
  <c r="N45" i="3"/>
  <c r="M45" i="3"/>
  <c r="I45" i="3"/>
  <c r="K45" i="3" s="1"/>
  <c r="G45" i="3"/>
  <c r="O44" i="3"/>
  <c r="N44" i="3"/>
  <c r="M44" i="3"/>
  <c r="I44" i="3"/>
  <c r="K44" i="3" s="1"/>
  <c r="G44" i="3"/>
  <c r="O43" i="3"/>
  <c r="N43" i="3"/>
  <c r="M43" i="3"/>
  <c r="I43" i="3"/>
  <c r="K43" i="3" s="1"/>
  <c r="G43" i="3"/>
  <c r="N39" i="3"/>
  <c r="M32" i="3"/>
  <c r="O28" i="3"/>
  <c r="N28" i="3"/>
  <c r="G38" i="3"/>
  <c r="G39" i="3"/>
  <c r="G40" i="3"/>
  <c r="G41" i="3"/>
  <c r="G42" i="3"/>
  <c r="I37" i="3"/>
  <c r="K37" i="3" s="1"/>
  <c r="I38" i="3"/>
  <c r="K38" i="3" s="1"/>
  <c r="I39" i="3"/>
  <c r="K39" i="3" s="1"/>
  <c r="I40" i="3"/>
  <c r="K40" i="3" s="1"/>
  <c r="I41" i="3"/>
  <c r="K41" i="3" s="1"/>
  <c r="I42" i="3"/>
  <c r="K42" i="3" s="1"/>
  <c r="I36" i="3"/>
  <c r="K36" i="3" s="1"/>
  <c r="BC35" i="3"/>
  <c r="AY35" i="3"/>
  <c r="AU35" i="3"/>
  <c r="AQ35" i="3"/>
  <c r="AM35" i="3"/>
  <c r="AI35" i="3"/>
  <c r="AE35" i="3"/>
  <c r="AA35" i="3"/>
  <c r="W35" i="3"/>
  <c r="S35" i="3"/>
  <c r="V29" i="3"/>
  <c r="V30" i="3"/>
  <c r="V31" i="3"/>
  <c r="S28" i="3"/>
  <c r="O36" i="3"/>
  <c r="O37" i="3"/>
  <c r="O38" i="3"/>
  <c r="O39" i="3"/>
  <c r="O40" i="3"/>
  <c r="O41" i="3"/>
  <c r="O42" i="3"/>
  <c r="N36" i="3"/>
  <c r="N37" i="3"/>
  <c r="N38" i="3"/>
  <c r="N40" i="3"/>
  <c r="N41" i="3"/>
  <c r="N42" i="3"/>
  <c r="M36" i="3"/>
  <c r="M37" i="3"/>
  <c r="M38" i="3"/>
  <c r="M39" i="3"/>
  <c r="M40" i="3"/>
  <c r="M41" i="3"/>
  <c r="M42" i="3"/>
  <c r="O35" i="3"/>
  <c r="N35" i="3"/>
  <c r="M35" i="3"/>
  <c r="I35" i="3"/>
  <c r="K35" i="3" s="1"/>
  <c r="G36" i="3"/>
  <c r="G37" i="3"/>
  <c r="G35" i="3"/>
  <c r="C15" i="3" l="1"/>
  <c r="C16" i="3"/>
  <c r="C17" i="3"/>
  <c r="C18" i="3"/>
  <c r="C19" i="3"/>
  <c r="C20" i="3"/>
  <c r="H19" i="2"/>
  <c r="C14" i="3"/>
  <c r="J41" i="2" l="1"/>
  <c r="E31" i="2" l="1"/>
  <c r="F30" i="2"/>
  <c r="F29" i="2"/>
  <c r="F28" i="2"/>
  <c r="F27" i="2"/>
  <c r="L14" i="2" l="1"/>
  <c r="H45" i="2" l="1"/>
  <c r="D45" i="2"/>
  <c r="D42" i="2"/>
  <c r="D44" i="2"/>
  <c r="D43" i="2"/>
  <c r="E37" i="2"/>
  <c r="F25" i="2"/>
  <c r="D23" i="2"/>
  <c r="D22" i="2"/>
  <c r="B6" i="2" l="1"/>
  <c r="B4" i="2"/>
  <c r="B5" i="2"/>
  <c r="B7" i="2"/>
  <c r="B9" i="2"/>
  <c r="B8" i="2"/>
</calcChain>
</file>

<file path=xl/sharedStrings.xml><?xml version="1.0" encoding="utf-8"?>
<sst xmlns="http://schemas.openxmlformats.org/spreadsheetml/2006/main" count="343" uniqueCount="254">
  <si>
    <t>Brand</t>
  </si>
  <si>
    <t>name</t>
  </si>
  <si>
    <t>id</t>
  </si>
  <si>
    <t>type</t>
  </si>
  <si>
    <t>model</t>
  </si>
  <si>
    <t>gender</t>
  </si>
  <si>
    <t>men's</t>
  </si>
  <si>
    <t>ladies</t>
  </si>
  <si>
    <t>movement</t>
  </si>
  <si>
    <t>watchalbel</t>
  </si>
  <si>
    <t>casesize</t>
  </si>
  <si>
    <t>casethickness</t>
  </si>
  <si>
    <t>casematerial</t>
  </si>
  <si>
    <t>caseshape</t>
  </si>
  <si>
    <t>dialtype</t>
  </si>
  <si>
    <t>dialcolor</t>
  </si>
  <si>
    <t>crystal</t>
  </si>
  <si>
    <t>waterrisstance</t>
  </si>
  <si>
    <t>Citizen</t>
  </si>
  <si>
    <t>AT8020-03L</t>
  </si>
  <si>
    <t>Japan Movt</t>
  </si>
  <si>
    <t>Eco-Drive</t>
  </si>
  <si>
    <t>Stainless Steel</t>
  </si>
  <si>
    <t>Round</t>
  </si>
  <si>
    <t>Analog</t>
  </si>
  <si>
    <t>Blue</t>
  </si>
  <si>
    <t>Scratch Resistant Sapphire</t>
  </si>
  <si>
    <t>watch</t>
  </si>
  <si>
    <t>200 meters / 660 feet</t>
  </si>
  <si>
    <t>BL5250-02L</t>
  </si>
  <si>
    <t>Made in Japan</t>
  </si>
  <si>
    <t>Titanium</t>
  </si>
  <si>
    <t>Black</t>
  </si>
  <si>
    <t>Mineral</t>
  </si>
  <si>
    <t>BM8180-03E</t>
  </si>
  <si>
    <t>100 meters / 330 feet</t>
  </si>
  <si>
    <t>Rolex</t>
  </si>
  <si>
    <t>116610LV</t>
  </si>
  <si>
    <t>Swiss Made</t>
  </si>
  <si>
    <t>Automatic</t>
  </si>
  <si>
    <t>Green</t>
  </si>
  <si>
    <t>Sapphire</t>
  </si>
  <si>
    <t>300 meters / 1000 feet</t>
  </si>
  <si>
    <t>116610LN</t>
  </si>
  <si>
    <t>IWC</t>
  </si>
  <si>
    <t>IW371446</t>
  </si>
  <si>
    <t>White</t>
  </si>
  <si>
    <t>30 meters/ 100 feet</t>
  </si>
  <si>
    <t>Omega</t>
  </si>
  <si>
    <t>212.30.41.20.03.001</t>
  </si>
  <si>
    <t>JY0000-53E</t>
  </si>
  <si>
    <t>JY8037-50E</t>
  </si>
  <si>
    <t>Tissot</t>
  </si>
  <si>
    <t>Quartz</t>
  </si>
  <si>
    <t>Silver</t>
  </si>
  <si>
    <t>Hamilton</t>
  </si>
  <si>
    <t>H77616533</t>
  </si>
  <si>
    <t>Seiko</t>
  </si>
  <si>
    <t>Hardlex</t>
  </si>
  <si>
    <t>Versus by Versace</t>
  </si>
  <si>
    <t>v</t>
  </si>
  <si>
    <t>Watch</t>
  </si>
  <si>
    <t>Jewerly necklace</t>
  </si>
  <si>
    <t>metal</t>
  </si>
  <si>
    <t>clasp</t>
  </si>
  <si>
    <t>chainlength</t>
  </si>
  <si>
    <t>chaintype</t>
  </si>
  <si>
    <t>numberofcenterrounddiamonds</t>
  </si>
  <si>
    <t>minimumcarattotalweight</t>
  </si>
  <si>
    <t>miniumcolor</t>
  </si>
  <si>
    <t>minimumclarity</t>
  </si>
  <si>
    <t>minimumcut</t>
  </si>
  <si>
    <t>settingtype</t>
  </si>
  <si>
    <t>950 Platinum</t>
  </si>
  <si>
    <t>Lobster claw clasp</t>
  </si>
  <si>
    <t>18.0 inches</t>
  </si>
  <si>
    <t>Wheat Chain</t>
  </si>
  <si>
    <t>F</t>
  </si>
  <si>
    <t>D</t>
  </si>
  <si>
    <t>E</t>
  </si>
  <si>
    <t>G</t>
  </si>
  <si>
    <t>H</t>
  </si>
  <si>
    <t>I</t>
  </si>
  <si>
    <t>J</t>
  </si>
  <si>
    <t>K-Z</t>
  </si>
  <si>
    <t>FL-IF</t>
  </si>
  <si>
    <t>VVS1-VVS2</t>
  </si>
  <si>
    <t>VS1-VS2</t>
  </si>
  <si>
    <t>SI1-SI2</t>
  </si>
  <si>
    <t>I1</t>
  </si>
  <si>
    <t>I2</t>
  </si>
  <si>
    <t>Ideal</t>
  </si>
  <si>
    <t>Very Good</t>
  </si>
  <si>
    <t>Good</t>
  </si>
  <si>
    <t>Signature Ideal</t>
  </si>
  <si>
    <t>Prong setting</t>
  </si>
  <si>
    <t>Blue Nile Signature Floating Diamond Solitaire Pendant in Platinum </t>
  </si>
  <si>
    <t>Geometric Vertical Bar Diamond Pendant in 14k Yellow Gold</t>
  </si>
  <si>
    <t>14k Yellow Gold</t>
  </si>
  <si>
    <t>Cable Chain</t>
  </si>
  <si>
    <t>Spring ring clasp</t>
  </si>
  <si>
    <t>14k White Gold</t>
  </si>
  <si>
    <t>width</t>
  </si>
  <si>
    <t>length</t>
  </si>
  <si>
    <t>3/16 inch</t>
  </si>
  <si>
    <t>Rhodium Plated</t>
  </si>
  <si>
    <t>yes</t>
  </si>
  <si>
    <t>no</t>
  </si>
  <si>
    <t>Approximate weight</t>
  </si>
  <si>
    <t>Bezel setting</t>
  </si>
  <si>
    <t>1/10 inch</t>
  </si>
  <si>
    <t>1 inch</t>
  </si>
  <si>
    <t>5/8 inch</t>
  </si>
  <si>
    <t>1/4 inch</t>
  </si>
  <si>
    <t>Pavé setting</t>
  </si>
  <si>
    <t>Diamond Sunburst Pendant</t>
  </si>
  <si>
    <t>8/10 inch</t>
  </si>
  <si>
    <t>20.0 inches</t>
  </si>
  <si>
    <t>'1', 'Seiko 6552-58 Blue Ladies watch', 'watch', 'Seiko', 'SE6552-58L', 'Ladies', 'Quartz', 'Made in Japan', '41.20', '10.55', 'Titanium', 'Round', 'Analog', 'Blue', 'Scratch Resistant Sapphire', '200 meters / 660 feet', NULL, NULL, '0.00', NULL, '0.00', '0.00', NULL, '0', '0.00', NULL, NULL, NULL, NULL, '3033.00', '\\img\\watch\\1.jpg'</t>
  </si>
  <si>
    <t>'2', 'Seiko 3218-04 Green Ladies watch', 'watch', 'Seiko', 'SE3218-04L', 'Ladies', 'Automatic', 'Made in Japan', '43.49', '14.19', 'Titanium', 'Round', 'Analog', 'Green', 'Mineral', '300 meters / 1000 feet', NULL, NULL, '0.00', NULL, '0.00', '0.00', NULL, '0', '0.00', NULL, NULL, NULL, NULL, '4973.00', '\\img\\watch\\2.jpg'</t>
  </si>
  <si>
    <t>'3', 'PL3999-SW63', 'jewelry', NULL, NULL, NULL, NULL, NULL, '0.00', '0.00', NULL, NULL, NULL, NULL, NULL, NULL, '950 Platinum', 'Spring ring clasp', '18.00', 'Wheat Chain', '0.83', '0.33', 'No', '31', '0.96', 'H', 'SI1-SI2', 'Good', 'Bezel setting', '10298.00', '\\img\\jewelry\\1.jpg'</t>
  </si>
  <si>
    <t>'4', 'PL8922-LC64', 'jewelry', NULL, NULL, NULL, NULL, NULL, '0.00', '0.00', NULL, NULL, NULL, NULL, NULL, NULL, '950 Platinum', 'Lobster claw clasp', '20.00', 'Cable Chain', '0.88', '0.12', 'No', '19', '1.37', 'F', 'SI1-SI2', 'Signature Ideal', 'Bezel setting', '3659.00', '\\img\\jewelry\\2.jpg'</t>
  </si>
  <si>
    <t>record</t>
  </si>
  <si>
    <t>max</t>
  </si>
  <si>
    <t>s</t>
  </si>
  <si>
    <t>row</t>
  </si>
  <si>
    <t>minPoolSize</t>
  </si>
  <si>
    <t>maxPoolSize</t>
  </si>
  <si>
    <t>Max time waiting</t>
  </si>
  <si>
    <t>user</t>
  </si>
  <si>
    <t>add</t>
  </si>
  <si>
    <t>remove</t>
  </si>
  <si>
    <t>ms</t>
  </si>
  <si>
    <t>update</t>
  </si>
  <si>
    <t>database</t>
  </si>
  <si>
    <t>conn</t>
  </si>
  <si>
    <t>Normal</t>
  </si>
  <si>
    <t>Less</t>
  </si>
  <si>
    <t>get product for one page</t>
  </si>
  <si>
    <t>get watch for one page</t>
  </si>
  <si>
    <t>get jewelry for one page</t>
  </si>
  <si>
    <t>maxIdleTime</t>
  </si>
  <si>
    <t>admin</t>
  </si>
  <si>
    <t>1/23</t>
  </si>
  <si>
    <t>2/115</t>
  </si>
  <si>
    <t>Threads</t>
  </si>
  <si>
    <t>Memory</t>
  </si>
  <si>
    <t>Threads - Users</t>
  </si>
  <si>
    <t>CPU Usage</t>
  </si>
  <si>
    <t>ramp-up</t>
  </si>
  <si>
    <t>loop</t>
  </si>
  <si>
    <t>label</t>
  </si>
  <si>
    <t>#sample</t>
  </si>
  <si>
    <t>average</t>
  </si>
  <si>
    <t>median</t>
  </si>
  <si>
    <t>90%line</t>
  </si>
  <si>
    <t>95%line</t>
  </si>
  <si>
    <t>99%line</t>
  </si>
  <si>
    <t>min</t>
  </si>
  <si>
    <t>error</t>
  </si>
  <si>
    <t>thorughput</t>
  </si>
  <si>
    <t>kb/sec</t>
  </si>
  <si>
    <t>memory</t>
  </si>
  <si>
    <t>thread</t>
  </si>
  <si>
    <t>57mb</t>
  </si>
  <si>
    <t>Label</t>
  </si>
  <si>
    <t>#Samples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</si>
  <si>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</si>
  <si>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</si>
  <si>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</si>
  <si>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</si>
  <si>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</si>
  <si>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</si>
  <si>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</si>
  <si>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</si>
  <si>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</si>
  <si>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Kb/sec</t>
  </si>
  <si>
    <t>Thread</t>
  </si>
  <si>
    <t>userid</t>
  </si>
  <si>
    <t>bill id</t>
  </si>
  <si>
    <t>product</t>
  </si>
  <si>
    <t>1_4_23_43_23</t>
  </si>
  <si>
    <t>product id</t>
  </si>
  <si>
    <t>266634176 </t>
  </si>
  <si>
    <t>mb</t>
  </si>
  <si>
    <t>UpdateProduct</t>
  </si>
  <si>
    <t>AddNewProduct</t>
  </si>
  <si>
    <t>GetDataForOnePage</t>
  </si>
  <si>
    <t>GetWatchForOnePage</t>
  </si>
  <si>
    <t>GetJewelryForOnePage</t>
  </si>
  <si>
    <t>SearchProduct</t>
  </si>
  <si>
    <t>RemoveAProduct</t>
  </si>
  <si>
    <t>Unit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</si>
  <si>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</si>
  <si>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</si>
  <si>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</si>
  <si>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</si>
  <si>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</si>
  <si>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</si>
  <si>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</si>
  <si>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</si>
  <si>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</si>
  <si>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</si>
  <si>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</si>
  <si>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</si>
  <si>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</si>
  <si>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</si>
  <si>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</si>
  <si>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JVM</t>
  </si>
  <si>
    <t>CPU</t>
  </si>
  <si>
    <t>Intel(R) Core(TM) i3 CPU 3.07GHz</t>
  </si>
  <si>
    <t>8GB</t>
  </si>
  <si>
    <t>Server Tomcat</t>
  </si>
  <si>
    <t>v7.0</t>
  </si>
  <si>
    <t>Eclipse</t>
  </si>
  <si>
    <t>Neon Realease (4.6.0)</t>
  </si>
  <si>
    <t>Environment</t>
  </si>
  <si>
    <t>-Xms3g   -Xmx4g</t>
  </si>
  <si>
    <t>MySQL</t>
  </si>
  <si>
    <t>6.3.6 build 511  CE (64 bits)</t>
  </si>
  <si>
    <t>Plan Test</t>
  </si>
  <si>
    <t>useCase1</t>
  </si>
  <si>
    <t xml:space="preserve">homepage -&gt; change page -&gt; …. -&gt; watch page -&gt; change page -&gt; … -&gt;change page -&gt; search -&gt; change page </t>
  </si>
  <si>
    <t xml:space="preserve">user think time </t>
  </si>
  <si>
    <t>1-3s</t>
  </si>
  <si>
    <t>admin behaviour</t>
  </si>
  <si>
    <t>homepaeg -&gt; add</t>
  </si>
  <si>
    <t>homepage-&gt; search -&gt;change page -&gt; update</t>
  </si>
  <si>
    <t>homepage-&gt; change page -&gt; search -&gt;change page -&gt; remove</t>
  </si>
  <si>
    <t>User</t>
  </si>
  <si>
    <t>real throughput</t>
  </si>
  <si>
    <t>constant throughput</t>
  </si>
  <si>
    <t>per minute</t>
  </si>
  <si>
    <t>per minut</t>
  </si>
  <si>
    <t>Time-1</t>
  </si>
  <si>
    <t>Time-2</t>
  </si>
  <si>
    <t>Time-3</t>
  </si>
  <si>
    <t>Time-4</t>
  </si>
  <si>
    <t>Time-5</t>
  </si>
  <si>
    <t>thinking time</t>
  </si>
  <si>
    <t>3-5s</t>
  </si>
  <si>
    <t>Time-6</t>
  </si>
  <si>
    <t>Time-7</t>
  </si>
  <si>
    <t>Time-8</t>
  </si>
  <si>
    <t>Time-9</t>
  </si>
  <si>
    <t>Time-10</t>
  </si>
  <si>
    <t xml:space="preserve">reponse </t>
  </si>
  <si>
    <t>t.put</t>
  </si>
  <si>
    <t>response</t>
  </si>
  <si>
    <t>start</t>
  </si>
  <si>
    <t>end</t>
  </si>
  <si>
    <t>diff</t>
  </si>
  <si>
    <t>start = 40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</si>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</sst>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4.1"/>
      <color rgb="FF333333"/>
      <name val="Arial"/>
      <family val="2"/>
    </font>
    <font>
      <sz val="20"/>
      <color rgb="FF003366"/>
      <name val="Perpetua"/>
      <family val="1"/>
    </font>
    <font>
      <sz val="12"/>
      <color rgb="FF333333"/>
      <name val="Arial"/>
      <family val="2"/>
    </font>
    <font>
      <sz val="10"/>
      <color rgb="FF000000"/>
      <name val="Consolas"/>
      <family val="3"/>
    </font>
    <font>
      <sz val="10"/>
      <color rgb="FF7D2727"/>
      <name val="Consolas"/>
      <family val="3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1D1E8"/>
      </left>
      <right style="medium">
        <color rgb="FFD1D1E8"/>
      </right>
      <top style="medium">
        <color rgb="FFD1D1E8"/>
      </top>
      <bottom style="medium">
        <color rgb="FFD1D1E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1" xfId="0" applyBorder="1"/>
    <xf numFmtId="0" fontId="2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16" fontId="0" fillId="0" borderId="0" xfId="0" applyNumberFormat="1" applyAlignment="1">
      <alignment horizontal="left" vertical="center"/>
    </xf>
    <xf numFmtId="0" fontId="5" fillId="0" borderId="0" xfId="0" applyFont="1" applyAlignment="1">
      <alignment vertical="center" wrapText="1"/>
    </xf>
    <xf numFmtId="0" fontId="0" fillId="0" borderId="0" xfId="0" applyFill="1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17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6" fillId="0" borderId="0" xfId="0" applyFont="1"/>
    <xf numFmtId="0" fontId="7" fillId="0" borderId="3" xfId="0" applyFont="1" applyBorder="1" applyAlignment="1">
      <alignment horizontal="left" vertical="center" indent="1"/>
    </xf>
    <xf numFmtId="0" fontId="8" fillId="0" borderId="0" xfId="0" applyFont="1" applyAlignment="1">
      <alignment horizontal="left" vertical="center"/>
    </xf>
    <xf numFmtId="10" fontId="0" fillId="0" borderId="0" xfId="0" applyNumberFormat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opLeftCell="A7" workbookViewId="0">
      <selection activeCell="B33" sqref="B33"/>
    </sheetView>
  </sheetViews>
  <sheetFormatPr defaultRowHeight="15" x14ac:dyDescent="0.25"/>
  <cols>
    <col min="2" max="2" width="38.5703125" customWidth="1"/>
    <col min="3" max="3" width="18.140625" customWidth="1"/>
    <col min="4" max="4" width="24.28515625" customWidth="1"/>
    <col min="5" max="5" width="18.42578125" customWidth="1"/>
    <col min="6" max="7" width="16.42578125" customWidth="1"/>
    <col min="8" max="8" width="14" customWidth="1"/>
    <col min="9" max="9" width="16.42578125" customWidth="1"/>
    <col min="10" max="10" width="31.140625" customWidth="1"/>
    <col min="11" max="11" width="26" customWidth="1"/>
    <col min="12" max="12" width="19.140625" customWidth="1"/>
    <col min="13" max="13" width="20.7109375" customWidth="1"/>
    <col min="14" max="14" width="18.5703125" customWidth="1"/>
    <col min="15" max="15" width="14.5703125" customWidth="1"/>
    <col min="16" max="16" width="12.28515625" customWidth="1"/>
    <col min="17" max="17" width="8" customWidth="1"/>
    <col min="18" max="18" width="23.85546875" customWidth="1"/>
    <col min="19" max="19" width="23.42578125" customWidth="1"/>
    <col min="20" max="20" width="2" customWidth="1"/>
  </cols>
  <sheetData>
    <row r="1" spans="2:15" x14ac:dyDescent="0.25">
      <c r="G1" s="14" t="s">
        <v>108</v>
      </c>
    </row>
    <row r="3" spans="2:15" x14ac:dyDescent="0.25">
      <c r="B3" t="s">
        <v>62</v>
      </c>
    </row>
    <row r="4" spans="2:15" x14ac:dyDescent="0.25">
      <c r="B4" s="6" t="s">
        <v>1</v>
      </c>
      <c r="C4" s="6" t="s">
        <v>63</v>
      </c>
      <c r="D4" s="6" t="s">
        <v>64</v>
      </c>
      <c r="E4" s="6" t="s">
        <v>65</v>
      </c>
      <c r="F4" s="6" t="s">
        <v>66</v>
      </c>
      <c r="G4" s="6" t="s">
        <v>102</v>
      </c>
      <c r="H4" s="6" t="s">
        <v>103</v>
      </c>
      <c r="I4" s="6" t="s">
        <v>105</v>
      </c>
      <c r="J4" s="6" t="s">
        <v>67</v>
      </c>
      <c r="K4" s="6" t="s">
        <v>68</v>
      </c>
      <c r="L4" s="6" t="s">
        <v>69</v>
      </c>
      <c r="M4" s="6" t="s">
        <v>70</v>
      </c>
      <c r="N4" s="6" t="s">
        <v>71</v>
      </c>
      <c r="O4" s="6" t="s">
        <v>72</v>
      </c>
    </row>
    <row r="5" spans="2:15" s="12" customFormat="1" ht="28.5" x14ac:dyDescent="0.25">
      <c r="B5" s="8" t="s">
        <v>96</v>
      </c>
      <c r="C5" s="13" t="s">
        <v>73</v>
      </c>
      <c r="D5" s="13" t="s">
        <v>74</v>
      </c>
      <c r="E5" s="10" t="s">
        <v>75</v>
      </c>
      <c r="F5" s="13" t="s">
        <v>76</v>
      </c>
      <c r="G5" s="7" t="s">
        <v>104</v>
      </c>
      <c r="H5" s="7" t="s">
        <v>104</v>
      </c>
      <c r="I5" s="7" t="s">
        <v>106</v>
      </c>
      <c r="J5" s="12">
        <v>1</v>
      </c>
      <c r="K5" s="12">
        <v>0.57999999999999996</v>
      </c>
      <c r="L5" s="12" t="s">
        <v>78</v>
      </c>
      <c r="M5" s="12" t="s">
        <v>85</v>
      </c>
      <c r="N5" s="12" t="s">
        <v>94</v>
      </c>
      <c r="O5" s="12" t="s">
        <v>95</v>
      </c>
    </row>
    <row r="6" spans="2:15" s="3" customFormat="1" ht="54" x14ac:dyDescent="0.25">
      <c r="B6" s="11" t="s">
        <v>97</v>
      </c>
      <c r="C6" s="7" t="s">
        <v>98</v>
      </c>
      <c r="D6" s="7" t="s">
        <v>100</v>
      </c>
      <c r="E6" s="10" t="s">
        <v>117</v>
      </c>
      <c r="F6" s="7" t="s">
        <v>99</v>
      </c>
      <c r="G6" s="7" t="s">
        <v>110</v>
      </c>
      <c r="H6" s="7" t="s">
        <v>111</v>
      </c>
      <c r="I6" s="7" t="s">
        <v>107</v>
      </c>
      <c r="J6" s="3">
        <v>6</v>
      </c>
      <c r="K6" s="3">
        <v>0.99</v>
      </c>
      <c r="L6" s="3" t="s">
        <v>79</v>
      </c>
      <c r="M6" s="3" t="s">
        <v>86</v>
      </c>
      <c r="N6" s="3" t="s">
        <v>91</v>
      </c>
      <c r="O6" s="3" t="s">
        <v>109</v>
      </c>
    </row>
    <row r="7" spans="2:15" s="3" customFormat="1" ht="55.5" x14ac:dyDescent="0.25">
      <c r="B7" s="16" t="s">
        <v>115</v>
      </c>
      <c r="C7" s="7" t="s">
        <v>101</v>
      </c>
      <c r="E7" s="9"/>
      <c r="H7" s="3" t="s">
        <v>112</v>
      </c>
      <c r="J7" s="3">
        <v>27</v>
      </c>
      <c r="K7" s="3">
        <v>0.09</v>
      </c>
      <c r="L7" s="3" t="s">
        <v>77</v>
      </c>
      <c r="M7" s="3" t="s">
        <v>87</v>
      </c>
      <c r="N7" s="3" t="s">
        <v>92</v>
      </c>
      <c r="O7" s="7" t="s">
        <v>114</v>
      </c>
    </row>
    <row r="8" spans="2:15" s="3" customFormat="1" x14ac:dyDescent="0.25">
      <c r="H8" s="7" t="s">
        <v>113</v>
      </c>
      <c r="I8" s="15"/>
      <c r="J8" s="3">
        <v>3</v>
      </c>
      <c r="K8" s="3">
        <v>0.23</v>
      </c>
      <c r="L8" s="3" t="s">
        <v>80</v>
      </c>
      <c r="M8" s="3" t="s">
        <v>88</v>
      </c>
      <c r="N8" s="3" t="s">
        <v>93</v>
      </c>
    </row>
    <row r="9" spans="2:15" s="3" customFormat="1" x14ac:dyDescent="0.25">
      <c r="H9" s="3" t="s">
        <v>116</v>
      </c>
      <c r="J9" s="3">
        <v>10</v>
      </c>
      <c r="K9" s="3">
        <v>0.03</v>
      </c>
      <c r="L9" s="3" t="s">
        <v>81</v>
      </c>
      <c r="M9" s="3" t="s">
        <v>89</v>
      </c>
    </row>
    <row r="10" spans="2:15" s="3" customFormat="1" x14ac:dyDescent="0.25">
      <c r="J10" s="3">
        <v>116</v>
      </c>
      <c r="K10" s="3">
        <v>1.45</v>
      </c>
      <c r="L10" s="3" t="s">
        <v>82</v>
      </c>
      <c r="M10" s="3" t="s">
        <v>90</v>
      </c>
    </row>
    <row r="11" spans="2:15" s="3" customFormat="1" x14ac:dyDescent="0.25">
      <c r="J11" s="3">
        <v>3</v>
      </c>
      <c r="L11" s="3" t="s">
        <v>83</v>
      </c>
    </row>
    <row r="12" spans="2:15" s="3" customFormat="1" x14ac:dyDescent="0.25">
      <c r="L12" s="3" t="s">
        <v>84</v>
      </c>
    </row>
    <row r="13" spans="2:15" s="3" customFormat="1" x14ac:dyDescent="0.25"/>
    <row r="14" spans="2:15" s="3" customFormat="1" x14ac:dyDescent="0.25"/>
    <row r="17" spans="1:20" x14ac:dyDescent="0.25">
      <c r="B17" t="s">
        <v>61</v>
      </c>
    </row>
    <row r="18" spans="1:20" x14ac:dyDescent="0.25">
      <c r="A18" s="2" t="s">
        <v>2</v>
      </c>
      <c r="B18" s="2" t="s">
        <v>1</v>
      </c>
      <c r="C18" s="2" t="s">
        <v>3</v>
      </c>
      <c r="D18" s="2" t="s">
        <v>0</v>
      </c>
      <c r="E18" s="2" t="s">
        <v>4</v>
      </c>
      <c r="F18" s="2" t="s">
        <v>5</v>
      </c>
      <c r="G18" s="2"/>
      <c r="H18" s="2"/>
      <c r="I18" s="2"/>
      <c r="J18" s="2" t="s">
        <v>8</v>
      </c>
      <c r="K18" s="2" t="s">
        <v>9</v>
      </c>
      <c r="L18" s="2" t="s">
        <v>10</v>
      </c>
      <c r="M18" s="2" t="s">
        <v>11</v>
      </c>
      <c r="N18" s="2" t="s">
        <v>12</v>
      </c>
      <c r="O18" s="2" t="s">
        <v>13</v>
      </c>
      <c r="P18" s="2" t="s">
        <v>14</v>
      </c>
      <c r="Q18" s="2" t="s">
        <v>15</v>
      </c>
      <c r="R18" s="2" t="s">
        <v>16</v>
      </c>
      <c r="S18" s="2" t="s">
        <v>17</v>
      </c>
      <c r="T18" s="2"/>
    </row>
    <row r="19" spans="1:20" x14ac:dyDescent="0.25">
      <c r="A19" s="3"/>
      <c r="B19" s="3"/>
      <c r="C19" s="3" t="s">
        <v>27</v>
      </c>
      <c r="D19" s="4" t="s">
        <v>18</v>
      </c>
      <c r="E19" s="4" t="s">
        <v>19</v>
      </c>
      <c r="F19" s="3" t="s">
        <v>6</v>
      </c>
      <c r="G19" s="3"/>
      <c r="H19" s="3"/>
      <c r="I19" s="3"/>
      <c r="J19" s="4" t="s">
        <v>21</v>
      </c>
      <c r="K19" s="4" t="s">
        <v>20</v>
      </c>
      <c r="L19" s="3">
        <v>42</v>
      </c>
      <c r="M19" s="3">
        <v>12</v>
      </c>
      <c r="N19" s="4" t="s">
        <v>22</v>
      </c>
      <c r="O19" s="1" t="s">
        <v>23</v>
      </c>
      <c r="P19" s="1" t="s">
        <v>24</v>
      </c>
      <c r="Q19" s="1" t="s">
        <v>25</v>
      </c>
      <c r="R19" s="1" t="s">
        <v>26</v>
      </c>
      <c r="S19" s="1" t="s">
        <v>28</v>
      </c>
      <c r="T19" s="3"/>
    </row>
    <row r="20" spans="1:20" x14ac:dyDescent="0.25">
      <c r="A20" s="3"/>
      <c r="B20" s="3"/>
      <c r="C20" s="3"/>
      <c r="D20" s="1" t="s">
        <v>36</v>
      </c>
      <c r="E20" s="1" t="s">
        <v>29</v>
      </c>
      <c r="F20" s="3" t="s">
        <v>7</v>
      </c>
      <c r="G20" s="3"/>
      <c r="H20" s="3"/>
      <c r="I20" s="3"/>
      <c r="J20" s="1" t="s">
        <v>39</v>
      </c>
      <c r="K20" s="1" t="s">
        <v>30</v>
      </c>
      <c r="L20" s="5">
        <v>37</v>
      </c>
      <c r="M20" s="3">
        <v>9</v>
      </c>
      <c r="N20" s="1" t="s">
        <v>31</v>
      </c>
      <c r="O20" s="3"/>
      <c r="P20" s="3"/>
      <c r="Q20" s="1" t="s">
        <v>32</v>
      </c>
      <c r="R20" s="1" t="s">
        <v>33</v>
      </c>
      <c r="S20" s="1" t="s">
        <v>35</v>
      </c>
      <c r="T20" s="3"/>
    </row>
    <row r="21" spans="1:20" x14ac:dyDescent="0.25">
      <c r="A21" s="3"/>
      <c r="B21" s="3"/>
      <c r="C21" s="3"/>
      <c r="D21" s="3" t="s">
        <v>44</v>
      </c>
      <c r="E21" s="1" t="s">
        <v>34</v>
      </c>
      <c r="F21" s="3"/>
      <c r="G21" s="3"/>
      <c r="H21" s="3"/>
      <c r="I21" s="3"/>
      <c r="J21" s="1" t="s">
        <v>53</v>
      </c>
      <c r="K21" s="1" t="s">
        <v>38</v>
      </c>
      <c r="L21" s="3">
        <v>40</v>
      </c>
      <c r="M21" s="3">
        <v>13</v>
      </c>
      <c r="N21" s="3"/>
      <c r="O21" s="3"/>
      <c r="P21" s="3"/>
      <c r="Q21" s="1" t="s">
        <v>40</v>
      </c>
      <c r="R21" s="1" t="s">
        <v>41</v>
      </c>
      <c r="S21" s="1" t="s">
        <v>42</v>
      </c>
      <c r="T21" s="3"/>
    </row>
    <row r="22" spans="1:20" x14ac:dyDescent="0.25">
      <c r="A22" s="3"/>
      <c r="B22" s="3"/>
      <c r="C22" s="3"/>
      <c r="D22" s="1" t="s">
        <v>48</v>
      </c>
      <c r="E22" s="1" t="s">
        <v>37</v>
      </c>
      <c r="F22" s="3"/>
      <c r="G22" s="3"/>
      <c r="H22" s="3"/>
      <c r="I22" s="3"/>
      <c r="J22" s="3"/>
      <c r="K22" s="3"/>
      <c r="L22" s="3">
        <v>45</v>
      </c>
      <c r="M22" s="3">
        <v>15</v>
      </c>
      <c r="N22" s="3"/>
      <c r="O22" s="3"/>
      <c r="P22" s="3"/>
      <c r="Q22" s="1" t="s">
        <v>46</v>
      </c>
      <c r="R22" s="1" t="s">
        <v>58</v>
      </c>
      <c r="S22" s="1" t="s">
        <v>47</v>
      </c>
      <c r="T22" s="3"/>
    </row>
    <row r="23" spans="1:20" x14ac:dyDescent="0.25">
      <c r="A23" s="3"/>
      <c r="B23" s="3"/>
      <c r="C23" s="3"/>
      <c r="D23" s="1" t="s">
        <v>52</v>
      </c>
      <c r="E23" s="1" t="s">
        <v>43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" t="s">
        <v>54</v>
      </c>
      <c r="R23" s="3"/>
      <c r="S23" s="3"/>
      <c r="T23" s="3"/>
    </row>
    <row r="24" spans="1:20" x14ac:dyDescent="0.25">
      <c r="A24" s="3"/>
      <c r="B24" s="3"/>
      <c r="C24" s="3"/>
      <c r="D24" s="1" t="s">
        <v>55</v>
      </c>
      <c r="E24" s="1" t="s">
        <v>45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"/>
      <c r="R24" s="3"/>
      <c r="S24" s="3"/>
      <c r="T24" s="3"/>
    </row>
    <row r="25" spans="1:20" x14ac:dyDescent="0.25">
      <c r="A25" s="3"/>
      <c r="B25" s="3"/>
      <c r="C25" s="3"/>
      <c r="D25" s="1" t="s">
        <v>57</v>
      </c>
      <c r="E25" s="1" t="s">
        <v>49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3"/>
      <c r="B26" s="3"/>
      <c r="C26" s="3"/>
      <c r="D26" s="1" t="s">
        <v>59</v>
      </c>
      <c r="E26" s="1" t="s">
        <v>50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3"/>
      <c r="B27" s="3"/>
      <c r="C27" s="3"/>
      <c r="D27" s="3"/>
      <c r="E27" s="1" t="s">
        <v>51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/>
      <c r="B28" s="3"/>
      <c r="C28" s="3"/>
      <c r="D28" s="3"/>
      <c r="E28" s="1" t="s">
        <v>56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 t="s">
        <v>60</v>
      </c>
      <c r="B33" s="3" t="s">
        <v>60</v>
      </c>
      <c r="C33" s="3" t="s">
        <v>60</v>
      </c>
      <c r="D33" s="3" t="s">
        <v>60</v>
      </c>
      <c r="E33" s="3" t="s">
        <v>60</v>
      </c>
      <c r="F33" s="3" t="s">
        <v>60</v>
      </c>
      <c r="G33" s="3"/>
      <c r="H33" s="3"/>
      <c r="I33" s="3"/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  <c r="O33" s="3" t="s">
        <v>60</v>
      </c>
      <c r="P33" s="3" t="s">
        <v>60</v>
      </c>
      <c r="Q33" s="3" t="s">
        <v>60</v>
      </c>
      <c r="R33" s="3"/>
      <c r="S33" s="3"/>
      <c r="T33" s="3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9" spans="1:20" x14ac:dyDescent="0.25">
      <c r="B39" t="s">
        <v>118</v>
      </c>
    </row>
    <row r="40" spans="1:20" x14ac:dyDescent="0.25">
      <c r="B40" t="s">
        <v>119</v>
      </c>
    </row>
    <row r="41" spans="1:20" x14ac:dyDescent="0.25">
      <c r="B41" t="s">
        <v>120</v>
      </c>
    </row>
    <row r="42" spans="1:20" x14ac:dyDescent="0.25">
      <c r="B42" t="s">
        <v>121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workbookViewId="0">
      <selection activeCell="L12" sqref="L12"/>
    </sheetView>
  </sheetViews>
  <sheetFormatPr defaultRowHeight="15" x14ac:dyDescent="0.25"/>
  <cols>
    <col min="1" max="1" width="24.28515625" customWidth="1"/>
    <col min="2" max="2" width="9.140625" customWidth="1"/>
    <col min="3" max="3" width="10" bestFit="1" customWidth="1"/>
    <col min="5" max="5" width="12.85546875" bestFit="1" customWidth="1"/>
    <col min="13" max="13" width="11.28515625" customWidth="1"/>
    <col min="14" max="14" width="14.7109375" customWidth="1"/>
    <col min="15" max="15" width="10.140625" customWidth="1"/>
    <col min="16" max="16" width="6.28515625" customWidth="1"/>
    <col min="17" max="17" width="12.7109375" customWidth="1"/>
    <col min="18" max="18" width="36.5703125" customWidth="1"/>
  </cols>
  <sheetData>
    <row r="1" spans="1:29" ht="15" customHeight="1" x14ac:dyDescent="0.25">
      <c r="R1" t="s">
        <v>147</v>
      </c>
      <c r="S1">
        <v>400</v>
      </c>
    </row>
    <row r="2" spans="1:29" ht="15" customHeight="1" x14ac:dyDescent="0.25">
      <c r="A2" s="6" t="s">
        <v>134</v>
      </c>
      <c r="B2" s="6">
        <v>1000000</v>
      </c>
      <c r="C2" s="6" t="s">
        <v>122</v>
      </c>
      <c r="D2" s="6">
        <v>31</v>
      </c>
      <c r="E2" s="6" t="s">
        <v>125</v>
      </c>
      <c r="R2" t="s">
        <v>149</v>
      </c>
      <c r="S2">
        <v>0</v>
      </c>
    </row>
    <row r="3" spans="1:29" ht="15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R3" t="s">
        <v>150</v>
      </c>
      <c r="S3">
        <v>1</v>
      </c>
    </row>
    <row r="4" spans="1:29" ht="15" customHeight="1" x14ac:dyDescent="0.25">
      <c r="A4" s="6" t="s">
        <v>138</v>
      </c>
      <c r="B4" s="6">
        <f t="shared" ref="B4:B9" si="0">AVERAGE(D4:M4)</f>
        <v>1978.2</v>
      </c>
      <c r="C4" s="6" t="s">
        <v>132</v>
      </c>
      <c r="D4" s="6">
        <v>1802</v>
      </c>
      <c r="E4" s="6">
        <v>1823</v>
      </c>
      <c r="F4" s="6">
        <v>1883</v>
      </c>
      <c r="G4" s="6">
        <v>2008</v>
      </c>
      <c r="H4" s="6">
        <v>1976</v>
      </c>
      <c r="I4" s="6">
        <v>1954</v>
      </c>
      <c r="J4" s="6">
        <v>2143</v>
      </c>
      <c r="K4" s="6">
        <v>2095</v>
      </c>
      <c r="L4" s="6">
        <v>2178</v>
      </c>
      <c r="M4" s="6">
        <v>1920</v>
      </c>
      <c r="O4" s="23"/>
      <c r="P4" s="23"/>
      <c r="Q4" s="23"/>
      <c r="R4" s="23" t="s">
        <v>165</v>
      </c>
      <c r="S4" s="23" t="s">
        <v>166</v>
      </c>
      <c r="T4" s="23" t="s">
        <v>167</v>
      </c>
      <c r="U4" s="23" t="s">
        <v>168</v>
      </c>
      <c r="V4" s="23" t="s">
        <v>169</v>
      </c>
      <c r="W4" s="23" t="s">
        <v>170</v>
      </c>
      <c r="X4" s="23" t="s">
        <v>171</v>
      </c>
      <c r="Y4" s="23" t="s">
        <v>172</v>
      </c>
      <c r="Z4" s="23" t="s">
        <v>173</v>
      </c>
      <c r="AA4" s="23" t="s">
        <v>174</v>
      </c>
      <c r="AB4" s="23" t="s">
        <v>175</v>
      </c>
      <c r="AC4" s="23" t="s">
        <v>176</v>
      </c>
    </row>
    <row r="5" spans="1:29" ht="15" customHeight="1" x14ac:dyDescent="0.25">
      <c r="A5" s="18" t="s">
        <v>139</v>
      </c>
      <c r="B5" s="6">
        <f t="shared" si="0"/>
        <v>599.29999999999995</v>
      </c>
      <c r="C5" s="18" t="s">
        <v>132</v>
      </c>
      <c r="D5" s="6">
        <v>365</v>
      </c>
      <c r="E5" s="6">
        <v>422</v>
      </c>
      <c r="F5" s="6">
        <v>399</v>
      </c>
      <c r="G5" s="6">
        <v>440</v>
      </c>
      <c r="H5" s="6">
        <v>492</v>
      </c>
      <c r="I5" s="6">
        <v>513</v>
      </c>
      <c r="J5" s="6">
        <v>581</v>
      </c>
      <c r="K5" s="6">
        <v>673</v>
      </c>
      <c r="L5" s="6">
        <v>747</v>
      </c>
      <c r="M5" s="6">
        <v>1361</v>
      </c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5" customHeight="1" x14ac:dyDescent="0.25">
      <c r="A6" s="18" t="s">
        <v>140</v>
      </c>
      <c r="B6" s="6">
        <f t="shared" si="0"/>
        <v>547.70000000000005</v>
      </c>
      <c r="C6" s="18" t="s">
        <v>132</v>
      </c>
      <c r="D6" s="6">
        <v>458</v>
      </c>
      <c r="E6" s="6">
        <v>352</v>
      </c>
      <c r="F6" s="6">
        <v>396</v>
      </c>
      <c r="G6" s="6">
        <v>475</v>
      </c>
      <c r="H6" s="6">
        <v>434</v>
      </c>
      <c r="I6" s="6">
        <v>864</v>
      </c>
      <c r="J6" s="6">
        <v>617</v>
      </c>
      <c r="K6" s="6">
        <v>618</v>
      </c>
      <c r="L6" s="6">
        <v>612</v>
      </c>
      <c r="M6" s="6">
        <v>651</v>
      </c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5" customHeight="1" x14ac:dyDescent="0.25">
      <c r="A7" s="6" t="s">
        <v>133</v>
      </c>
      <c r="B7" s="6">
        <f t="shared" si="0"/>
        <v>159.30000000000001</v>
      </c>
      <c r="C7" s="6" t="s">
        <v>132</v>
      </c>
      <c r="D7" s="6">
        <v>282</v>
      </c>
      <c r="E7" s="6">
        <v>128</v>
      </c>
      <c r="F7" s="6">
        <v>133</v>
      </c>
      <c r="G7" s="6">
        <v>128</v>
      </c>
      <c r="H7" s="6">
        <v>121</v>
      </c>
      <c r="I7" s="6">
        <v>150</v>
      </c>
      <c r="J7" s="6">
        <v>61</v>
      </c>
      <c r="K7" s="6">
        <v>234</v>
      </c>
      <c r="L7" s="6">
        <v>167</v>
      </c>
      <c r="M7" s="6">
        <v>189</v>
      </c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5" customHeight="1" x14ac:dyDescent="0.25">
      <c r="A8" s="6" t="s">
        <v>130</v>
      </c>
      <c r="B8" s="6">
        <f t="shared" si="0"/>
        <v>2159.1999999999998</v>
      </c>
      <c r="C8" s="19" t="s">
        <v>132</v>
      </c>
      <c r="D8" s="6">
        <v>2381</v>
      </c>
      <c r="E8" s="6">
        <v>2230</v>
      </c>
      <c r="F8" s="6">
        <v>2157</v>
      </c>
      <c r="G8" s="6">
        <v>2153</v>
      </c>
      <c r="H8" s="6">
        <v>2131</v>
      </c>
      <c r="I8" s="6">
        <v>2266</v>
      </c>
      <c r="J8" s="6">
        <v>2080</v>
      </c>
      <c r="K8" s="6">
        <v>2058</v>
      </c>
      <c r="L8" s="6">
        <v>2059</v>
      </c>
      <c r="M8" s="6">
        <v>2077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ht="15" customHeight="1" x14ac:dyDescent="0.25">
      <c r="A9" s="6" t="s">
        <v>131</v>
      </c>
      <c r="B9" s="6">
        <f t="shared" si="0"/>
        <v>112.9</v>
      </c>
      <c r="C9" s="19" t="s">
        <v>132</v>
      </c>
      <c r="D9" s="6">
        <v>305</v>
      </c>
      <c r="E9" s="6">
        <v>81</v>
      </c>
      <c r="F9" s="6">
        <v>100</v>
      </c>
      <c r="G9" s="6">
        <v>106</v>
      </c>
      <c r="H9" s="6">
        <v>74</v>
      </c>
      <c r="I9" s="6">
        <v>81</v>
      </c>
      <c r="J9" s="6">
        <v>116</v>
      </c>
      <c r="K9" s="6">
        <v>68</v>
      </c>
      <c r="L9" s="6">
        <v>126</v>
      </c>
      <c r="M9" s="6">
        <v>72</v>
      </c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ht="15" customHeight="1" x14ac:dyDescent="0.25">
      <c r="A10" s="20"/>
      <c r="B10" s="20"/>
      <c r="C10" s="17"/>
      <c r="D10" s="20"/>
      <c r="E10" s="20"/>
      <c r="F10" s="20"/>
      <c r="G10" s="20"/>
      <c r="H10" s="20"/>
      <c r="I10" s="20"/>
      <c r="J10" s="20"/>
      <c r="K10" s="20"/>
      <c r="L10" s="20"/>
      <c r="M10" s="20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15" customHeight="1" x14ac:dyDescent="0.25">
      <c r="A11" s="6" t="s">
        <v>123</v>
      </c>
      <c r="B11" s="6">
        <v>1000000</v>
      </c>
      <c r="C11" s="6" t="s">
        <v>129</v>
      </c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ht="15" customHeight="1" x14ac:dyDescent="0.25">
      <c r="A12" s="6" t="s">
        <v>137</v>
      </c>
      <c r="B12" s="6">
        <v>40</v>
      </c>
      <c r="C12" s="6" t="s">
        <v>129</v>
      </c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ht="15" customHeight="1" x14ac:dyDescent="0.25">
      <c r="A13" s="6" t="s">
        <v>136</v>
      </c>
      <c r="B13" s="6">
        <v>1000</v>
      </c>
      <c r="C13" s="6" t="s">
        <v>129</v>
      </c>
      <c r="G13">
        <v>1024</v>
      </c>
      <c r="L13">
        <v>1000</v>
      </c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5" customHeight="1" x14ac:dyDescent="0.25">
      <c r="A14" s="6" t="s">
        <v>128</v>
      </c>
      <c r="B14" s="6">
        <v>3</v>
      </c>
      <c r="C14" s="6" t="s">
        <v>124</v>
      </c>
      <c r="L14">
        <f>(L13-1)*L13+1</f>
        <v>999001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ht="15" customHeight="1" x14ac:dyDescent="0.25">
      <c r="A15" s="20"/>
      <c r="B15" s="20"/>
      <c r="C15" s="20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ht="15" customHeight="1" x14ac:dyDescent="0.25">
      <c r="A16" s="6" t="s">
        <v>126</v>
      </c>
      <c r="B16" s="6">
        <v>40</v>
      </c>
      <c r="C16" s="6" t="s">
        <v>135</v>
      </c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ht="15" customHeight="1" x14ac:dyDescent="0.25">
      <c r="A17" s="6" t="s">
        <v>127</v>
      </c>
      <c r="B17" s="6">
        <v>300</v>
      </c>
      <c r="C17" s="6" t="s">
        <v>135</v>
      </c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ht="15" customHeight="1" x14ac:dyDescent="0.25">
      <c r="A18" s="6" t="s">
        <v>141</v>
      </c>
      <c r="B18" s="6">
        <v>10</v>
      </c>
      <c r="C18" s="6" t="s">
        <v>124</v>
      </c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ht="15" customHeight="1" x14ac:dyDescent="0.25">
      <c r="H19">
        <f>62500*8</f>
        <v>500000</v>
      </c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ht="15" customHeight="1" x14ac:dyDescent="0.25"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5" customHeight="1" x14ac:dyDescent="0.25">
      <c r="F21" s="24" t="s">
        <v>183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ht="15" customHeight="1" x14ac:dyDescent="0.25">
      <c r="B22" t="s">
        <v>142</v>
      </c>
      <c r="C22" s="21" t="s">
        <v>143</v>
      </c>
      <c r="D22">
        <f>1/23*100</f>
        <v>4.3478260869565215</v>
      </c>
      <c r="K22" s="6" t="s">
        <v>2</v>
      </c>
      <c r="L22" s="6" t="s">
        <v>179</v>
      </c>
      <c r="M22" s="6" t="s">
        <v>182</v>
      </c>
      <c r="O22" s="6" t="s">
        <v>179</v>
      </c>
      <c r="P22" s="6" t="s">
        <v>178</v>
      </c>
      <c r="Q22" s="6" t="s">
        <v>180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ht="15" customHeight="1" x14ac:dyDescent="0.25">
      <c r="B23" t="s">
        <v>130</v>
      </c>
      <c r="C23" s="22" t="s">
        <v>144</v>
      </c>
      <c r="D23">
        <f>(1/23)*(2/5)*100</f>
        <v>1.7391304347826086</v>
      </c>
      <c r="K23" s="6">
        <v>1</v>
      </c>
      <c r="L23" s="6">
        <v>1</v>
      </c>
      <c r="M23" s="6">
        <v>1</v>
      </c>
      <c r="O23" s="6">
        <v>1</v>
      </c>
      <c r="P23" s="6">
        <v>10</v>
      </c>
      <c r="Q23" s="6" t="s">
        <v>181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ht="15" customHeight="1" x14ac:dyDescent="0.25">
      <c r="K24" s="6">
        <v>2</v>
      </c>
      <c r="L24" s="6">
        <v>1</v>
      </c>
      <c r="M24" s="6">
        <v>4</v>
      </c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ht="15" customHeight="1" thickBot="1" x14ac:dyDescent="0.3">
      <c r="F25">
        <f>1024*1024</f>
        <v>1048576</v>
      </c>
      <c r="K25" s="6">
        <v>3</v>
      </c>
      <c r="L25" s="6">
        <v>1</v>
      </c>
      <c r="M25" s="6">
        <v>23</v>
      </c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ht="15" customHeight="1" thickBot="1" x14ac:dyDescent="0.3">
      <c r="G26" s="25"/>
      <c r="K26" s="6">
        <v>4</v>
      </c>
      <c r="L26" s="6">
        <v>1</v>
      </c>
      <c r="M26" s="6">
        <v>43</v>
      </c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ht="15" customHeight="1" x14ac:dyDescent="0.25">
      <c r="A27" t="s">
        <v>147</v>
      </c>
      <c r="B27">
        <v>40</v>
      </c>
      <c r="E27">
        <v>132120576</v>
      </c>
      <c r="F27">
        <f>E27/$F$25</f>
        <v>126</v>
      </c>
      <c r="G27" t="s">
        <v>184</v>
      </c>
      <c r="K27" s="6">
        <v>5</v>
      </c>
      <c r="L27" s="6">
        <v>1</v>
      </c>
      <c r="M27" s="6">
        <v>23</v>
      </c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5" customHeight="1" x14ac:dyDescent="0.25">
      <c r="A28" t="s">
        <v>149</v>
      </c>
      <c r="B28">
        <v>0</v>
      </c>
      <c r="E28" s="24">
        <v>132120576</v>
      </c>
      <c r="F28">
        <f>E28/$F$25</f>
        <v>126</v>
      </c>
      <c r="G28" t="s">
        <v>184</v>
      </c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x14ac:dyDescent="0.25">
      <c r="A29" t="s">
        <v>150</v>
      </c>
      <c r="B29">
        <v>1</v>
      </c>
      <c r="E29" s="26">
        <v>331350016</v>
      </c>
      <c r="F29">
        <f>E29/$F$25</f>
        <v>316</v>
      </c>
      <c r="G29" t="s">
        <v>184</v>
      </c>
      <c r="R29" s="23" t="s">
        <v>146</v>
      </c>
      <c r="S29" t="s">
        <v>164</v>
      </c>
    </row>
    <row r="30" spans="1:29" x14ac:dyDescent="0.25">
      <c r="A30" t="s">
        <v>146</v>
      </c>
      <c r="B30">
        <v>435</v>
      </c>
      <c r="E30">
        <v>2111832064</v>
      </c>
      <c r="F30">
        <f>E30/$F$25</f>
        <v>2014</v>
      </c>
      <c r="G30" t="s">
        <v>184</v>
      </c>
      <c r="R30" s="23" t="s">
        <v>177</v>
      </c>
      <c r="S30" s="23">
        <v>38</v>
      </c>
    </row>
    <row r="31" spans="1:29" x14ac:dyDescent="0.25">
      <c r="A31" t="s">
        <v>145</v>
      </c>
      <c r="B31">
        <v>33</v>
      </c>
      <c r="E31">
        <f>8192/1024</f>
        <v>8</v>
      </c>
      <c r="G31" t="s">
        <v>151</v>
      </c>
      <c r="H31" t="s">
        <v>152</v>
      </c>
      <c r="I31" t="s">
        <v>153</v>
      </c>
      <c r="J31" t="s">
        <v>154</v>
      </c>
      <c r="K31" t="s">
        <v>155</v>
      </c>
      <c r="L31" t="s">
        <v>156</v>
      </c>
      <c r="M31" t="s">
        <v>157</v>
      </c>
      <c r="N31" t="s">
        <v>158</v>
      </c>
      <c r="O31" t="s">
        <v>123</v>
      </c>
      <c r="P31" t="s">
        <v>159</v>
      </c>
      <c r="Q31" t="s">
        <v>160</v>
      </c>
      <c r="R31" t="s">
        <v>161</v>
      </c>
    </row>
    <row r="32" spans="1:29" x14ac:dyDescent="0.25">
      <c r="A32" t="s">
        <v>148</v>
      </c>
      <c r="B32">
        <v>0.5</v>
      </c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2:18" x14ac:dyDescent="0.25"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2:18" x14ac:dyDescent="0.25"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7" spans="2:18" x14ac:dyDescent="0.25">
      <c r="B37" t="s">
        <v>162</v>
      </c>
      <c r="D37">
        <v>608</v>
      </c>
      <c r="E37">
        <f>(D37-C37)</f>
        <v>608</v>
      </c>
    </row>
    <row r="38" spans="2:18" x14ac:dyDescent="0.25">
      <c r="B38" t="s">
        <v>163</v>
      </c>
    </row>
    <row r="41" spans="2:18" x14ac:dyDescent="0.25">
      <c r="H41" t="s">
        <v>164</v>
      </c>
      <c r="J41">
        <f>1000009/8</f>
        <v>125001.125</v>
      </c>
    </row>
    <row r="42" spans="2:18" x14ac:dyDescent="0.25">
      <c r="D42">
        <f>58000000/F25</f>
        <v>55.3131103515625</v>
      </c>
    </row>
    <row r="43" spans="2:18" x14ac:dyDescent="0.25">
      <c r="D43">
        <f>60000000/F25</f>
        <v>57.220458984375</v>
      </c>
    </row>
    <row r="44" spans="2:18" x14ac:dyDescent="0.25">
      <c r="D44">
        <f>51000000/F25</f>
        <v>48.63739013671875</v>
      </c>
    </row>
    <row r="45" spans="2:18" x14ac:dyDescent="0.25">
      <c r="D45">
        <f>AVERAGE(D42:D44)</f>
        <v>53.723653157552086</v>
      </c>
      <c r="H45">
        <f>71-33</f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72"/>
  <sheetViews>
    <sheetView tabSelected="1" topLeftCell="A25" workbookViewId="0">
      <pane xSplit="15" topLeftCell="P1" activePane="topRight" state="frozen"/>
      <selection activeCell="A25" sqref="A25"/>
      <selection pane="topRight" activeCell="A47" sqref="A47"/>
    </sheetView>
  </sheetViews>
  <sheetFormatPr defaultRowHeight="15" x14ac:dyDescent="0.25"/>
  <cols>
    <col min="1" max="1" width="23.5703125" customWidth="1"/>
    <col min="2" max="2" width="9.28515625" customWidth="1"/>
    <col min="17" max="17" width="11" bestFit="1" customWidth="1"/>
    <col min="20" max="20" width="11" bestFit="1" customWidth="1"/>
    <col min="21" max="21" width="11.7109375" bestFit="1" customWidth="1"/>
  </cols>
  <sheetData>
    <row r="2" spans="1:18" x14ac:dyDescent="0.25">
      <c r="A2" s="29" t="s">
        <v>216</v>
      </c>
      <c r="B2" s="29"/>
      <c r="C2" s="29"/>
      <c r="D2" s="29"/>
      <c r="E2" s="29"/>
    </row>
    <row r="3" spans="1:18" x14ac:dyDescent="0.25">
      <c r="A3" s="6" t="s">
        <v>209</v>
      </c>
      <c r="B3" s="29" t="s">
        <v>210</v>
      </c>
      <c r="C3" s="29"/>
      <c r="D3" s="29"/>
      <c r="E3" s="29"/>
    </row>
    <row r="4" spans="1:18" x14ac:dyDescent="0.25">
      <c r="A4" s="6" t="s">
        <v>146</v>
      </c>
      <c r="B4" s="29" t="s">
        <v>211</v>
      </c>
      <c r="C4" s="29"/>
      <c r="D4" s="29"/>
      <c r="E4" s="29"/>
    </row>
    <row r="5" spans="1:18" x14ac:dyDescent="0.25">
      <c r="A5" s="6" t="s">
        <v>208</v>
      </c>
      <c r="B5" s="30" t="s">
        <v>217</v>
      </c>
      <c r="C5" s="30"/>
      <c r="D5" s="30"/>
      <c r="E5" s="30"/>
    </row>
    <row r="6" spans="1:18" x14ac:dyDescent="0.25">
      <c r="A6" s="6" t="s">
        <v>214</v>
      </c>
      <c r="B6" s="29" t="s">
        <v>215</v>
      </c>
      <c r="C6" s="29"/>
      <c r="D6" s="29"/>
      <c r="E6" s="29"/>
    </row>
    <row r="7" spans="1:18" x14ac:dyDescent="0.25">
      <c r="A7" s="6" t="s">
        <v>212</v>
      </c>
      <c r="B7" s="29" t="s">
        <v>213</v>
      </c>
      <c r="C7" s="29"/>
      <c r="D7" s="29"/>
      <c r="E7" s="29"/>
    </row>
    <row r="8" spans="1:18" x14ac:dyDescent="0.25">
      <c r="A8" s="6" t="s">
        <v>218</v>
      </c>
      <c r="B8" s="29" t="s">
        <v>219</v>
      </c>
      <c r="C8" s="29"/>
      <c r="D8" s="29"/>
      <c r="E8" s="29"/>
    </row>
    <row r="13" spans="1:18" x14ac:dyDescent="0.25">
      <c r="A13" s="6"/>
      <c r="B13" s="2" t="s">
        <v>192</v>
      </c>
      <c r="C13" s="2" t="s">
        <v>167</v>
      </c>
      <c r="D13" s="2" t="s">
        <v>193</v>
      </c>
      <c r="E13" s="2" t="s">
        <v>194</v>
      </c>
      <c r="F13" s="2" t="s">
        <v>195</v>
      </c>
      <c r="G13" s="2" t="s">
        <v>196</v>
      </c>
      <c r="H13" s="2" t="s">
        <v>197</v>
      </c>
      <c r="I13" s="2" t="s">
        <v>198</v>
      </c>
      <c r="J13" s="2" t="s">
        <v>199</v>
      </c>
      <c r="K13" s="2" t="s">
        <v>200</v>
      </c>
      <c r="L13" s="2" t="s">
        <v>201</v>
      </c>
      <c r="M13" s="2" t="s">
        <v>202</v>
      </c>
      <c r="N13" s="2" t="s">
        <v>203</v>
      </c>
      <c r="O13" s="2" t="s">
        <v>204</v>
      </c>
      <c r="P13" s="2" t="s">
        <v>205</v>
      </c>
      <c r="Q13" s="2" t="s">
        <v>206</v>
      </c>
      <c r="R13" s="2" t="s">
        <v>207</v>
      </c>
    </row>
    <row r="14" spans="1:18" x14ac:dyDescent="0.25">
      <c r="A14" s="6" t="s">
        <v>187</v>
      </c>
      <c r="B14" s="2" t="s">
        <v>132</v>
      </c>
      <c r="C14" s="6">
        <f>AVERAGE(D14:R14)</f>
        <v>51.528986666666661</v>
      </c>
      <c r="D14" s="2">
        <v>103.09399999999999</v>
      </c>
      <c r="E14" s="2">
        <v>56.567</v>
      </c>
      <c r="F14" s="2">
        <v>50.536000000000001</v>
      </c>
      <c r="G14" s="2">
        <v>47.643999999999998</v>
      </c>
      <c r="H14" s="2">
        <v>48.834000000000003</v>
      </c>
      <c r="I14" s="2">
        <v>44.204000000000001</v>
      </c>
      <c r="J14" s="2">
        <v>49.1</v>
      </c>
      <c r="K14" s="2">
        <v>48.000999999999998</v>
      </c>
      <c r="L14" s="2">
        <v>43.691800000000001</v>
      </c>
      <c r="M14" s="2">
        <v>47.514000000000003</v>
      </c>
      <c r="N14" s="2">
        <v>46.838000000000001</v>
      </c>
      <c r="O14" s="2">
        <v>44.805</v>
      </c>
      <c r="P14" s="2">
        <v>48.365000000000002</v>
      </c>
      <c r="Q14" s="2">
        <v>45.542999999999999</v>
      </c>
      <c r="R14" s="2">
        <v>48.198</v>
      </c>
    </row>
    <row r="15" spans="1:18" x14ac:dyDescent="0.25">
      <c r="A15" s="6" t="s">
        <v>188</v>
      </c>
      <c r="B15" s="2" t="s">
        <v>132</v>
      </c>
      <c r="C15" s="6">
        <f t="shared" ref="C15:C20" si="0">AVERAGE(D15:R15)</f>
        <v>103.83996</v>
      </c>
      <c r="D15" s="2">
        <v>58.747999999999998</v>
      </c>
      <c r="E15" s="2">
        <v>79.616</v>
      </c>
      <c r="F15" s="2">
        <v>65.285399999999996</v>
      </c>
      <c r="G15" s="2">
        <v>66.442999999999998</v>
      </c>
      <c r="H15" s="2">
        <v>71.921999999999997</v>
      </c>
      <c r="I15" s="2">
        <v>88.796999999999997</v>
      </c>
      <c r="J15" s="2">
        <v>102.101</v>
      </c>
      <c r="K15" s="2">
        <v>92.462000000000003</v>
      </c>
      <c r="L15" s="2">
        <v>97.155000000000001</v>
      </c>
      <c r="M15" s="2">
        <v>102.845</v>
      </c>
      <c r="N15" s="2">
        <v>129.63300000000001</v>
      </c>
      <c r="O15" s="2">
        <v>119.74</v>
      </c>
      <c r="P15" s="2">
        <v>139.01599999999999</v>
      </c>
      <c r="Q15" s="2">
        <v>124.396</v>
      </c>
      <c r="R15" s="2">
        <v>219.44</v>
      </c>
    </row>
    <row r="16" spans="1:18" x14ac:dyDescent="0.25">
      <c r="A16" s="6" t="s">
        <v>189</v>
      </c>
      <c r="B16" s="2" t="s">
        <v>132</v>
      </c>
      <c r="C16" s="6">
        <f t="shared" si="0"/>
        <v>168.3388533333333</v>
      </c>
      <c r="D16" s="2">
        <v>122.31</v>
      </c>
      <c r="E16" s="2">
        <v>114.742</v>
      </c>
      <c r="F16" s="2">
        <v>133.24199999999999</v>
      </c>
      <c r="G16" s="2">
        <v>127.06399999999999</v>
      </c>
      <c r="H16" s="2">
        <v>150.643</v>
      </c>
      <c r="I16" s="2">
        <v>136.5</v>
      </c>
      <c r="J16" s="2">
        <v>158.39099999999999</v>
      </c>
      <c r="K16" s="2">
        <v>160.66499999999999</v>
      </c>
      <c r="L16" s="2">
        <v>194.17500000000001</v>
      </c>
      <c r="M16" s="2">
        <v>179.24299999999999</v>
      </c>
      <c r="N16" s="2">
        <v>217.04599999999999</v>
      </c>
      <c r="O16" s="2">
        <v>196.81780000000001</v>
      </c>
      <c r="P16" s="2">
        <v>209.399</v>
      </c>
      <c r="Q16" s="2">
        <v>225.029</v>
      </c>
      <c r="R16" s="2">
        <v>199.816</v>
      </c>
    </row>
    <row r="17" spans="1:24" x14ac:dyDescent="0.25">
      <c r="A17" s="6" t="s">
        <v>190</v>
      </c>
      <c r="B17" s="2" t="s">
        <v>132</v>
      </c>
      <c r="C17" s="6">
        <f t="shared" si="0"/>
        <v>534.74866666666662</v>
      </c>
      <c r="D17" s="2">
        <v>503.649</v>
      </c>
      <c r="E17" s="2">
        <v>497.07900000000001</v>
      </c>
      <c r="F17" s="2">
        <v>493.29700000000003</v>
      </c>
      <c r="G17" s="2">
        <v>563.745</v>
      </c>
      <c r="H17" s="2">
        <v>523.16099999999994</v>
      </c>
      <c r="I17" s="2">
        <v>498.154</v>
      </c>
      <c r="J17" s="2">
        <v>510.83499999999998</v>
      </c>
      <c r="K17" s="2">
        <v>486.54500000000002</v>
      </c>
      <c r="L17" s="2">
        <v>498.46</v>
      </c>
      <c r="M17" s="2">
        <v>487.64499999999998</v>
      </c>
      <c r="N17" s="2">
        <v>1157.4649999999999</v>
      </c>
      <c r="O17" s="2">
        <v>450.96499999999997</v>
      </c>
      <c r="P17" s="2">
        <v>468.36500000000001</v>
      </c>
      <c r="Q17" s="2">
        <v>465.98500000000001</v>
      </c>
      <c r="R17" s="2">
        <v>415.88</v>
      </c>
    </row>
    <row r="18" spans="1:24" x14ac:dyDescent="0.25">
      <c r="A18" s="6" t="s">
        <v>186</v>
      </c>
      <c r="B18" s="2" t="s">
        <v>132</v>
      </c>
      <c r="C18" s="6">
        <f t="shared" si="0"/>
        <v>128.58093333333332</v>
      </c>
      <c r="D18" s="2">
        <v>372.68400000000003</v>
      </c>
      <c r="E18" s="2">
        <v>74.680000000000007</v>
      </c>
      <c r="F18" s="2">
        <v>97.64</v>
      </c>
      <c r="G18" s="2">
        <v>191.36</v>
      </c>
      <c r="H18" s="2">
        <v>115.905</v>
      </c>
      <c r="I18" s="2">
        <v>105.59</v>
      </c>
      <c r="J18" s="2">
        <v>99.12</v>
      </c>
      <c r="K18" s="2">
        <v>141.375</v>
      </c>
      <c r="L18" s="2">
        <v>127.965</v>
      </c>
      <c r="M18" s="2">
        <v>74.055000000000007</v>
      </c>
      <c r="N18" s="2">
        <v>72.010000000000005</v>
      </c>
      <c r="O18" s="2">
        <v>110.57</v>
      </c>
      <c r="P18" s="2">
        <v>107.47</v>
      </c>
      <c r="Q18" s="2">
        <v>111.395</v>
      </c>
      <c r="R18" s="2">
        <v>126.895</v>
      </c>
    </row>
    <row r="19" spans="1:24" x14ac:dyDescent="0.25">
      <c r="A19" s="6" t="s">
        <v>185</v>
      </c>
      <c r="B19" s="2" t="s">
        <v>132</v>
      </c>
      <c r="C19" s="6">
        <f t="shared" si="0"/>
        <v>171.74266666666662</v>
      </c>
      <c r="D19" s="2">
        <v>339.83</v>
      </c>
      <c r="E19" s="2">
        <v>118.205</v>
      </c>
      <c r="F19" s="2">
        <v>241.68</v>
      </c>
      <c r="G19" s="2">
        <v>198.2</v>
      </c>
      <c r="H19" s="2">
        <v>166.01</v>
      </c>
      <c r="I19" s="2">
        <v>139.22499999999999</v>
      </c>
      <c r="J19" s="2">
        <v>156.965</v>
      </c>
      <c r="K19" s="2">
        <v>187.38</v>
      </c>
      <c r="L19" s="2">
        <v>202.95500000000001</v>
      </c>
      <c r="M19" s="2">
        <v>193.39500000000001</v>
      </c>
      <c r="N19" s="2">
        <v>130.69999999999999</v>
      </c>
      <c r="O19" s="2">
        <v>117.095</v>
      </c>
      <c r="P19" s="2">
        <v>192.255</v>
      </c>
      <c r="Q19" s="2">
        <v>115.995</v>
      </c>
      <c r="R19" s="2">
        <v>76.25</v>
      </c>
    </row>
    <row r="20" spans="1:24" x14ac:dyDescent="0.25">
      <c r="A20" s="6" t="s">
        <v>191</v>
      </c>
      <c r="B20" s="2" t="s">
        <v>132</v>
      </c>
      <c r="C20" s="6">
        <f t="shared" si="0"/>
        <v>189.50166666666664</v>
      </c>
      <c r="D20" s="2">
        <v>205.39</v>
      </c>
      <c r="E20" s="2">
        <v>185.57499999999999</v>
      </c>
      <c r="F20" s="2">
        <v>134.05000000000001</v>
      </c>
      <c r="G20" s="2">
        <v>123.44499999999999</v>
      </c>
      <c r="H20" s="2">
        <v>232.91</v>
      </c>
      <c r="I20" s="2">
        <v>205.38499999999999</v>
      </c>
      <c r="J20" s="2">
        <v>154.28</v>
      </c>
      <c r="K20" s="2">
        <v>228.22499999999999</v>
      </c>
      <c r="L20" s="2">
        <v>198</v>
      </c>
      <c r="M20" s="2">
        <v>165.22</v>
      </c>
      <c r="N20" s="2">
        <v>168.52500000000001</v>
      </c>
      <c r="O20" s="2">
        <v>167.345</v>
      </c>
      <c r="P20" s="2">
        <v>203.80500000000001</v>
      </c>
      <c r="Q20" s="2">
        <v>321.67</v>
      </c>
      <c r="R20" s="2">
        <v>148.69999999999999</v>
      </c>
    </row>
    <row r="23" spans="1:24" x14ac:dyDescent="0.25">
      <c r="A23" t="s">
        <v>220</v>
      </c>
    </row>
    <row r="24" spans="1:24" x14ac:dyDescent="0.25">
      <c r="A24" t="s">
        <v>223</v>
      </c>
      <c r="B24" t="s">
        <v>224</v>
      </c>
    </row>
    <row r="25" spans="1:24" x14ac:dyDescent="0.25">
      <c r="A25" t="s">
        <v>221</v>
      </c>
      <c r="B25" s="28">
        <v>0.98</v>
      </c>
      <c r="C25" t="s">
        <v>222</v>
      </c>
    </row>
    <row r="26" spans="1:24" x14ac:dyDescent="0.25">
      <c r="B26" s="28"/>
    </row>
    <row r="27" spans="1:24" x14ac:dyDescent="0.25">
      <c r="B27" s="28"/>
      <c r="S27">
        <v>1024</v>
      </c>
    </row>
    <row r="28" spans="1:24" x14ac:dyDescent="0.25">
      <c r="N28">
        <f>10/5.8</f>
        <v>1.7241379310344829</v>
      </c>
      <c r="O28">
        <f>N28*50</f>
        <v>86.206896551724142</v>
      </c>
      <c r="S28">
        <f>1024*1024</f>
        <v>1048576</v>
      </c>
    </row>
    <row r="29" spans="1:24" x14ac:dyDescent="0.25">
      <c r="A29" t="s">
        <v>225</v>
      </c>
      <c r="B29" s="27">
        <v>5.0000000000000001E-3</v>
      </c>
      <c r="C29" t="s">
        <v>228</v>
      </c>
      <c r="P29">
        <v>4049</v>
      </c>
      <c r="S29" t="s">
        <v>249</v>
      </c>
      <c r="T29" t="s">
        <v>250</v>
      </c>
      <c r="U29" t="s">
        <v>251</v>
      </c>
      <c r="V29" s="6">
        <f>AVERAGE(W29:AF29)</f>
        <v>92.95</v>
      </c>
      <c r="W29">
        <v>92.4</v>
      </c>
      <c r="X29">
        <v>93.5</v>
      </c>
    </row>
    <row r="30" spans="1:24" x14ac:dyDescent="0.25">
      <c r="B30" s="27">
        <v>5.0000000000000001E-3</v>
      </c>
      <c r="C30" t="s">
        <v>227</v>
      </c>
      <c r="S30">
        <v>2393</v>
      </c>
      <c r="U30">
        <f>(T30-S30)*1000000/S28</f>
        <v>-2282.1426391601562</v>
      </c>
      <c r="V30" s="6">
        <f>AVERAGE(W30:AF30)</f>
        <v>975</v>
      </c>
      <c r="W30">
        <v>975</v>
      </c>
    </row>
    <row r="31" spans="1:24" x14ac:dyDescent="0.25">
      <c r="B31" s="27">
        <v>0.01</v>
      </c>
      <c r="C31" t="s">
        <v>226</v>
      </c>
      <c r="L31">
        <v>40</v>
      </c>
      <c r="M31" t="s">
        <v>163</v>
      </c>
      <c r="T31" t="s">
        <v>253</v>
      </c>
      <c r="V31" s="6">
        <f>AVERAGE(W31:AF31)</f>
        <v>181</v>
      </c>
      <c r="W31">
        <v>190</v>
      </c>
      <c r="X31">
        <v>172</v>
      </c>
    </row>
    <row r="32" spans="1:24" x14ac:dyDescent="0.25">
      <c r="L32">
        <v>30</v>
      </c>
      <c r="M32">
        <f>L32*60</f>
        <v>1800</v>
      </c>
    </row>
    <row r="33" spans="2:61" x14ac:dyDescent="0.25">
      <c r="R33" t="s">
        <v>252</v>
      </c>
      <c r="S33" s="31" t="s">
        <v>234</v>
      </c>
      <c r="T33" s="31"/>
      <c r="U33" s="31"/>
      <c r="V33" s="31"/>
      <c r="W33" s="31" t="s">
        <v>235</v>
      </c>
      <c r="X33" s="31"/>
      <c r="Y33" s="31"/>
      <c r="Z33" s="31"/>
      <c r="AA33" s="31" t="s">
        <v>236</v>
      </c>
      <c r="AB33" s="31"/>
      <c r="AC33" s="31"/>
      <c r="AD33" s="31"/>
      <c r="AE33" s="31" t="s">
        <v>237</v>
      </c>
      <c r="AF33" s="31"/>
      <c r="AG33" s="31"/>
      <c r="AH33" s="31"/>
      <c r="AI33" s="31" t="s">
        <v>238</v>
      </c>
      <c r="AJ33" s="31"/>
      <c r="AK33" s="31"/>
      <c r="AL33" s="31"/>
      <c r="AM33" s="31" t="s">
        <v>241</v>
      </c>
      <c r="AN33" s="31"/>
      <c r="AO33" s="31"/>
      <c r="AP33" s="31"/>
      <c r="AQ33" s="31" t="s">
        <v>242</v>
      </c>
      <c r="AR33" s="31"/>
      <c r="AS33" s="31"/>
      <c r="AT33" s="31"/>
      <c r="AU33" s="31" t="s">
        <v>243</v>
      </c>
      <c r="AV33" s="31"/>
      <c r="AW33" s="31"/>
      <c r="AX33" s="31"/>
      <c r="AY33" s="31" t="s">
        <v>244</v>
      </c>
      <c r="AZ33" s="31"/>
      <c r="BA33" s="31"/>
      <c r="BB33" s="31"/>
      <c r="BC33" s="31" t="s">
        <v>245</v>
      </c>
      <c r="BD33" s="31"/>
      <c r="BE33" s="31"/>
      <c r="BF33" s="31"/>
    </row>
    <row r="34" spans="2:61" x14ac:dyDescent="0.25">
      <c r="B34" s="31" t="s">
        <v>239</v>
      </c>
      <c r="C34" s="31"/>
      <c r="D34" s="2" t="s">
        <v>229</v>
      </c>
      <c r="E34" s="31" t="s">
        <v>231</v>
      </c>
      <c r="F34" s="31"/>
      <c r="G34" s="31" t="s">
        <v>232</v>
      </c>
      <c r="H34" s="31"/>
      <c r="I34" s="37" t="s">
        <v>230</v>
      </c>
      <c r="J34" s="38"/>
      <c r="K34" s="39" t="s">
        <v>233</v>
      </c>
      <c r="L34" s="39"/>
      <c r="M34" s="34" t="s">
        <v>246</v>
      </c>
      <c r="N34" s="35" t="s">
        <v>158</v>
      </c>
      <c r="O34" s="36" t="s">
        <v>123</v>
      </c>
      <c r="P34" s="41" t="s">
        <v>209</v>
      </c>
      <c r="Q34" s="2" t="s">
        <v>146</v>
      </c>
      <c r="R34" s="40" t="s">
        <v>177</v>
      </c>
      <c r="S34" s="33" t="s">
        <v>247</v>
      </c>
      <c r="T34" s="34" t="s">
        <v>248</v>
      </c>
      <c r="U34" s="35" t="s">
        <v>158</v>
      </c>
      <c r="V34" s="36" t="s">
        <v>123</v>
      </c>
      <c r="W34" s="33" t="s">
        <v>247</v>
      </c>
      <c r="X34" s="34" t="s">
        <v>248</v>
      </c>
      <c r="Y34" s="35" t="s">
        <v>158</v>
      </c>
      <c r="Z34" s="36" t="s">
        <v>123</v>
      </c>
      <c r="AA34" s="33" t="s">
        <v>247</v>
      </c>
      <c r="AB34" s="34" t="s">
        <v>248</v>
      </c>
      <c r="AC34" s="35" t="s">
        <v>158</v>
      </c>
      <c r="AD34" s="36" t="s">
        <v>123</v>
      </c>
      <c r="AE34" s="33" t="s">
        <v>247</v>
      </c>
      <c r="AF34" s="34" t="s">
        <v>248</v>
      </c>
      <c r="AG34" s="35" t="s">
        <v>158</v>
      </c>
      <c r="AH34" s="36" t="s">
        <v>123</v>
      </c>
      <c r="AI34" s="33" t="s">
        <v>247</v>
      </c>
      <c r="AJ34" s="34" t="s">
        <v>248</v>
      </c>
      <c r="AK34" s="35" t="s">
        <v>158</v>
      </c>
      <c r="AL34" s="36" t="s">
        <v>123</v>
      </c>
      <c r="AM34" s="33" t="s">
        <v>247</v>
      </c>
      <c r="AN34" s="34" t="s">
        <v>248</v>
      </c>
      <c r="AO34" s="35" t="s">
        <v>158</v>
      </c>
      <c r="AP34" s="36" t="s">
        <v>123</v>
      </c>
      <c r="AQ34" s="33" t="s">
        <v>247</v>
      </c>
      <c r="AR34" s="34" t="s">
        <v>248</v>
      </c>
      <c r="AS34" s="35" t="s">
        <v>158</v>
      </c>
      <c r="AT34" s="36" t="s">
        <v>123</v>
      </c>
      <c r="AU34" s="33" t="s">
        <v>247</v>
      </c>
      <c r="AV34" s="34" t="s">
        <v>248</v>
      </c>
      <c r="AW34" s="35" t="s">
        <v>158</v>
      </c>
      <c r="AX34" s="36" t="s">
        <v>123</v>
      </c>
      <c r="AY34" s="33" t="s">
        <v>247</v>
      </c>
      <c r="AZ34" s="34" t="s">
        <v>248</v>
      </c>
      <c r="BA34" s="35" t="s">
        <v>158</v>
      </c>
      <c r="BB34" s="36" t="s">
        <v>123</v>
      </c>
      <c r="BC34" s="33" t="s">
        <v>247</v>
      </c>
      <c r="BD34" s="34" t="s">
        <v>248</v>
      </c>
      <c r="BE34" s="35" t="s">
        <v>158</v>
      </c>
      <c r="BF34" s="36" t="s">
        <v>123</v>
      </c>
    </row>
    <row r="35" spans="2:61" x14ac:dyDescent="0.25">
      <c r="B35" s="31" t="s">
        <v>240</v>
      </c>
      <c r="C35" s="31"/>
      <c r="D35" s="2">
        <v>5</v>
      </c>
      <c r="E35" s="31">
        <v>10</v>
      </c>
      <c r="F35" s="31"/>
      <c r="G35" s="31">
        <f>E35*60</f>
        <v>600</v>
      </c>
      <c r="H35" s="31"/>
      <c r="I35" s="37">
        <f>AVERAGE(S35,W35,AA35,AE35,AI36,AM35,AQ35,AU35,AY35,BC35)</f>
        <v>0.74166666666666659</v>
      </c>
      <c r="J35" s="38"/>
      <c r="K35" s="39">
        <f>I35*60</f>
        <v>44.499999999999993</v>
      </c>
      <c r="L35" s="39"/>
      <c r="M35" s="34">
        <f>AVERAGE(T35,X35,AB35,AF35,AJ35,AN35,AR35,AV35,AZ35,BD35)</f>
        <v>135.1</v>
      </c>
      <c r="N35" s="35">
        <f>AVERAGE(U35,Y35,AC35,AG35,AK35,AO35,AS35,AW35,BA35,BE35)</f>
        <v>2.2999999999999998</v>
      </c>
      <c r="O35" s="36">
        <f>AVERAGE(V35,Z35,AD35,AH35,AL35:AL36,AP35,AT35,AX35,BB35,BF35)</f>
        <v>556.18181818181813</v>
      </c>
      <c r="P35" s="41">
        <v>3</v>
      </c>
      <c r="Q35" s="2">
        <v>456</v>
      </c>
      <c r="R35" s="40">
        <v>0</v>
      </c>
      <c r="S35" s="33">
        <f>42.8/60</f>
        <v>0.71333333333333326</v>
      </c>
      <c r="T35" s="34">
        <v>139</v>
      </c>
      <c r="U35" s="35">
        <v>2</v>
      </c>
      <c r="V35" s="36">
        <v>590</v>
      </c>
      <c r="W35" s="33">
        <f>44.3/60</f>
        <v>0.73833333333333329</v>
      </c>
      <c r="X35" s="34">
        <v>90</v>
      </c>
      <c r="Y35" s="35">
        <v>2</v>
      </c>
      <c r="Z35" s="36">
        <v>489</v>
      </c>
      <c r="AA35" s="33">
        <f>40.1/60</f>
        <v>0.66833333333333333</v>
      </c>
      <c r="AB35" s="34">
        <v>121</v>
      </c>
      <c r="AC35" s="35">
        <v>3</v>
      </c>
      <c r="AD35" s="36">
        <v>525</v>
      </c>
      <c r="AE35" s="33">
        <f>41.5/60</f>
        <v>0.69166666666666665</v>
      </c>
      <c r="AF35" s="34">
        <v>119</v>
      </c>
      <c r="AG35" s="35">
        <v>2</v>
      </c>
      <c r="AH35" s="36">
        <v>500</v>
      </c>
      <c r="AI35" s="33">
        <f>40.8/60</f>
        <v>0.67999999999999994</v>
      </c>
      <c r="AJ35" s="34">
        <v>172</v>
      </c>
      <c r="AK35" s="35">
        <v>3</v>
      </c>
      <c r="AL35" s="36">
        <v>498</v>
      </c>
      <c r="AM35" s="33">
        <f>41/60</f>
        <v>0.68333333333333335</v>
      </c>
      <c r="AN35" s="34">
        <v>111</v>
      </c>
      <c r="AO35" s="35">
        <v>2</v>
      </c>
      <c r="AP35" s="36">
        <v>492</v>
      </c>
      <c r="AQ35" s="33">
        <f>40.1/60</f>
        <v>0.66833333333333333</v>
      </c>
      <c r="AR35" s="34">
        <v>188</v>
      </c>
      <c r="AS35" s="35">
        <v>2</v>
      </c>
      <c r="AT35" s="36">
        <v>620</v>
      </c>
      <c r="AU35" s="33">
        <f>42.6/60</f>
        <v>0.71000000000000008</v>
      </c>
      <c r="AV35" s="34">
        <v>178</v>
      </c>
      <c r="AW35" s="35">
        <v>3</v>
      </c>
      <c r="AX35" s="36">
        <v>585</v>
      </c>
      <c r="AY35" s="33">
        <f>43.1/60</f>
        <v>0.71833333333333338</v>
      </c>
      <c r="AZ35" s="34">
        <v>115</v>
      </c>
      <c r="BA35" s="35">
        <v>2</v>
      </c>
      <c r="BB35" s="36">
        <v>500</v>
      </c>
      <c r="BC35" s="33">
        <f>43.5/60</f>
        <v>0.72499999999999998</v>
      </c>
      <c r="BD35" s="34">
        <v>118</v>
      </c>
      <c r="BE35" s="35">
        <v>2</v>
      </c>
      <c r="BF35" s="36">
        <v>591</v>
      </c>
    </row>
    <row r="36" spans="2:61" x14ac:dyDescent="0.25">
      <c r="B36" s="31"/>
      <c r="C36" s="31"/>
      <c r="D36" s="2">
        <v>10</v>
      </c>
      <c r="E36" s="31">
        <v>10</v>
      </c>
      <c r="F36" s="31"/>
      <c r="G36" s="31">
        <f t="shared" ref="G36:G37" si="1">E36*60</f>
        <v>600</v>
      </c>
      <c r="H36" s="31"/>
      <c r="I36" s="37">
        <f>AVERAGE(S36,W36,AA36,AE36,AI37,AM36,AQ36,AU36,AY36,BC36)</f>
        <v>1.9571428571428571</v>
      </c>
      <c r="J36" s="38"/>
      <c r="K36" s="39">
        <f t="shared" ref="K36:K42" si="2">I36*60</f>
        <v>117.42857142857143</v>
      </c>
      <c r="L36" s="39"/>
      <c r="M36" s="34">
        <f>AVERAGE(T36,X36,AB36,AF36,AJ36,AN36,AR36,AV36,AZ36,BD36)</f>
        <v>158.14285714285714</v>
      </c>
      <c r="N36" s="35">
        <f>AVERAGE(U36,Y36,AC36,AG36,AK36,AO36,AS36,AW36,BA36,BE36)</f>
        <v>2.1428571428571428</v>
      </c>
      <c r="O36" s="36">
        <f>AVERAGE(V36,Z36,AD36,AH36,AL36:AL37,AP36,AT36,AX36,BB36,BF36)</f>
        <v>668.75</v>
      </c>
      <c r="P36" s="41">
        <v>12.7</v>
      </c>
      <c r="Q36" s="2">
        <v>672</v>
      </c>
      <c r="R36" s="40">
        <v>2</v>
      </c>
      <c r="S36" s="33">
        <v>1.3</v>
      </c>
      <c r="T36" s="34">
        <v>134</v>
      </c>
      <c r="U36" s="35">
        <v>2</v>
      </c>
      <c r="V36" s="36">
        <v>509</v>
      </c>
      <c r="W36" s="33">
        <v>1.3</v>
      </c>
      <c r="X36" s="34">
        <v>136</v>
      </c>
      <c r="Y36" s="35">
        <v>2</v>
      </c>
      <c r="Z36" s="36">
        <v>622</v>
      </c>
      <c r="AA36" s="33">
        <v>1.4</v>
      </c>
      <c r="AB36" s="34">
        <v>155</v>
      </c>
      <c r="AC36" s="35">
        <v>2</v>
      </c>
      <c r="AD36" s="36">
        <v>574</v>
      </c>
      <c r="AE36" s="33">
        <v>1.4</v>
      </c>
      <c r="AF36" s="34">
        <v>160</v>
      </c>
      <c r="AG36" s="35">
        <v>2</v>
      </c>
      <c r="AH36" s="36">
        <v>519</v>
      </c>
      <c r="AI36" s="33">
        <v>1.1000000000000001</v>
      </c>
      <c r="AJ36" s="34">
        <v>233</v>
      </c>
      <c r="AK36" s="35">
        <v>2</v>
      </c>
      <c r="AL36" s="36">
        <v>728</v>
      </c>
      <c r="AM36" s="33">
        <v>1.3</v>
      </c>
      <c r="AN36" s="34">
        <v>153</v>
      </c>
      <c r="AO36" s="35">
        <v>2</v>
      </c>
      <c r="AP36" s="36">
        <v>552</v>
      </c>
      <c r="AQ36" s="33">
        <v>1.2</v>
      </c>
      <c r="AR36" s="34">
        <v>136</v>
      </c>
      <c r="AS36" s="35">
        <v>3</v>
      </c>
      <c r="AT36" s="36">
        <v>729</v>
      </c>
      <c r="AU36" s="33"/>
      <c r="AV36" s="34"/>
      <c r="AW36" s="35"/>
      <c r="AX36" s="36"/>
      <c r="AY36" s="33"/>
      <c r="AZ36" s="34"/>
      <c r="BA36" s="35"/>
      <c r="BB36" s="36"/>
      <c r="BC36" s="33"/>
      <c r="BD36" s="34"/>
      <c r="BE36" s="35"/>
      <c r="BF36" s="36"/>
    </row>
    <row r="37" spans="2:61" x14ac:dyDescent="0.25">
      <c r="B37" s="31"/>
      <c r="C37" s="31"/>
      <c r="D37" s="2">
        <v>50</v>
      </c>
      <c r="E37" s="31">
        <v>10</v>
      </c>
      <c r="F37" s="31"/>
      <c r="G37" s="31">
        <f t="shared" si="1"/>
        <v>600</v>
      </c>
      <c r="H37" s="31"/>
      <c r="I37" s="37">
        <f t="shared" ref="I37:I42" si="3">AVERAGE(S37,W37,AA37,AE37,AI38,AM37,AQ37,AU37,AY37,BC37)</f>
        <v>6.2428571428571429</v>
      </c>
      <c r="J37" s="38"/>
      <c r="K37" s="39">
        <f t="shared" ref="K37:K42" si="4">I37*60</f>
        <v>374.57142857142856</v>
      </c>
      <c r="L37" s="39"/>
      <c r="M37" s="34">
        <f>AVERAGE(T37,X37,AB37,AF37,AJ37,AN37,AR37,AV37,AZ37,BD37)</f>
        <v>202.57142857142858</v>
      </c>
      <c r="N37" s="35">
        <f>AVERAGE(U37,Y37,AC37,AG37,AK37,AO37,AS37,AW37,BA37,BE37)</f>
        <v>2.4285714285714284</v>
      </c>
      <c r="O37" s="36">
        <f>AVERAGE(V37,Z37,AD37,AH37,AL37:AL38,AP37,AT37,AX37,BB37,BF37)</f>
        <v>1232.375</v>
      </c>
      <c r="P37" s="41">
        <v>44</v>
      </c>
      <c r="Q37" s="2">
        <v>600</v>
      </c>
      <c r="R37" s="40">
        <v>42</v>
      </c>
      <c r="S37" s="33">
        <v>5.8</v>
      </c>
      <c r="T37" s="34">
        <v>191</v>
      </c>
      <c r="U37" s="35">
        <v>2</v>
      </c>
      <c r="V37" s="36">
        <v>1114</v>
      </c>
      <c r="W37" s="33">
        <v>5.7</v>
      </c>
      <c r="X37" s="34">
        <v>171</v>
      </c>
      <c r="Y37" s="35">
        <v>2</v>
      </c>
      <c r="Z37" s="36">
        <v>703</v>
      </c>
      <c r="AA37" s="33">
        <v>5.8</v>
      </c>
      <c r="AB37" s="34">
        <v>172</v>
      </c>
      <c r="AC37" s="35">
        <v>3</v>
      </c>
      <c r="AD37" s="36">
        <v>1226</v>
      </c>
      <c r="AE37" s="33">
        <v>5.9</v>
      </c>
      <c r="AF37" s="34">
        <v>238</v>
      </c>
      <c r="AG37" s="35">
        <v>3</v>
      </c>
      <c r="AH37" s="36">
        <v>1117</v>
      </c>
      <c r="AI37" s="33">
        <v>5.8</v>
      </c>
      <c r="AJ37" s="34">
        <v>165</v>
      </c>
      <c r="AK37" s="35">
        <v>3</v>
      </c>
      <c r="AL37" s="36">
        <v>1117</v>
      </c>
      <c r="AM37" s="33">
        <v>6</v>
      </c>
      <c r="AN37" s="34">
        <v>212</v>
      </c>
      <c r="AO37" s="35">
        <v>2</v>
      </c>
      <c r="AP37" s="36">
        <v>1529</v>
      </c>
      <c r="AQ37" s="33">
        <v>6.1</v>
      </c>
      <c r="AR37" s="34">
        <v>269</v>
      </c>
      <c r="AS37" s="35">
        <v>2</v>
      </c>
      <c r="AT37" s="36">
        <v>1708</v>
      </c>
      <c r="AU37" s="33"/>
      <c r="AV37" s="34"/>
      <c r="AW37" s="35"/>
      <c r="AX37" s="36"/>
      <c r="AY37" s="33"/>
      <c r="AZ37" s="34"/>
      <c r="BA37" s="35"/>
      <c r="BB37" s="36"/>
      <c r="BC37" s="33"/>
      <c r="BD37" s="34"/>
      <c r="BE37" s="35"/>
      <c r="BF37" s="36"/>
    </row>
    <row r="38" spans="2:61" x14ac:dyDescent="0.25">
      <c r="B38" s="31"/>
      <c r="C38" s="31"/>
      <c r="D38" s="2">
        <v>80</v>
      </c>
      <c r="E38" s="31">
        <v>10</v>
      </c>
      <c r="F38" s="31"/>
      <c r="G38" s="31">
        <f t="shared" ref="G38:G42" si="5">E38*60</f>
        <v>600</v>
      </c>
      <c r="H38" s="31"/>
      <c r="I38" s="37">
        <f t="shared" si="3"/>
        <v>8.66</v>
      </c>
      <c r="J38" s="38"/>
      <c r="K38" s="39">
        <f t="shared" si="4"/>
        <v>519.6</v>
      </c>
      <c r="L38" s="39"/>
      <c r="M38" s="34">
        <f>AVERAGE(T38,X38,AB38,AF38,AJ38,AN38,AR38,AV38,AZ38,BD38)</f>
        <v>212.2</v>
      </c>
      <c r="N38" s="35">
        <f>AVERAGE(U38,Y38,AC38,AG38,AK38,AO38,AS38,AW38,BA38,BE38)</f>
        <v>2</v>
      </c>
      <c r="O38" s="36">
        <f>AVERAGE(V38,Z38,AD38,AH38,AL38:AL39,AP38,AT38,AX38,BB38,BF38)</f>
        <v>1640.5</v>
      </c>
      <c r="P38" s="41">
        <v>56</v>
      </c>
      <c r="Q38" s="2">
        <v>923</v>
      </c>
      <c r="R38" s="40">
        <v>72</v>
      </c>
      <c r="S38" s="33">
        <v>8.4</v>
      </c>
      <c r="T38" s="34">
        <v>240</v>
      </c>
      <c r="U38" s="35">
        <v>2</v>
      </c>
      <c r="V38" s="36">
        <v>1883</v>
      </c>
      <c r="W38" s="33">
        <v>8.4</v>
      </c>
      <c r="X38" s="34">
        <v>229</v>
      </c>
      <c r="Y38" s="35">
        <v>2</v>
      </c>
      <c r="Z38" s="36">
        <v>1530</v>
      </c>
      <c r="AA38" s="33">
        <v>8.6</v>
      </c>
      <c r="AB38" s="34">
        <v>204</v>
      </c>
      <c r="AC38" s="35">
        <v>2</v>
      </c>
      <c r="AD38" s="36">
        <v>1843</v>
      </c>
      <c r="AE38" s="33">
        <v>8.6999999999999993</v>
      </c>
      <c r="AF38" s="34">
        <v>179</v>
      </c>
      <c r="AG38" s="35">
        <v>2</v>
      </c>
      <c r="AH38" s="36">
        <v>1241</v>
      </c>
      <c r="AI38" s="33">
        <v>8.4</v>
      </c>
      <c r="AJ38" s="34">
        <v>209</v>
      </c>
      <c r="AK38" s="35">
        <v>2</v>
      </c>
      <c r="AL38" s="36">
        <v>1345</v>
      </c>
      <c r="AM38" s="33"/>
      <c r="AN38" s="34"/>
      <c r="AO38" s="35"/>
      <c r="AP38" s="36"/>
      <c r="AQ38" s="33"/>
      <c r="AR38" s="34"/>
      <c r="AS38" s="35"/>
      <c r="AT38" s="36"/>
      <c r="AU38" s="33"/>
      <c r="AV38" s="34"/>
      <c r="AW38" s="35"/>
      <c r="AX38" s="36"/>
      <c r="AY38" s="33"/>
      <c r="AZ38" s="34"/>
      <c r="BA38" s="35"/>
      <c r="BB38" s="36"/>
      <c r="BC38" s="33"/>
      <c r="BD38" s="34"/>
      <c r="BE38" s="35"/>
      <c r="BF38" s="36"/>
    </row>
    <row r="39" spans="2:61" x14ac:dyDescent="0.25">
      <c r="B39" s="31"/>
      <c r="C39" s="31"/>
      <c r="D39" s="42">
        <v>80</v>
      </c>
      <c r="E39" s="43">
        <v>15</v>
      </c>
      <c r="F39" s="43"/>
      <c r="G39" s="43">
        <f t="shared" si="5"/>
        <v>900</v>
      </c>
      <c r="H39" s="43"/>
      <c r="I39" s="37">
        <f t="shared" si="3"/>
        <v>9.5200000000000014</v>
      </c>
      <c r="J39" s="38"/>
      <c r="K39" s="39">
        <f t="shared" si="4"/>
        <v>571.20000000000005</v>
      </c>
      <c r="L39" s="39"/>
      <c r="M39" s="34">
        <f>AVERAGE(T39,X39,AB39,AF39,AJ39,AN39,AR39,AV39,AZ39,BD39)</f>
        <v>228.4</v>
      </c>
      <c r="N39" s="35">
        <f>AVERAGE(U39,Y39,AC39,AG39,AK39,AO39,AS39,AW39,BA39,BE39)</f>
        <v>1.6</v>
      </c>
      <c r="O39" s="36">
        <f>AVERAGE(V39,Z39,AD39,AH39,AL39:AL40,AP39,AT39,AX39,BB39,BF39)</f>
        <v>1732.5</v>
      </c>
      <c r="P39" s="41">
        <v>60.8</v>
      </c>
      <c r="Q39" s="2">
        <v>890</v>
      </c>
      <c r="R39" s="40">
        <v>72</v>
      </c>
      <c r="S39" s="33">
        <v>9.8000000000000007</v>
      </c>
      <c r="T39" s="34">
        <v>201</v>
      </c>
      <c r="U39" s="35">
        <v>2</v>
      </c>
      <c r="V39" s="36">
        <v>1594</v>
      </c>
      <c r="W39" s="33">
        <v>9.4</v>
      </c>
      <c r="X39" s="34">
        <v>293</v>
      </c>
      <c r="Y39" s="35">
        <v>2</v>
      </c>
      <c r="Z39" s="36">
        <v>1581</v>
      </c>
      <c r="AA39" s="33">
        <v>9.4</v>
      </c>
      <c r="AB39" s="34">
        <v>219</v>
      </c>
      <c r="AC39" s="35">
        <v>1</v>
      </c>
      <c r="AD39" s="36">
        <v>1575</v>
      </c>
      <c r="AE39" s="33">
        <v>9.3000000000000007</v>
      </c>
      <c r="AF39" s="34">
        <v>195</v>
      </c>
      <c r="AG39" s="35">
        <v>1</v>
      </c>
      <c r="AH39" s="36">
        <v>1360</v>
      </c>
      <c r="AI39" s="33">
        <v>9.1999999999999993</v>
      </c>
      <c r="AJ39" s="34">
        <v>234</v>
      </c>
      <c r="AK39" s="35">
        <v>2</v>
      </c>
      <c r="AL39" s="36">
        <v>2001</v>
      </c>
      <c r="AM39" s="33"/>
      <c r="AN39" s="34"/>
      <c r="AO39" s="35"/>
      <c r="AP39" s="36"/>
      <c r="AQ39" s="33"/>
      <c r="AR39" s="34"/>
      <c r="AS39" s="35"/>
      <c r="AT39" s="36"/>
      <c r="AU39" s="33"/>
      <c r="AV39" s="34"/>
      <c r="AW39" s="35"/>
      <c r="AX39" s="36"/>
      <c r="AY39" s="33"/>
      <c r="AZ39" s="34"/>
      <c r="BA39" s="35"/>
      <c r="BB39" s="36"/>
      <c r="BC39" s="33"/>
      <c r="BD39" s="34"/>
      <c r="BE39" s="35"/>
      <c r="BF39" s="36"/>
    </row>
    <row r="40" spans="2:61" x14ac:dyDescent="0.25">
      <c r="B40" s="31"/>
      <c r="C40" s="31"/>
      <c r="D40" s="2">
        <v>80</v>
      </c>
      <c r="E40" s="31">
        <v>30</v>
      </c>
      <c r="F40" s="31"/>
      <c r="G40" s="31">
        <f t="shared" si="5"/>
        <v>1800</v>
      </c>
      <c r="H40" s="31"/>
      <c r="I40" s="37">
        <f t="shared" si="3"/>
        <v>10.616666666666665</v>
      </c>
      <c r="J40" s="38"/>
      <c r="K40" s="39">
        <f t="shared" si="4"/>
        <v>636.99999999999989</v>
      </c>
      <c r="L40" s="39"/>
      <c r="M40" s="34">
        <f>AVERAGE(T40,X40,AB40,AF40,AJ40,AN40,AR40,AV40,AZ40,BD40)</f>
        <v>216.66666666666666</v>
      </c>
      <c r="N40" s="35">
        <f>AVERAGE(U40,Y40,AC40,AG40,AK40,AO40,AS40,AW40,BA40,BE40)</f>
        <v>2</v>
      </c>
      <c r="O40" s="36">
        <f>AVERAGE(V40,Z40,AD40,AH40,AL40:AL41,AP40,AT40,AX40,BB40,BF40)</f>
        <v>2876.2857142857142</v>
      </c>
      <c r="P40" s="41">
        <v>69</v>
      </c>
      <c r="Q40" s="2">
        <v>912</v>
      </c>
      <c r="R40" s="40">
        <v>72</v>
      </c>
      <c r="S40" s="33">
        <v>9.5</v>
      </c>
      <c r="T40" s="34">
        <v>260</v>
      </c>
      <c r="U40" s="35">
        <v>2</v>
      </c>
      <c r="V40" s="36">
        <v>1787</v>
      </c>
      <c r="W40" s="33">
        <v>10.1</v>
      </c>
      <c r="X40" s="34">
        <v>179</v>
      </c>
      <c r="Y40" s="35">
        <v>2</v>
      </c>
      <c r="Z40" s="36">
        <v>1312</v>
      </c>
      <c r="AA40" s="33">
        <v>9.4</v>
      </c>
      <c r="AB40" s="34">
        <v>226</v>
      </c>
      <c r="AC40" s="35">
        <v>2</v>
      </c>
      <c r="AD40" s="36">
        <v>2349</v>
      </c>
      <c r="AE40" s="33">
        <v>10.1</v>
      </c>
      <c r="AF40" s="34">
        <v>204</v>
      </c>
      <c r="AG40" s="35">
        <v>2</v>
      </c>
      <c r="AH40" s="36">
        <v>1651</v>
      </c>
      <c r="AI40" s="33">
        <v>9.6999999999999993</v>
      </c>
      <c r="AJ40" s="34">
        <v>237</v>
      </c>
      <c r="AK40" s="35">
        <v>2</v>
      </c>
      <c r="AL40" s="36">
        <v>2284</v>
      </c>
      <c r="AM40" s="33">
        <v>9.4</v>
      </c>
      <c r="AN40" s="34">
        <v>194</v>
      </c>
      <c r="AO40" s="35">
        <v>2</v>
      </c>
      <c r="AP40" s="36">
        <v>1169</v>
      </c>
      <c r="AQ40" s="33"/>
      <c r="AR40" s="34"/>
      <c r="AS40" s="35"/>
      <c r="AT40" s="36"/>
      <c r="AU40" s="33"/>
      <c r="AV40" s="34"/>
      <c r="AW40" s="35"/>
      <c r="AX40" s="36"/>
      <c r="AY40" s="33"/>
      <c r="AZ40" s="34"/>
      <c r="BA40" s="35"/>
      <c r="BB40" s="36"/>
      <c r="BC40" s="33"/>
      <c r="BD40" s="34"/>
      <c r="BE40" s="35"/>
      <c r="BF40" s="36"/>
    </row>
    <row r="41" spans="2:61" x14ac:dyDescent="0.25">
      <c r="B41" s="31"/>
      <c r="C41" s="31"/>
      <c r="D41" s="2">
        <v>160</v>
      </c>
      <c r="E41" s="31">
        <v>30</v>
      </c>
      <c r="F41" s="31"/>
      <c r="G41" s="31">
        <f t="shared" si="5"/>
        <v>1800</v>
      </c>
      <c r="H41" s="31"/>
      <c r="I41" s="37">
        <f t="shared" si="3"/>
        <v>15.1</v>
      </c>
      <c r="J41" s="38"/>
      <c r="K41" s="39">
        <f t="shared" si="4"/>
        <v>906</v>
      </c>
      <c r="L41" s="39"/>
      <c r="M41" s="34">
        <f>AVERAGE(T41,X41,AB41,AF41,AJ41,AN41,AR41,AV41,AZ41,BD41)</f>
        <v>1385.4285714285713</v>
      </c>
      <c r="N41" s="35">
        <f>AVERAGE(U41,Y41,AC41,AG41,AK41,AO41,AS41,AW41,BA41,BE41)</f>
        <v>1.7142857142857142</v>
      </c>
      <c r="O41" s="36">
        <f>AVERAGE(V41,Z41,AD41,AH41,AL41:AL42,AP41,AT41,AX41,BB41,BF41)</f>
        <v>9148</v>
      </c>
      <c r="P41" s="41">
        <v>90</v>
      </c>
      <c r="Q41" s="2">
        <v>449</v>
      </c>
      <c r="R41" s="40">
        <v>146</v>
      </c>
      <c r="S41" s="33">
        <v>14.9</v>
      </c>
      <c r="T41" s="34">
        <v>1088</v>
      </c>
      <c r="U41" s="35">
        <v>2</v>
      </c>
      <c r="V41" s="36">
        <v>7970</v>
      </c>
      <c r="W41" s="33">
        <v>13.9</v>
      </c>
      <c r="X41" s="34">
        <v>1571</v>
      </c>
      <c r="Y41" s="35">
        <v>2</v>
      </c>
      <c r="Z41" s="36">
        <v>10260</v>
      </c>
      <c r="AA41" s="33">
        <v>15.7</v>
      </c>
      <c r="AB41" s="34">
        <v>1309</v>
      </c>
      <c r="AC41" s="35">
        <v>2</v>
      </c>
      <c r="AD41" s="36">
        <v>9178</v>
      </c>
      <c r="AE41" s="33">
        <v>14.8</v>
      </c>
      <c r="AF41" s="34">
        <v>1463</v>
      </c>
      <c r="AG41" s="35">
        <v>1</v>
      </c>
      <c r="AH41" s="36">
        <v>9820</v>
      </c>
      <c r="AI41" s="33">
        <v>15.2</v>
      </c>
      <c r="AJ41" s="34">
        <v>1473</v>
      </c>
      <c r="AK41" s="35">
        <v>1</v>
      </c>
      <c r="AL41" s="36">
        <v>9582</v>
      </c>
      <c r="AM41" s="33">
        <v>16.3</v>
      </c>
      <c r="AN41" s="34">
        <v>1217</v>
      </c>
      <c r="AO41" s="35">
        <v>2</v>
      </c>
      <c r="AP41" s="36">
        <v>7763</v>
      </c>
      <c r="AQ41" s="33">
        <v>15</v>
      </c>
      <c r="AR41" s="34">
        <v>1577</v>
      </c>
      <c r="AS41" s="35">
        <v>2</v>
      </c>
      <c r="AT41" s="36">
        <v>9463</v>
      </c>
      <c r="AU41" s="33"/>
      <c r="AV41" s="34"/>
      <c r="AW41" s="35"/>
      <c r="AX41" s="36"/>
      <c r="AY41" s="33"/>
      <c r="AZ41" s="34"/>
      <c r="BA41" s="35"/>
      <c r="BB41" s="36"/>
      <c r="BC41" s="33"/>
      <c r="BD41" s="34"/>
      <c r="BE41" s="35"/>
      <c r="BF41" s="36"/>
    </row>
    <row r="42" spans="2:61" x14ac:dyDescent="0.25">
      <c r="B42" s="31"/>
      <c r="C42" s="31"/>
      <c r="D42" s="2"/>
      <c r="E42" s="31"/>
      <c r="F42" s="31"/>
      <c r="G42" s="31">
        <f t="shared" si="5"/>
        <v>0</v>
      </c>
      <c r="H42" s="31"/>
      <c r="I42" s="37">
        <f t="shared" si="3"/>
        <v>14.4</v>
      </c>
      <c r="J42" s="38"/>
      <c r="K42" s="39">
        <f t="shared" si="4"/>
        <v>864</v>
      </c>
      <c r="L42" s="39"/>
      <c r="M42" s="34">
        <f>AVERAGE(T42,X42,AB42,AF42,AJ42,AN42,AR42,AV42,AZ42,BD42)</f>
        <v>5391.5</v>
      </c>
      <c r="N42" s="35">
        <f>AVERAGE(U42,Y42,AC42,AG42,AK42,AO42,AS42,AW42,BA42,BE42)</f>
        <v>2</v>
      </c>
      <c r="O42" s="36">
        <f>AVERAGE(V42,Z42,AD42,AH42,AI43:AI43,AP42,AT42,AX42,BB42,BF42)</f>
        <v>26980</v>
      </c>
      <c r="P42" s="41"/>
      <c r="Q42" s="2"/>
      <c r="R42" s="40"/>
      <c r="S42" s="33">
        <v>13.3</v>
      </c>
      <c r="T42" s="34">
        <v>5939</v>
      </c>
      <c r="U42" s="35">
        <v>2</v>
      </c>
      <c r="V42" s="36">
        <v>28032</v>
      </c>
      <c r="W42" s="33">
        <v>15.5</v>
      </c>
      <c r="X42" s="34">
        <v>4844</v>
      </c>
      <c r="Y42" s="35">
        <v>2</v>
      </c>
      <c r="Z42" s="36">
        <v>25928</v>
      </c>
      <c r="AA42" s="33"/>
      <c r="AB42" s="34"/>
      <c r="AC42" s="35"/>
      <c r="AD42" s="36"/>
      <c r="AE42" s="33"/>
      <c r="AF42" s="34"/>
      <c r="AG42" s="35"/>
      <c r="AH42" s="36"/>
      <c r="AI42" s="33"/>
      <c r="AJ42" s="34"/>
      <c r="AK42" s="35"/>
      <c r="AL42" s="36"/>
      <c r="AM42" s="33"/>
      <c r="AN42" s="34"/>
      <c r="AO42" s="35"/>
      <c r="AP42" s="36"/>
      <c r="AQ42" s="33"/>
      <c r="AR42" s="34"/>
      <c r="AS42" s="35"/>
      <c r="AT42" s="36"/>
      <c r="AU42" s="33"/>
      <c r="AV42" s="34"/>
      <c r="AW42" s="35"/>
      <c r="AX42" s="36"/>
      <c r="AY42" s="33"/>
      <c r="AZ42" s="34"/>
      <c r="BA42" s="35"/>
      <c r="BB42" s="36"/>
      <c r="BC42" s="33"/>
      <c r="BD42" s="34"/>
      <c r="BE42" s="35"/>
      <c r="BF42" s="36"/>
    </row>
    <row r="43" spans="2:61" x14ac:dyDescent="0.25">
      <c r="B43" s="31"/>
      <c r="C43" s="31"/>
      <c r="D43" s="2">
        <v>240</v>
      </c>
      <c r="E43" s="31">
        <v>45</v>
      </c>
      <c r="F43" s="31"/>
      <c r="G43" s="31">
        <f t="shared" ref="G43:G47" si="6">E43*60</f>
        <v>2700</v>
      </c>
      <c r="H43" s="31"/>
      <c r="I43" s="37" t="e">
        <f t="shared" ref="I43:I47" si="7">AVERAGE(S43,W43,AA43,AE43,AI44,AM43,AQ43,AU43,AY43,BC43)</f>
        <v>#DIV/0!</v>
      </c>
      <c r="J43" s="38"/>
      <c r="K43" s="39" t="e">
        <f t="shared" ref="K43:K47" si="8">I43*60</f>
        <v>#DIV/0!</v>
      </c>
      <c r="L43" s="39"/>
      <c r="M43" s="34" t="e">
        <f>AVERAGE(T43,X43,AB43,AF43,AJ43,AN43,AR43,AV43,AZ43,BD43)</f>
        <v>#DIV/0!</v>
      </c>
      <c r="N43" s="35" t="e">
        <f>AVERAGE(U43,Y43,AC43,AG43,AK43,AO43,AS43,AW43,BA43,BE43)</f>
        <v>#DIV/0!</v>
      </c>
      <c r="O43" s="36" t="e">
        <f>AVERAGE(V43,Z43,AD43,AH43,AL43:AL44,AP43,AT43,AX43,BB43,BF43)</f>
        <v>#DIV/0!</v>
      </c>
      <c r="P43" s="41"/>
      <c r="Q43" s="2"/>
      <c r="R43" s="40"/>
      <c r="S43" s="33"/>
      <c r="T43" s="34"/>
      <c r="U43" s="35"/>
      <c r="V43" s="36"/>
      <c r="W43" s="33"/>
      <c r="X43" s="34"/>
      <c r="Y43" s="35"/>
      <c r="Z43" s="36"/>
      <c r="AA43" s="33"/>
      <c r="AB43" s="34"/>
      <c r="AC43" s="35"/>
      <c r="AD43" s="36"/>
      <c r="AE43" s="33"/>
      <c r="AF43" s="34"/>
      <c r="AG43" s="35"/>
      <c r="AH43" s="36"/>
      <c r="AI43" s="33"/>
      <c r="AJ43" s="34"/>
      <c r="AK43" s="35"/>
      <c r="AL43" s="36"/>
      <c r="AM43" s="33"/>
      <c r="AN43" s="34"/>
      <c r="AO43" s="35"/>
      <c r="AP43" s="36"/>
      <c r="AQ43" s="33"/>
      <c r="AR43" s="34"/>
      <c r="AS43" s="35"/>
      <c r="AT43" s="36"/>
      <c r="AU43" s="33"/>
      <c r="AV43" s="34"/>
      <c r="AW43" s="35"/>
      <c r="AX43" s="36"/>
      <c r="AY43" s="33"/>
      <c r="AZ43" s="34"/>
      <c r="BA43" s="35"/>
      <c r="BB43" s="36"/>
      <c r="BC43" s="33"/>
      <c r="BD43" s="34"/>
      <c r="BE43" s="35"/>
      <c r="BF43" s="36"/>
    </row>
    <row r="44" spans="2:61" x14ac:dyDescent="0.25">
      <c r="B44" s="31"/>
      <c r="C44" s="31"/>
      <c r="D44" s="2"/>
      <c r="E44" s="31"/>
      <c r="F44" s="31"/>
      <c r="G44" s="31">
        <f t="shared" si="6"/>
        <v>0</v>
      </c>
      <c r="H44" s="31"/>
      <c r="I44" s="37" t="e">
        <f t="shared" si="7"/>
        <v>#DIV/0!</v>
      </c>
      <c r="J44" s="38"/>
      <c r="K44" s="39" t="e">
        <f t="shared" si="8"/>
        <v>#DIV/0!</v>
      </c>
      <c r="L44" s="39"/>
      <c r="M44" s="34" t="e">
        <f>AVERAGE(T44,X44,AB44,AF44,AJ44,AN44,AR44,AV44,AZ44,BD44)</f>
        <v>#DIV/0!</v>
      </c>
      <c r="N44" s="35" t="e">
        <f>AVERAGE(U44,Y44,AC44,AG44,AK44,AO44,AS44,AW44,BA44,BE44)</f>
        <v>#DIV/0!</v>
      </c>
      <c r="O44" s="36" t="e">
        <f>AVERAGE(V44,Z44,AD44,AH44,AL44:AL45,AP44,AT44,AX44,BB44,BF44)</f>
        <v>#DIV/0!</v>
      </c>
      <c r="P44" s="41"/>
      <c r="Q44" s="2"/>
      <c r="R44" s="40"/>
      <c r="S44" s="33"/>
      <c r="T44" s="34"/>
      <c r="U44" s="35"/>
      <c r="V44" s="36"/>
      <c r="W44" s="33"/>
      <c r="X44" s="34"/>
      <c r="Y44" s="35"/>
      <c r="Z44" s="36"/>
      <c r="AA44" s="33"/>
      <c r="AB44" s="34"/>
      <c r="AC44" s="35"/>
      <c r="AD44" s="36"/>
      <c r="AE44" s="33"/>
      <c r="AF44" s="34"/>
      <c r="AG44" s="35"/>
      <c r="AH44" s="36"/>
      <c r="AI44" s="33"/>
      <c r="AJ44" s="34"/>
      <c r="AK44" s="35"/>
      <c r="AL44" s="36"/>
      <c r="AM44" s="33"/>
      <c r="AN44" s="34"/>
      <c r="AO44" s="35"/>
      <c r="AP44" s="36"/>
      <c r="AQ44" s="33"/>
      <c r="AR44" s="34"/>
      <c r="AS44" s="35"/>
      <c r="AT44" s="36"/>
      <c r="AU44" s="33"/>
      <c r="AV44" s="34"/>
      <c r="AW44" s="35"/>
      <c r="AX44" s="36"/>
      <c r="AY44" s="33"/>
      <c r="AZ44" s="34"/>
      <c r="BA44" s="35"/>
      <c r="BB44" s="36"/>
      <c r="BC44" s="33"/>
      <c r="BD44" s="34"/>
      <c r="BE44" s="35"/>
      <c r="BF44" s="36"/>
    </row>
    <row r="45" spans="2:61" x14ac:dyDescent="0.25">
      <c r="B45" s="31"/>
      <c r="C45" s="31"/>
      <c r="D45" s="2"/>
      <c r="E45" s="31"/>
      <c r="F45" s="31"/>
      <c r="G45" s="31">
        <f t="shared" si="6"/>
        <v>0</v>
      </c>
      <c r="H45" s="31"/>
      <c r="I45" s="37" t="e">
        <f t="shared" si="7"/>
        <v>#DIV/0!</v>
      </c>
      <c r="J45" s="38"/>
      <c r="K45" s="39" t="e">
        <f t="shared" si="8"/>
        <v>#DIV/0!</v>
      </c>
      <c r="L45" s="39"/>
      <c r="M45" s="34" t="e">
        <f>AVERAGE(T45,X45,AB45,AF45,AJ45,AN45,AR45,AV45,AZ45,BD45)</f>
        <v>#DIV/0!</v>
      </c>
      <c r="N45" s="35" t="e">
        <f>AVERAGE(U45,Y45,AC45,AG45,AK45,AO45,AS45,AW45,BA45,BE45)</f>
        <v>#DIV/0!</v>
      </c>
      <c r="O45" s="36" t="e">
        <f>AVERAGE(V45,Z45,AD45,AH45,AL45:AL46,AP45,AT45,AX45,BB45,BF45)</f>
        <v>#DIV/0!</v>
      </c>
      <c r="P45" s="41"/>
      <c r="Q45" s="2"/>
      <c r="R45" s="40"/>
      <c r="S45" s="33"/>
      <c r="T45" s="34"/>
      <c r="U45" s="35"/>
      <c r="V45" s="36"/>
      <c r="W45" s="33"/>
      <c r="X45" s="34"/>
      <c r="Y45" s="35"/>
      <c r="Z45" s="36"/>
      <c r="AA45" s="33"/>
      <c r="AB45" s="34"/>
      <c r="AC45" s="35"/>
      <c r="AD45" s="36"/>
      <c r="AE45" s="33"/>
      <c r="AF45" s="34"/>
      <c r="AG45" s="35"/>
      <c r="AH45" s="36"/>
      <c r="AI45" s="33"/>
      <c r="AJ45" s="34"/>
      <c r="AK45" s="35"/>
      <c r="AL45" s="36"/>
      <c r="AM45" s="33"/>
      <c r="AN45" s="34"/>
      <c r="AO45" s="35"/>
      <c r="AP45" s="36"/>
      <c r="AQ45" s="33"/>
      <c r="AR45" s="34"/>
      <c r="AS45" s="35"/>
      <c r="AT45" s="36"/>
      <c r="AU45" s="33"/>
      <c r="AV45" s="34"/>
      <c r="AW45" s="35"/>
      <c r="AX45" s="36"/>
      <c r="AY45" s="33"/>
      <c r="AZ45" s="34"/>
      <c r="BA45" s="35"/>
      <c r="BB45" s="36"/>
      <c r="BC45" s="33"/>
      <c r="BD45" s="34"/>
      <c r="BE45" s="35"/>
      <c r="BF45" s="36"/>
    </row>
    <row r="46" spans="2:61" x14ac:dyDescent="0.25">
      <c r="B46" s="31"/>
      <c r="C46" s="31"/>
      <c r="D46" s="2"/>
      <c r="E46" s="31"/>
      <c r="F46" s="31"/>
      <c r="G46" s="31">
        <f t="shared" si="6"/>
        <v>0</v>
      </c>
      <c r="H46" s="31"/>
      <c r="I46" s="37" t="e">
        <f t="shared" si="7"/>
        <v>#DIV/0!</v>
      </c>
      <c r="J46" s="38"/>
      <c r="K46" s="39" t="e">
        <f t="shared" si="8"/>
        <v>#DIV/0!</v>
      </c>
      <c r="L46" s="39"/>
      <c r="M46" s="34" t="e">
        <f>AVERAGE(T46,X46,AB46,AF46,AJ46,AN46,AR46,AV46,AZ46,BD46)</f>
        <v>#DIV/0!</v>
      </c>
      <c r="N46" s="35" t="e">
        <f>AVERAGE(U46,Y46,AC46,AG46,AK46,AO46,AS46,AW46,BA46,BE46)</f>
        <v>#DIV/0!</v>
      </c>
      <c r="O46" s="36" t="e">
        <f>AVERAGE(V46,Z46,AD46,AH46,AL46:AL47,AP46,AT46,AX46,BB46,BF46)</f>
        <v>#DIV/0!</v>
      </c>
      <c r="P46" s="41"/>
      <c r="Q46" s="2"/>
      <c r="R46" s="40"/>
      <c r="S46" s="33"/>
      <c r="T46" s="34"/>
      <c r="U46" s="35"/>
      <c r="V46" s="36"/>
      <c r="W46" s="33"/>
      <c r="X46" s="34"/>
      <c r="Y46" s="35"/>
      <c r="Z46" s="36"/>
      <c r="AA46" s="33"/>
      <c r="AB46" s="34"/>
      <c r="AC46" s="35"/>
      <c r="AD46" s="36"/>
      <c r="AE46" s="33"/>
      <c r="AF46" s="34"/>
      <c r="AG46" s="35"/>
      <c r="AH46" s="36"/>
      <c r="AI46" s="33"/>
      <c r="AJ46" s="34"/>
      <c r="AK46" s="35"/>
      <c r="AL46" s="36"/>
      <c r="AM46" s="33"/>
      <c r="AN46" s="34"/>
      <c r="AO46" s="35"/>
      <c r="AP46" s="36"/>
      <c r="AQ46" s="33"/>
      <c r="AR46" s="34"/>
      <c r="AS46" s="35"/>
      <c r="AT46" s="36"/>
      <c r="AU46" s="33"/>
      <c r="AV46" s="34"/>
      <c r="AW46" s="35"/>
      <c r="AX46" s="36"/>
      <c r="AY46" s="33"/>
      <c r="AZ46" s="34"/>
      <c r="BA46" s="35"/>
      <c r="BB46" s="36"/>
      <c r="BC46" s="33"/>
      <c r="BD46" s="34"/>
      <c r="BE46" s="35"/>
      <c r="BF46" s="36"/>
      <c r="BG46" s="32"/>
      <c r="BH46" s="32"/>
      <c r="BI46" s="32"/>
    </row>
    <row r="47" spans="2:61" x14ac:dyDescent="0.25">
      <c r="B47" s="31"/>
      <c r="C47" s="31"/>
      <c r="D47" s="2"/>
      <c r="E47" s="31"/>
      <c r="F47" s="31"/>
      <c r="G47" s="31">
        <f t="shared" si="6"/>
        <v>0</v>
      </c>
      <c r="H47" s="31"/>
      <c r="I47" s="37" t="e">
        <f t="shared" si="7"/>
        <v>#DIV/0!</v>
      </c>
      <c r="J47" s="38"/>
      <c r="K47" s="39" t="e">
        <f t="shared" si="8"/>
        <v>#DIV/0!</v>
      </c>
      <c r="L47" s="39"/>
      <c r="M47" s="34" t="e">
        <f>AVERAGE(T47,X47,AB47,AF47,AJ47,AN47,AR47,AV47,AZ47,BD47)</f>
        <v>#DIV/0!</v>
      </c>
      <c r="N47" s="35" t="e">
        <f>AVERAGE(U47,Y47,AC47,AG47,AK47,AO47,AS47,AW47,BA47,BE47)</f>
        <v>#DIV/0!</v>
      </c>
      <c r="O47" s="36" t="e">
        <f>AVERAGE(V47,Z47,AD47,AH47,AL47:AL48,AP47,AT47,AX47,BB47,BF47)</f>
        <v>#DIV/0!</v>
      </c>
      <c r="P47" s="41"/>
      <c r="Q47" s="2"/>
      <c r="R47" s="40"/>
      <c r="S47" s="33"/>
      <c r="T47" s="34"/>
      <c r="U47" s="35"/>
      <c r="V47" s="36"/>
      <c r="W47" s="33"/>
      <c r="X47" s="34"/>
      <c r="Y47" s="35"/>
      <c r="Z47" s="36"/>
      <c r="AA47" s="33"/>
      <c r="AB47" s="34"/>
      <c r="AC47" s="35"/>
      <c r="AD47" s="36"/>
      <c r="AE47" s="33"/>
      <c r="AF47" s="34"/>
      <c r="AG47" s="35"/>
      <c r="AH47" s="36"/>
      <c r="AI47" s="33"/>
      <c r="AJ47" s="34"/>
      <c r="AK47" s="35"/>
      <c r="AL47" s="36"/>
      <c r="AM47" s="33"/>
      <c r="AN47" s="34"/>
      <c r="AO47" s="35"/>
      <c r="AP47" s="36"/>
      <c r="AQ47" s="33"/>
      <c r="AR47" s="34"/>
      <c r="AS47" s="35"/>
      <c r="AT47" s="36"/>
      <c r="AU47" s="33"/>
      <c r="AV47" s="34"/>
      <c r="AW47" s="35"/>
      <c r="AX47" s="36"/>
      <c r="AY47" s="33"/>
      <c r="AZ47" s="34"/>
      <c r="BA47" s="35"/>
      <c r="BB47" s="36"/>
      <c r="BC47" s="33"/>
      <c r="BD47" s="34"/>
      <c r="BE47" s="35"/>
      <c r="BF47" s="36"/>
      <c r="BG47" s="32"/>
      <c r="BH47" s="32"/>
      <c r="BI47" s="32"/>
    </row>
    <row r="48" spans="2:61" x14ac:dyDescent="0.25"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BE48" s="32"/>
      <c r="BF48" s="32"/>
      <c r="BG48" s="32"/>
      <c r="BH48" s="32"/>
      <c r="BI48" s="32"/>
    </row>
    <row r="49" spans="2:66" x14ac:dyDescent="0.25"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BE49" s="32"/>
      <c r="BF49" s="32"/>
      <c r="BG49" s="32"/>
      <c r="BH49" s="32"/>
      <c r="BI49" s="32"/>
    </row>
    <row r="50" spans="2:66" x14ac:dyDescent="0.25"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BH50" s="32"/>
      <c r="BI50" s="32"/>
    </row>
    <row r="51" spans="2:66" x14ac:dyDescent="0.25"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BH51" s="32"/>
      <c r="BI51" s="32"/>
    </row>
    <row r="52" spans="2:66" x14ac:dyDescent="0.25"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BH52" s="32"/>
      <c r="BI52" s="32"/>
    </row>
    <row r="53" spans="2:66" x14ac:dyDescent="0.25"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BE53" s="32"/>
      <c r="BF53" s="32"/>
      <c r="BG53" s="32"/>
      <c r="BH53" s="32"/>
      <c r="BI53" s="32"/>
    </row>
    <row r="54" spans="2:66" x14ac:dyDescent="0.25"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BE54" s="32"/>
      <c r="BF54" s="32"/>
      <c r="BG54" s="32"/>
      <c r="BH54" s="32"/>
      <c r="BI54" s="32"/>
      <c r="BJ54" s="32"/>
      <c r="BK54" s="32"/>
      <c r="BL54" s="32"/>
      <c r="BM54" s="32"/>
    </row>
    <row r="55" spans="2:66" x14ac:dyDescent="0.25">
      <c r="M55" s="32"/>
      <c r="N55" s="32"/>
      <c r="O55" s="32"/>
      <c r="P55" s="32"/>
      <c r="BE55" s="32"/>
      <c r="BF55" s="32"/>
      <c r="BG55" s="32"/>
      <c r="BH55" s="32"/>
      <c r="BI55" s="32"/>
      <c r="BJ55" s="32"/>
      <c r="BK55" s="32"/>
      <c r="BL55" s="32"/>
      <c r="BM55" s="32"/>
    </row>
    <row r="56" spans="2:66" x14ac:dyDescent="0.25"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G56" s="32"/>
      <c r="AH56" s="32"/>
      <c r="AI56" s="32"/>
      <c r="AJ56" s="32"/>
      <c r="AK56" s="32"/>
      <c r="AL56" s="32"/>
      <c r="AM56" s="32"/>
      <c r="AN56" s="32"/>
      <c r="AO56" s="32"/>
      <c r="AT56" s="32"/>
      <c r="AY56" s="32"/>
      <c r="AZ56" s="32"/>
      <c r="BA56" s="32"/>
      <c r="BB56" s="32"/>
      <c r="BC56" s="32"/>
      <c r="BD56" s="32"/>
      <c r="BE56" s="32"/>
      <c r="BF56" s="32"/>
      <c r="BG56" s="32"/>
      <c r="BL56" s="32"/>
      <c r="BM56" s="32"/>
    </row>
    <row r="57" spans="2:66" x14ac:dyDescent="0.25"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</row>
    <row r="58" spans="2:66" x14ac:dyDescent="0.25"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</row>
    <row r="59" spans="2:66" x14ac:dyDescent="0.25"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</row>
    <row r="60" spans="2:66" x14ac:dyDescent="0.25">
      <c r="M60" s="32"/>
      <c r="N60" s="32"/>
      <c r="O60" s="32"/>
      <c r="P60" s="32"/>
      <c r="Q60" s="32"/>
      <c r="R60" s="32"/>
      <c r="S60" s="32"/>
      <c r="T60" s="32"/>
      <c r="U60" s="32"/>
      <c r="V60" s="32"/>
      <c r="AA60" s="32"/>
      <c r="AB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</row>
    <row r="61" spans="2:66" x14ac:dyDescent="0.25">
      <c r="M61" s="32"/>
      <c r="N61" s="32"/>
      <c r="O61" s="32"/>
      <c r="P61" s="32"/>
      <c r="Q61" s="32"/>
      <c r="R61" s="32"/>
      <c r="S61" s="32"/>
      <c r="T61" s="32"/>
      <c r="U61" s="32"/>
      <c r="V61" s="32"/>
      <c r="AA61" s="32"/>
      <c r="AB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M61" s="32"/>
      <c r="BN61" s="32"/>
    </row>
    <row r="62" spans="2:66" x14ac:dyDescent="0.25">
      <c r="M62" s="32"/>
      <c r="N62" s="32"/>
      <c r="O62" s="32"/>
      <c r="P62" s="32"/>
      <c r="Q62" s="32"/>
      <c r="R62" s="32"/>
      <c r="S62" s="32"/>
      <c r="T62" s="32"/>
      <c r="U62" s="32"/>
      <c r="V62" s="32"/>
      <c r="AA62" s="32"/>
      <c r="AB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M62" s="32"/>
      <c r="BN62" s="32"/>
    </row>
    <row r="63" spans="2:66" x14ac:dyDescent="0.25"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M63" s="32"/>
      <c r="BN63" s="32"/>
    </row>
    <row r="64" spans="2:66" x14ac:dyDescent="0.25"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</row>
    <row r="65" spans="13:66" x14ac:dyDescent="0.25"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</row>
    <row r="66" spans="13:66" x14ac:dyDescent="0.25">
      <c r="M66" s="32"/>
      <c r="R66" s="32"/>
      <c r="S66" s="32"/>
      <c r="T66" s="32"/>
      <c r="U66" s="32"/>
      <c r="V66" s="32"/>
      <c r="W66" s="32"/>
      <c r="X66" s="32"/>
      <c r="Y66" s="32"/>
      <c r="Z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</row>
    <row r="67" spans="13:66" x14ac:dyDescent="0.25">
      <c r="M67" s="32"/>
      <c r="R67" s="32"/>
      <c r="S67" s="32"/>
      <c r="T67" s="32"/>
      <c r="U67" s="32"/>
      <c r="V67" s="32"/>
      <c r="W67" s="32"/>
      <c r="X67" s="32"/>
      <c r="Y67" s="32"/>
      <c r="Z67" s="32"/>
      <c r="AG67" s="32"/>
      <c r="AL67" s="32"/>
      <c r="AM67" s="32"/>
      <c r="AN67" s="32"/>
      <c r="AO67" s="32"/>
      <c r="AP67" s="32"/>
      <c r="AQ67" s="32"/>
      <c r="AR67" s="32"/>
      <c r="AS67" s="32"/>
      <c r="AT67" s="32"/>
      <c r="AY67" s="32"/>
      <c r="BD67" s="32"/>
      <c r="BE67" s="32"/>
      <c r="BF67" s="32"/>
      <c r="BG67" s="32"/>
      <c r="BH67" s="32"/>
      <c r="BI67" s="32"/>
      <c r="BJ67" s="32"/>
      <c r="BK67" s="32"/>
      <c r="BL67" s="32"/>
    </row>
    <row r="68" spans="13:66" x14ac:dyDescent="0.25">
      <c r="M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G68" s="32"/>
      <c r="AL68" s="32"/>
      <c r="AM68" s="32"/>
      <c r="AN68" s="32"/>
      <c r="AO68" s="32"/>
      <c r="AP68" s="32"/>
      <c r="AQ68" s="32"/>
      <c r="AR68" s="32"/>
      <c r="AS68" s="32"/>
      <c r="AT68" s="32"/>
      <c r="AY68" s="32"/>
      <c r="BD68" s="32"/>
      <c r="BE68" s="32"/>
      <c r="BF68" s="32"/>
      <c r="BG68" s="32"/>
      <c r="BH68" s="32"/>
      <c r="BI68" s="32"/>
      <c r="BJ68" s="32"/>
      <c r="BK68" s="32"/>
      <c r="BL68" s="32"/>
    </row>
    <row r="69" spans="13:66" x14ac:dyDescent="0.25">
      <c r="M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G69" s="32"/>
      <c r="AL69" s="32"/>
      <c r="AM69" s="32"/>
      <c r="AN69" s="32"/>
      <c r="AO69" s="32"/>
      <c r="AP69" s="32"/>
      <c r="AQ69" s="32"/>
      <c r="AR69" s="32"/>
      <c r="AS69" s="32"/>
      <c r="AT69" s="32"/>
      <c r="AY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</row>
    <row r="70" spans="13:66" x14ac:dyDescent="0.25">
      <c r="R70" s="32"/>
      <c r="S70" s="32"/>
      <c r="T70" s="32"/>
      <c r="U70" s="32"/>
      <c r="V70" s="32"/>
      <c r="W70" s="32"/>
      <c r="X70" s="32"/>
      <c r="Y70" s="32"/>
      <c r="Z70" s="32"/>
      <c r="AG70" s="32"/>
      <c r="AL70" s="32"/>
      <c r="AM70" s="32"/>
      <c r="AN70" s="32"/>
      <c r="AO70" s="32"/>
      <c r="AP70" s="32"/>
      <c r="AQ70" s="32"/>
      <c r="AR70" s="32"/>
      <c r="AS70" s="32"/>
      <c r="AT70" s="32"/>
      <c r="AY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</row>
    <row r="71" spans="13:66" x14ac:dyDescent="0.25">
      <c r="R71" s="32"/>
      <c r="S71" s="32"/>
      <c r="T71" s="32"/>
      <c r="U71" s="32"/>
      <c r="V71" s="32"/>
      <c r="W71" s="32"/>
      <c r="X71" s="32"/>
      <c r="Y71" s="32"/>
      <c r="Z71" s="32"/>
      <c r="AL71" s="32"/>
      <c r="AM71" s="32"/>
      <c r="AN71" s="32"/>
      <c r="AO71" s="32"/>
      <c r="AP71" s="32"/>
      <c r="AQ71" s="32"/>
      <c r="AR71" s="32"/>
      <c r="AS71" s="32"/>
      <c r="AT71" s="32"/>
      <c r="BD71" s="32"/>
      <c r="BE71" s="32"/>
      <c r="BF71" s="32"/>
      <c r="BG71" s="32"/>
      <c r="BH71" s="32"/>
      <c r="BI71" s="32"/>
      <c r="BJ71" s="32"/>
      <c r="BK71" s="32"/>
      <c r="BL71" s="32"/>
    </row>
    <row r="72" spans="13:66" x14ac:dyDescent="0.25">
      <c r="AL72" s="32"/>
      <c r="AM72" s="32"/>
      <c r="AN72" s="32"/>
      <c r="AO72" s="32"/>
      <c r="AP72" s="32"/>
      <c r="AQ72" s="32"/>
      <c r="AR72" s="32"/>
      <c r="AS72" s="32"/>
      <c r="AT72" s="32"/>
      <c r="BD72" s="32"/>
      <c r="BE72" s="32"/>
      <c r="BF72" s="32"/>
      <c r="BG72" s="32"/>
      <c r="BH72" s="32"/>
      <c r="BI72" s="32"/>
      <c r="BJ72" s="32"/>
      <c r="BK72" s="32"/>
      <c r="BL72" s="32"/>
    </row>
  </sheetData>
  <mergeCells count="87">
    <mergeCell ref="B47:C47"/>
    <mergeCell ref="E47:F47"/>
    <mergeCell ref="G47:H47"/>
    <mergeCell ref="I47:J47"/>
    <mergeCell ref="K47:L47"/>
    <mergeCell ref="B46:C46"/>
    <mergeCell ref="E46:F46"/>
    <mergeCell ref="G46:H46"/>
    <mergeCell ref="I46:J46"/>
    <mergeCell ref="K46:L46"/>
    <mergeCell ref="B45:C45"/>
    <mergeCell ref="E45:F45"/>
    <mergeCell ref="G45:H45"/>
    <mergeCell ref="I45:J45"/>
    <mergeCell ref="K45:L45"/>
    <mergeCell ref="B44:C44"/>
    <mergeCell ref="E44:F44"/>
    <mergeCell ref="G44:H44"/>
    <mergeCell ref="I44:J44"/>
    <mergeCell ref="K44:L44"/>
    <mergeCell ref="B43:C43"/>
    <mergeCell ref="E43:F43"/>
    <mergeCell ref="G43:H43"/>
    <mergeCell ref="I43:J43"/>
    <mergeCell ref="K43:L43"/>
    <mergeCell ref="S33:V33"/>
    <mergeCell ref="W33:Z33"/>
    <mergeCell ref="AA33:AD33"/>
    <mergeCell ref="AE33:AH33"/>
    <mergeCell ref="AI33:AL33"/>
    <mergeCell ref="AM33:AP33"/>
    <mergeCell ref="AQ33:AT33"/>
    <mergeCell ref="AU33:AX33"/>
    <mergeCell ref="AY33:BB33"/>
    <mergeCell ref="BC33:BF33"/>
    <mergeCell ref="B42:C42"/>
    <mergeCell ref="E42:F42"/>
    <mergeCell ref="G42:H42"/>
    <mergeCell ref="K42:L42"/>
    <mergeCell ref="I42:J42"/>
    <mergeCell ref="B41:C41"/>
    <mergeCell ref="E41:F41"/>
    <mergeCell ref="G41:H41"/>
    <mergeCell ref="K41:L41"/>
    <mergeCell ref="I41:J41"/>
    <mergeCell ref="B40:C40"/>
    <mergeCell ref="E40:F40"/>
    <mergeCell ref="G40:H40"/>
    <mergeCell ref="K40:L40"/>
    <mergeCell ref="I40:J40"/>
    <mergeCell ref="B39:C39"/>
    <mergeCell ref="E39:F39"/>
    <mergeCell ref="G39:H39"/>
    <mergeCell ref="K39:L39"/>
    <mergeCell ref="I39:J39"/>
    <mergeCell ref="B38:C38"/>
    <mergeCell ref="E38:F38"/>
    <mergeCell ref="G38:H38"/>
    <mergeCell ref="K38:L38"/>
    <mergeCell ref="I38:J38"/>
    <mergeCell ref="B37:C37"/>
    <mergeCell ref="E37:F37"/>
    <mergeCell ref="G37:H37"/>
    <mergeCell ref="K37:L37"/>
    <mergeCell ref="I37:J37"/>
    <mergeCell ref="B36:C36"/>
    <mergeCell ref="E36:F36"/>
    <mergeCell ref="G36:H36"/>
    <mergeCell ref="K36:L36"/>
    <mergeCell ref="I36:J36"/>
    <mergeCell ref="K34:L34"/>
    <mergeCell ref="K35:L35"/>
    <mergeCell ref="B34:C34"/>
    <mergeCell ref="B35:C35"/>
    <mergeCell ref="I34:J34"/>
    <mergeCell ref="I35:J35"/>
    <mergeCell ref="E34:F34"/>
    <mergeCell ref="E35:F35"/>
    <mergeCell ref="G34:H34"/>
    <mergeCell ref="G35:H35"/>
    <mergeCell ref="B8:E8"/>
    <mergeCell ref="A2:E2"/>
    <mergeCell ref="B3:E3"/>
    <mergeCell ref="B4:E4"/>
    <mergeCell ref="B5:E5"/>
    <mergeCell ref="B6:E6"/>
    <mergeCell ref="B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2016-08-18T11:03:47Z</dcterms:modified>
</cp:coreProperties>
</file>