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AS MANSOURI (RDI)\Desktop\Tadjikistan project\TO BE CHANGED\Winter Wheat\"/>
    </mc:Choice>
  </mc:AlternateContent>
  <xr:revisionPtr revIDLastSave="0" documentId="13_ncr:1_{1E6A5A2C-7981-4A99-BF71-083DF4200807}" xr6:coauthVersionLast="47" xr6:coauthVersionMax="47" xr10:uidLastSave="{00000000-0000-0000-0000-000000000000}"/>
  <bookViews>
    <workbookView xWindow="-98" yWindow="-98" windowWidth="21795" windowHeight="12975" firstSheet="1" activeTab="1" xr2:uid="{00000000-000D-0000-FFFF-FFFF00000000}"/>
  </bookViews>
  <sheets>
    <sheet name="ETo Penman Montheit FAO 56" sheetId="9" r:id="rId1"/>
    <sheet name="Soil Moisture Worksheet" sheetId="1" r:id="rId2"/>
    <sheet name="Application Rate" sheetId="5" r:id="rId3"/>
    <sheet name="Kc calculation" sheetId="7" r:id="rId4"/>
    <sheet name="Soil Moisture Graph" sheetId="2" r:id="rId5"/>
    <sheet name="ETc adj" sheetId="3" r:id="rId6"/>
    <sheet name="Crop Stress Factor" sheetId="4" r:id="rId7"/>
    <sheet name="Cumulative ET vs. Irrigation" sheetId="6" r:id="rId8"/>
    <sheet name="Sheet1"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0" i="5" l="1"/>
  <c r="C200" i="5"/>
  <c r="D200" i="5"/>
  <c r="E200" i="5"/>
  <c r="F200" i="5"/>
  <c r="G200" i="5"/>
  <c r="H200" i="5"/>
  <c r="B201" i="5"/>
  <c r="C201" i="5"/>
  <c r="D201" i="5"/>
  <c r="D202" i="5" s="1"/>
  <c r="D203" i="5" s="1"/>
  <c r="E201" i="5"/>
  <c r="E202" i="5" s="1"/>
  <c r="E203" i="5" s="1"/>
  <c r="E204" i="5" s="1"/>
  <c r="E205" i="5" s="1"/>
  <c r="E206" i="5" s="1"/>
  <c r="F201" i="5"/>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247" i="5" s="1"/>
  <c r="F248" i="5" s="1"/>
  <c r="F249" i="5" s="1"/>
  <c r="F250" i="5" s="1"/>
  <c r="F251" i="5" s="1"/>
  <c r="F252" i="5" s="1"/>
  <c r="F253" i="5" s="1"/>
  <c r="F254" i="5" s="1"/>
  <c r="F255" i="5" s="1"/>
  <c r="F256" i="5" s="1"/>
  <c r="F257" i="5" s="1"/>
  <c r="F258" i="5" s="1"/>
  <c r="F259" i="5" s="1"/>
  <c r="F260" i="5" s="1"/>
  <c r="F261" i="5" s="1"/>
  <c r="F262" i="5" s="1"/>
  <c r="F263" i="5" s="1"/>
  <c r="F264" i="5" s="1"/>
  <c r="F265" i="5" s="1"/>
  <c r="F266" i="5" s="1"/>
  <c r="F267" i="5" s="1"/>
  <c r="F268" i="5" s="1"/>
  <c r="F269" i="5" s="1"/>
  <c r="F270" i="5" s="1"/>
  <c r="F271" i="5" s="1"/>
  <c r="F272" i="5" s="1"/>
  <c r="F273" i="5" s="1"/>
  <c r="F274" i="5" s="1"/>
  <c r="F275" i="5" s="1"/>
  <c r="F276" i="5" s="1"/>
  <c r="F277" i="5" s="1"/>
  <c r="F278" i="5" s="1"/>
  <c r="F279" i="5" s="1"/>
  <c r="G201" i="5"/>
  <c r="H201" i="5"/>
  <c r="I201" i="5"/>
  <c r="B202" i="5"/>
  <c r="C202" i="5"/>
  <c r="G202" i="5" s="1"/>
  <c r="H202" i="5"/>
  <c r="H203" i="5" s="1"/>
  <c r="H204" i="5" s="1"/>
  <c r="H205" i="5" s="1"/>
  <c r="H206" i="5" s="1"/>
  <c r="H207" i="5" s="1"/>
  <c r="H208" i="5" s="1"/>
  <c r="H209" i="5" s="1"/>
  <c r="H210" i="5" s="1"/>
  <c r="H211" i="5" s="1"/>
  <c r="H212" i="5" s="1"/>
  <c r="H213" i="5" s="1"/>
  <c r="H214" i="5" s="1"/>
  <c r="H215" i="5" s="1"/>
  <c r="H216" i="5" s="1"/>
  <c r="H217" i="5" s="1"/>
  <c r="H218" i="5" s="1"/>
  <c r="H219" i="5" s="1"/>
  <c r="H220" i="5" s="1"/>
  <c r="H221" i="5" s="1"/>
  <c r="H222" i="5" s="1"/>
  <c r="H223" i="5" s="1"/>
  <c r="H224" i="5" s="1"/>
  <c r="H225" i="5" s="1"/>
  <c r="H226" i="5" s="1"/>
  <c r="H227" i="5" s="1"/>
  <c r="H228" i="5" s="1"/>
  <c r="H229" i="5" s="1"/>
  <c r="H230" i="5" s="1"/>
  <c r="H231" i="5" s="1"/>
  <c r="H232" i="5" s="1"/>
  <c r="H233" i="5" s="1"/>
  <c r="H234" i="5" s="1"/>
  <c r="H235" i="5" s="1"/>
  <c r="H236" i="5" s="1"/>
  <c r="H237" i="5" s="1"/>
  <c r="H238" i="5" s="1"/>
  <c r="H239" i="5" s="1"/>
  <c r="H240" i="5" s="1"/>
  <c r="H241" i="5" s="1"/>
  <c r="H242" i="5" s="1"/>
  <c r="H243" i="5" s="1"/>
  <c r="H244" i="5" s="1"/>
  <c r="H245" i="5" s="1"/>
  <c r="H246" i="5" s="1"/>
  <c r="H247" i="5" s="1"/>
  <c r="H248" i="5" s="1"/>
  <c r="H249" i="5" s="1"/>
  <c r="H250" i="5" s="1"/>
  <c r="H251" i="5" s="1"/>
  <c r="H252" i="5" s="1"/>
  <c r="H253" i="5" s="1"/>
  <c r="H254" i="5" s="1"/>
  <c r="H255" i="5" s="1"/>
  <c r="H256" i="5" s="1"/>
  <c r="H257" i="5" s="1"/>
  <c r="H258" i="5" s="1"/>
  <c r="H259" i="5" s="1"/>
  <c r="H260" i="5" s="1"/>
  <c r="H261" i="5" s="1"/>
  <c r="H262" i="5" s="1"/>
  <c r="H263" i="5" s="1"/>
  <c r="H264" i="5" s="1"/>
  <c r="H265" i="5" s="1"/>
  <c r="H266" i="5" s="1"/>
  <c r="H267" i="5" s="1"/>
  <c r="H268" i="5" s="1"/>
  <c r="H269" i="5" s="1"/>
  <c r="H270" i="5" s="1"/>
  <c r="H271" i="5" s="1"/>
  <c r="H272" i="5" s="1"/>
  <c r="H273" i="5" s="1"/>
  <c r="H274" i="5" s="1"/>
  <c r="H275" i="5" s="1"/>
  <c r="H276" i="5" s="1"/>
  <c r="H277" i="5" s="1"/>
  <c r="H278" i="5" s="1"/>
  <c r="H279" i="5" s="1"/>
  <c r="B203" i="5"/>
  <c r="C203" i="5"/>
  <c r="B204" i="5"/>
  <c r="C204" i="5"/>
  <c r="B205" i="5"/>
  <c r="C205" i="5"/>
  <c r="B206" i="5"/>
  <c r="C206" i="5"/>
  <c r="B207" i="5"/>
  <c r="C207" i="5"/>
  <c r="E207" i="5"/>
  <c r="E208" i="5" s="1"/>
  <c r="E209" i="5" s="1"/>
  <c r="E210" i="5" s="1"/>
  <c r="E211" i="5" s="1"/>
  <c r="E212" i="5" s="1"/>
  <c r="E213" i="5" s="1"/>
  <c r="E214" i="5" s="1"/>
  <c r="E215" i="5" s="1"/>
  <c r="E216" i="5" s="1"/>
  <c r="E217" i="5" s="1"/>
  <c r="E218" i="5" s="1"/>
  <c r="E219" i="5" s="1"/>
  <c r="E220" i="5" s="1"/>
  <c r="E221" i="5" s="1"/>
  <c r="E222" i="5" s="1"/>
  <c r="E223" i="5" s="1"/>
  <c r="E224" i="5" s="1"/>
  <c r="E225" i="5" s="1"/>
  <c r="E226" i="5" s="1"/>
  <c r="E227" i="5" s="1"/>
  <c r="E228" i="5" s="1"/>
  <c r="E229" i="5" s="1"/>
  <c r="E230" i="5" s="1"/>
  <c r="E231" i="5" s="1"/>
  <c r="E232" i="5" s="1"/>
  <c r="E233" i="5" s="1"/>
  <c r="E234" i="5" s="1"/>
  <c r="E235" i="5" s="1"/>
  <c r="E236" i="5" s="1"/>
  <c r="E237" i="5" s="1"/>
  <c r="E238" i="5" s="1"/>
  <c r="E239" i="5" s="1"/>
  <c r="E240" i="5" s="1"/>
  <c r="E241" i="5" s="1"/>
  <c r="E242" i="5" s="1"/>
  <c r="E243" i="5" s="1"/>
  <c r="E244" i="5" s="1"/>
  <c r="E245" i="5" s="1"/>
  <c r="E246" i="5" s="1"/>
  <c r="E247" i="5" s="1"/>
  <c r="E248" i="5" s="1"/>
  <c r="E249" i="5" s="1"/>
  <c r="E250" i="5" s="1"/>
  <c r="E251" i="5" s="1"/>
  <c r="E252" i="5" s="1"/>
  <c r="E253" i="5" s="1"/>
  <c r="E254" i="5" s="1"/>
  <c r="E255" i="5" s="1"/>
  <c r="E256" i="5" s="1"/>
  <c r="E257" i="5" s="1"/>
  <c r="E258" i="5" s="1"/>
  <c r="E259" i="5" s="1"/>
  <c r="E260" i="5" s="1"/>
  <c r="E261" i="5" s="1"/>
  <c r="E262" i="5" s="1"/>
  <c r="E263" i="5" s="1"/>
  <c r="E264" i="5" s="1"/>
  <c r="E265" i="5" s="1"/>
  <c r="E266" i="5" s="1"/>
  <c r="E267" i="5" s="1"/>
  <c r="E268" i="5" s="1"/>
  <c r="E269" i="5" s="1"/>
  <c r="E270" i="5" s="1"/>
  <c r="E271" i="5" s="1"/>
  <c r="E272" i="5" s="1"/>
  <c r="E273" i="5" s="1"/>
  <c r="E274" i="5" s="1"/>
  <c r="E275" i="5" s="1"/>
  <c r="E276" i="5" s="1"/>
  <c r="E277" i="5" s="1"/>
  <c r="E278" i="5" s="1"/>
  <c r="E279" i="5" s="1"/>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R201" i="1"/>
  <c r="S201" i="1" s="1"/>
  <c r="T201" i="1" s="1"/>
  <c r="Z201" i="1"/>
  <c r="R202" i="1"/>
  <c r="S202" i="1"/>
  <c r="Z202" i="1"/>
  <c r="R203" i="1"/>
  <c r="S203" i="1" s="1"/>
  <c r="R204" i="1"/>
  <c r="S204" i="1"/>
  <c r="R205" i="1"/>
  <c r="S205" i="1"/>
  <c r="R206" i="1"/>
  <c r="S206" i="1" s="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s="1"/>
  <c r="R222" i="1"/>
  <c r="S222" i="1"/>
  <c r="R223" i="1"/>
  <c r="S223" i="1"/>
  <c r="R224" i="1"/>
  <c r="S224" i="1" s="1"/>
  <c r="R225" i="1"/>
  <c r="S225" i="1"/>
  <c r="R226" i="1"/>
  <c r="S226" i="1"/>
  <c r="R227" i="1"/>
  <c r="S227" i="1"/>
  <c r="R228" i="1"/>
  <c r="S228" i="1"/>
  <c r="R229" i="1"/>
  <c r="S229" i="1"/>
  <c r="R230" i="1"/>
  <c r="S230" i="1"/>
  <c r="R231" i="1"/>
  <c r="S231" i="1"/>
  <c r="R232" i="1"/>
  <c r="S232" i="1"/>
  <c r="R233" i="1"/>
  <c r="S233" i="1"/>
  <c r="R234" i="1"/>
  <c r="S234" i="1"/>
  <c r="R235" i="1"/>
  <c r="S235" i="1"/>
  <c r="R236" i="1"/>
  <c r="S236" i="1"/>
  <c r="R237" i="1"/>
  <c r="S237" i="1"/>
  <c r="R238" i="1"/>
  <c r="S238" i="1"/>
  <c r="R239" i="1"/>
  <c r="S239" i="1"/>
  <c r="R240" i="1"/>
  <c r="S240" i="1"/>
  <c r="R241" i="1"/>
  <c r="S241" i="1"/>
  <c r="R242" i="1"/>
  <c r="S242" i="1" s="1"/>
  <c r="R243" i="1"/>
  <c r="S243" i="1"/>
  <c r="R244" i="1"/>
  <c r="S244" i="1"/>
  <c r="R245" i="1"/>
  <c r="S245" i="1"/>
  <c r="R246" i="1"/>
  <c r="S246" i="1"/>
  <c r="R247" i="1"/>
  <c r="S247" i="1"/>
  <c r="R248" i="1"/>
  <c r="S248" i="1"/>
  <c r="R249" i="1"/>
  <c r="S249" i="1"/>
  <c r="R250" i="1"/>
  <c r="S250" i="1"/>
  <c r="R251" i="1"/>
  <c r="S251" i="1" s="1"/>
  <c r="R252" i="1"/>
  <c r="S252" i="1"/>
  <c r="R253" i="1"/>
  <c r="S253" i="1"/>
  <c r="R254" i="1"/>
  <c r="S254" i="1"/>
  <c r="R255" i="1"/>
  <c r="S255" i="1"/>
  <c r="R256" i="1"/>
  <c r="S256" i="1"/>
  <c r="R257" i="1"/>
  <c r="S257" i="1"/>
  <c r="R258" i="1"/>
  <c r="S258" i="1"/>
  <c r="R259" i="1"/>
  <c r="S259" i="1"/>
  <c r="R260" i="1"/>
  <c r="S260" i="1" s="1"/>
  <c r="R261" i="1"/>
  <c r="S261" i="1"/>
  <c r="R262" i="1"/>
  <c r="S262" i="1"/>
  <c r="R263" i="1"/>
  <c r="S263" i="1"/>
  <c r="R264" i="1"/>
  <c r="S264" i="1"/>
  <c r="R265" i="1"/>
  <c r="S265" i="1" s="1"/>
  <c r="R266" i="1"/>
  <c r="S266" i="1"/>
  <c r="R267" i="1"/>
  <c r="S267" i="1"/>
  <c r="R268" i="1"/>
  <c r="S268" i="1"/>
  <c r="R269" i="1"/>
  <c r="S269" i="1" s="1"/>
  <c r="R270" i="1"/>
  <c r="S270" i="1"/>
  <c r="R271" i="1"/>
  <c r="S271" i="1"/>
  <c r="R272" i="1"/>
  <c r="S272" i="1"/>
  <c r="R273" i="1"/>
  <c r="S273" i="1"/>
  <c r="R274" i="1"/>
  <c r="S274" i="1"/>
  <c r="R275" i="1"/>
  <c r="S275" i="1"/>
  <c r="R276" i="1"/>
  <c r="S276" i="1"/>
  <c r="R277" i="1"/>
  <c r="S277" i="1"/>
  <c r="R278" i="1"/>
  <c r="S278" i="1" s="1"/>
  <c r="R279" i="1"/>
  <c r="S279" i="1"/>
  <c r="R280" i="1"/>
  <c r="S280" i="1"/>
  <c r="G201" i="1"/>
  <c r="H201" i="1" s="1"/>
  <c r="I201" i="1" s="1"/>
  <c r="N201" i="1" s="1"/>
  <c r="J201" i="1"/>
  <c r="K201" i="1"/>
  <c r="U201" i="1" s="1"/>
  <c r="V201" i="1" s="1"/>
  <c r="M201" i="1"/>
  <c r="O201" i="1"/>
  <c r="G202" i="1"/>
  <c r="H202" i="1"/>
  <c r="I202" i="1"/>
  <c r="J202" i="1"/>
  <c r="K202" i="1"/>
  <c r="M202" i="1"/>
  <c r="N202" i="1"/>
  <c r="G203" i="1"/>
  <c r="H203" i="1"/>
  <c r="I203" i="1" s="1"/>
  <c r="N203" i="1" s="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C201" i="1"/>
  <c r="D201" i="1"/>
  <c r="E201" i="1"/>
  <c r="C202" i="1"/>
  <c r="C203" i="1" s="1"/>
  <c r="D202" i="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E202"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H279" i="9"/>
  <c r="M279" i="9"/>
  <c r="N279" i="9" s="1"/>
  <c r="P279" i="9"/>
  <c r="T279" i="9"/>
  <c r="U279" i="9"/>
  <c r="V279" i="9"/>
  <c r="X279" i="9" s="1"/>
  <c r="W279" i="9"/>
  <c r="AB279" i="9"/>
  <c r="AC279" i="9"/>
  <c r="AE279" i="9"/>
  <c r="H280" i="9"/>
  <c r="AB280" i="9" s="1"/>
  <c r="AC280" i="9" s="1"/>
  <c r="M280" i="9"/>
  <c r="N280" i="9"/>
  <c r="O280" i="9"/>
  <c r="P280" i="9"/>
  <c r="Q280" i="9"/>
  <c r="AG280" i="9" s="1"/>
  <c r="S280" i="9"/>
  <c r="T280" i="9"/>
  <c r="U280" i="9"/>
  <c r="V280" i="9"/>
  <c r="W280" i="9"/>
  <c r="AE280" i="9"/>
  <c r="H281" i="9"/>
  <c r="M281" i="9"/>
  <c r="N281" i="9"/>
  <c r="O281" i="9"/>
  <c r="S281" i="9" s="1"/>
  <c r="P281" i="9"/>
  <c r="Q281" i="9"/>
  <c r="R281" i="9" s="1"/>
  <c r="Z281" i="9" s="1"/>
  <c r="AA281" i="9" s="1"/>
  <c r="AF281" i="9" s="1"/>
  <c r="T281" i="9"/>
  <c r="U281" i="9"/>
  <c r="V281" i="9"/>
  <c r="W281" i="9"/>
  <c r="X281" i="9"/>
  <c r="Y281" i="9"/>
  <c r="AB281" i="9"/>
  <c r="AC281" i="9"/>
  <c r="AD281" i="9"/>
  <c r="AE281" i="9"/>
  <c r="AH281" i="9"/>
  <c r="H282" i="9"/>
  <c r="M282" i="9"/>
  <c r="N282" i="9" s="1"/>
  <c r="P282" i="9"/>
  <c r="T282" i="9"/>
  <c r="U282" i="9"/>
  <c r="V282" i="9"/>
  <c r="X282" i="9" s="1"/>
  <c r="W282" i="9"/>
  <c r="AB282" i="9"/>
  <c r="AC282" i="9"/>
  <c r="AE282" i="9"/>
  <c r="H283" i="9"/>
  <c r="AB283" i="9" s="1"/>
  <c r="AC283" i="9" s="1"/>
  <c r="M283" i="9"/>
  <c r="N283" i="9"/>
  <c r="O283" i="9"/>
  <c r="P283" i="9"/>
  <c r="Q283" i="9"/>
  <c r="AG283" i="9" s="1"/>
  <c r="S283" i="9"/>
  <c r="T283" i="9"/>
  <c r="U283" i="9"/>
  <c r="V283" i="9"/>
  <c r="W283" i="9"/>
  <c r="AE283" i="9"/>
  <c r="H284" i="9"/>
  <c r="M284" i="9"/>
  <c r="N284" i="9"/>
  <c r="O284" i="9"/>
  <c r="S284" i="9" s="1"/>
  <c r="P284" i="9"/>
  <c r="Q284" i="9"/>
  <c r="R284" i="9" s="1"/>
  <c r="Z284" i="9" s="1"/>
  <c r="AA284" i="9" s="1"/>
  <c r="AF284" i="9" s="1"/>
  <c r="T284" i="9"/>
  <c r="U284" i="9"/>
  <c r="V284" i="9"/>
  <c r="W284" i="9"/>
  <c r="X284" i="9"/>
  <c r="Y284" i="9"/>
  <c r="AB284" i="9"/>
  <c r="AC284" i="9"/>
  <c r="AD284" i="9"/>
  <c r="AE284" i="9"/>
  <c r="AH284" i="9"/>
  <c r="H285" i="9"/>
  <c r="M285" i="9"/>
  <c r="N285" i="9" s="1"/>
  <c r="P285" i="9"/>
  <c r="T285" i="9"/>
  <c r="U285" i="9"/>
  <c r="V285" i="9"/>
  <c r="X285" i="9" s="1"/>
  <c r="W285" i="9"/>
  <c r="AB285" i="9"/>
  <c r="AC285" i="9"/>
  <c r="AE285" i="9"/>
  <c r="H286" i="9"/>
  <c r="AB286" i="9" s="1"/>
  <c r="AC286" i="9" s="1"/>
  <c r="M286" i="9"/>
  <c r="N286" i="9"/>
  <c r="O286" i="9"/>
  <c r="P286" i="9"/>
  <c r="Q286" i="9"/>
  <c r="AG286" i="9" s="1"/>
  <c r="S286" i="9"/>
  <c r="T286" i="9"/>
  <c r="U286" i="9"/>
  <c r="V286" i="9"/>
  <c r="W286" i="9"/>
  <c r="AE286" i="9"/>
  <c r="H287" i="9"/>
  <c r="M287" i="9"/>
  <c r="N287" i="9"/>
  <c r="O287" i="9"/>
  <c r="S287" i="9" s="1"/>
  <c r="P287" i="9"/>
  <c r="Q287" i="9"/>
  <c r="R287" i="9" s="1"/>
  <c r="Z287" i="9" s="1"/>
  <c r="AA287" i="9" s="1"/>
  <c r="AF287" i="9" s="1"/>
  <c r="T287" i="9"/>
  <c r="U287" i="9"/>
  <c r="V287" i="9"/>
  <c r="W287" i="9"/>
  <c r="X287" i="9"/>
  <c r="Y287" i="9"/>
  <c r="AB287" i="9"/>
  <c r="AC287" i="9"/>
  <c r="AD287" i="9"/>
  <c r="AE287" i="9"/>
  <c r="AG287" i="9"/>
  <c r="AH287" i="9"/>
  <c r="AI287" i="9"/>
  <c r="H288" i="9"/>
  <c r="M288" i="9"/>
  <c r="N288" i="9" s="1"/>
  <c r="P288" i="9"/>
  <c r="T288" i="9"/>
  <c r="U288" i="9"/>
  <c r="V288" i="9"/>
  <c r="X288" i="9" s="1"/>
  <c r="W288" i="9"/>
  <c r="AB288" i="9"/>
  <c r="AC288" i="9"/>
  <c r="AE288" i="9"/>
  <c r="H289" i="9"/>
  <c r="M289" i="9"/>
  <c r="N289" i="9"/>
  <c r="O289" i="9"/>
  <c r="P289" i="9"/>
  <c r="Q289" i="9"/>
  <c r="AG289" i="9" s="1"/>
  <c r="S289" i="9"/>
  <c r="T289" i="9"/>
  <c r="U289" i="9"/>
  <c r="W289" i="9" s="1"/>
  <c r="V289" i="9"/>
  <c r="AE289" i="9"/>
  <c r="H290" i="9"/>
  <c r="M290" i="9"/>
  <c r="N290" i="9"/>
  <c r="O290" i="9"/>
  <c r="S290" i="9" s="1"/>
  <c r="P290" i="9"/>
  <c r="Q290" i="9"/>
  <c r="R290" i="9" s="1"/>
  <c r="Z290" i="9" s="1"/>
  <c r="AA290" i="9" s="1"/>
  <c r="AF290" i="9" s="1"/>
  <c r="T290" i="9"/>
  <c r="U290" i="9"/>
  <c r="V290" i="9"/>
  <c r="W290" i="9"/>
  <c r="X290" i="9"/>
  <c r="Y290" i="9"/>
  <c r="AB290" i="9"/>
  <c r="AC290" i="9"/>
  <c r="AD290" i="9"/>
  <c r="AE290" i="9"/>
  <c r="AH290" i="9"/>
  <c r="H291" i="9"/>
  <c r="M291" i="9"/>
  <c r="N291" i="9" s="1"/>
  <c r="P291" i="9"/>
  <c r="T291" i="9"/>
  <c r="U291" i="9"/>
  <c r="V291" i="9"/>
  <c r="X291" i="9" s="1"/>
  <c r="W291" i="9"/>
  <c r="AB291" i="9"/>
  <c r="AC291" i="9"/>
  <c r="AE291" i="9"/>
  <c r="H292" i="9"/>
  <c r="AB292" i="9" s="1"/>
  <c r="AC292" i="9" s="1"/>
  <c r="M292" i="9"/>
  <c r="N292" i="9"/>
  <c r="O292" i="9"/>
  <c r="P292" i="9"/>
  <c r="Q292" i="9"/>
  <c r="AG292" i="9" s="1"/>
  <c r="S292" i="9"/>
  <c r="T292" i="9"/>
  <c r="U292" i="9"/>
  <c r="V292" i="9"/>
  <c r="W292" i="9"/>
  <c r="AE292" i="9"/>
  <c r="H293" i="9"/>
  <c r="M293" i="9"/>
  <c r="N293" i="9"/>
  <c r="O293" i="9"/>
  <c r="S293" i="9" s="1"/>
  <c r="P293" i="9"/>
  <c r="Q293" i="9"/>
  <c r="R293" i="9" s="1"/>
  <c r="Z293" i="9" s="1"/>
  <c r="AA293" i="9" s="1"/>
  <c r="AF293" i="9" s="1"/>
  <c r="T293" i="9"/>
  <c r="U293" i="9"/>
  <c r="V293" i="9"/>
  <c r="W293" i="9"/>
  <c r="X293" i="9"/>
  <c r="Y293" i="9"/>
  <c r="AB293" i="9"/>
  <c r="AC293" i="9"/>
  <c r="AD293" i="9"/>
  <c r="AE293" i="9"/>
  <c r="AH293" i="9"/>
  <c r="H294" i="9"/>
  <c r="M294" i="9"/>
  <c r="N294" i="9" s="1"/>
  <c r="P294" i="9"/>
  <c r="T294" i="9"/>
  <c r="U294" i="9"/>
  <c r="V294" i="9"/>
  <c r="X294" i="9" s="1"/>
  <c r="W294" i="9"/>
  <c r="AB294" i="9"/>
  <c r="AC294" i="9"/>
  <c r="AE294" i="9"/>
  <c r="H295" i="9"/>
  <c r="AB295" i="9" s="1"/>
  <c r="AC295" i="9" s="1"/>
  <c r="M295" i="9"/>
  <c r="N295" i="9"/>
  <c r="O295" i="9"/>
  <c r="P295" i="9"/>
  <c r="Q295" i="9"/>
  <c r="AG295" i="9" s="1"/>
  <c r="S295" i="9"/>
  <c r="T295" i="9"/>
  <c r="U295" i="9"/>
  <c r="V295" i="9"/>
  <c r="W295" i="9"/>
  <c r="AE295" i="9"/>
  <c r="H296" i="9"/>
  <c r="M296" i="9"/>
  <c r="N296" i="9"/>
  <c r="O296" i="9"/>
  <c r="S296" i="9" s="1"/>
  <c r="P296" i="9"/>
  <c r="Q296" i="9"/>
  <c r="R296" i="9" s="1"/>
  <c r="Z296" i="9" s="1"/>
  <c r="AA296" i="9" s="1"/>
  <c r="AF296" i="9" s="1"/>
  <c r="T296" i="9"/>
  <c r="U296" i="9"/>
  <c r="V296" i="9"/>
  <c r="W296" i="9"/>
  <c r="X296" i="9"/>
  <c r="Y296" i="9"/>
  <c r="AB296" i="9"/>
  <c r="AC296" i="9"/>
  <c r="AD296" i="9"/>
  <c r="AE296" i="9"/>
  <c r="AG296" i="9"/>
  <c r="AH296" i="9"/>
  <c r="AI296" i="9"/>
  <c r="H297" i="9"/>
  <c r="M297" i="9"/>
  <c r="N297" i="9" s="1"/>
  <c r="P297" i="9"/>
  <c r="T297" i="9"/>
  <c r="U297" i="9"/>
  <c r="V297" i="9"/>
  <c r="X297" i="9" s="1"/>
  <c r="W297" i="9"/>
  <c r="AB297" i="9"/>
  <c r="AC297" i="9"/>
  <c r="AE297" i="9"/>
  <c r="H298" i="9"/>
  <c r="AB298" i="9" s="1"/>
  <c r="AC298" i="9" s="1"/>
  <c r="M298" i="9"/>
  <c r="N298" i="9"/>
  <c r="O298" i="9"/>
  <c r="P298" i="9"/>
  <c r="Q298" i="9"/>
  <c r="AG298" i="9" s="1"/>
  <c r="S298" i="9"/>
  <c r="T298" i="9"/>
  <c r="U298" i="9"/>
  <c r="W298" i="9" s="1"/>
  <c r="V298" i="9"/>
  <c r="AE298" i="9"/>
  <c r="H299" i="9"/>
  <c r="M299" i="9"/>
  <c r="N299" i="9"/>
  <c r="O299" i="9"/>
  <c r="S299" i="9" s="1"/>
  <c r="P299" i="9"/>
  <c r="Q299" i="9"/>
  <c r="R299" i="9" s="1"/>
  <c r="Z299" i="9" s="1"/>
  <c r="AA299" i="9" s="1"/>
  <c r="AF299" i="9" s="1"/>
  <c r="T299" i="9"/>
  <c r="U299" i="9"/>
  <c r="V299" i="9"/>
  <c r="W299" i="9"/>
  <c r="X299" i="9"/>
  <c r="Y299" i="9"/>
  <c r="AB299" i="9"/>
  <c r="AC299" i="9"/>
  <c r="AD299" i="9"/>
  <c r="AE299" i="9"/>
  <c r="AH299" i="9"/>
  <c r="H300" i="9"/>
  <c r="M300" i="9"/>
  <c r="N300" i="9" s="1"/>
  <c r="P300" i="9"/>
  <c r="T300" i="9"/>
  <c r="U300" i="9"/>
  <c r="V300" i="9"/>
  <c r="X300" i="9" s="1"/>
  <c r="W300" i="9"/>
  <c r="AB300" i="9"/>
  <c r="AC300" i="9"/>
  <c r="AE300" i="9"/>
  <c r="H301" i="9"/>
  <c r="M301" i="9"/>
  <c r="N301" i="9"/>
  <c r="O301" i="9"/>
  <c r="P301" i="9"/>
  <c r="Q301" i="9"/>
  <c r="AG301" i="9" s="1"/>
  <c r="S301" i="9"/>
  <c r="T301" i="9"/>
  <c r="U301" i="9"/>
  <c r="V301" i="9"/>
  <c r="W301" i="9"/>
  <c r="AE301" i="9"/>
  <c r="H302" i="9"/>
  <c r="M302" i="9"/>
  <c r="N302" i="9"/>
  <c r="O302" i="9"/>
  <c r="S302" i="9" s="1"/>
  <c r="P302" i="9"/>
  <c r="Q302" i="9"/>
  <c r="R302" i="9" s="1"/>
  <c r="Z302" i="9" s="1"/>
  <c r="AA302" i="9" s="1"/>
  <c r="AF302" i="9" s="1"/>
  <c r="T302" i="9"/>
  <c r="U302" i="9"/>
  <c r="V302" i="9"/>
  <c r="W302" i="9"/>
  <c r="X302" i="9"/>
  <c r="Y302" i="9"/>
  <c r="AB302" i="9"/>
  <c r="AC302" i="9"/>
  <c r="AD302" i="9"/>
  <c r="AE302" i="9"/>
  <c r="AH302" i="9"/>
  <c r="H303" i="9"/>
  <c r="M303" i="9"/>
  <c r="N303" i="9" s="1"/>
  <c r="P303" i="9"/>
  <c r="T303" i="9"/>
  <c r="U303" i="9"/>
  <c r="V303" i="9"/>
  <c r="X303" i="9" s="1"/>
  <c r="W303" i="9"/>
  <c r="AB303" i="9"/>
  <c r="AC303" i="9"/>
  <c r="AE303"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M137" i="1"/>
  <c r="A136" i="5"/>
  <c r="B136" i="5"/>
  <c r="C136" i="5"/>
  <c r="A137" i="5"/>
  <c r="B137" i="5"/>
  <c r="C137" i="5"/>
  <c r="A138" i="5"/>
  <c r="B138" i="5"/>
  <c r="C138" i="5"/>
  <c r="A139" i="5"/>
  <c r="B139" i="5"/>
  <c r="C139" i="5"/>
  <c r="A140" i="5"/>
  <c r="B140" i="5"/>
  <c r="C140" i="5"/>
  <c r="A141" i="5"/>
  <c r="B141" i="5"/>
  <c r="C141" i="5"/>
  <c r="A142" i="5"/>
  <c r="B142" i="5"/>
  <c r="C142" i="5"/>
  <c r="A143" i="5"/>
  <c r="B143" i="5"/>
  <c r="C143" i="5"/>
  <c r="A144" i="5"/>
  <c r="B144" i="5"/>
  <c r="C144" i="5"/>
  <c r="A145" i="5"/>
  <c r="B145" i="5"/>
  <c r="C145" i="5"/>
  <c r="A146" i="5"/>
  <c r="B146" i="5"/>
  <c r="C146" i="5"/>
  <c r="A147" i="5"/>
  <c r="B147" i="5"/>
  <c r="C147" i="5"/>
  <c r="A148" i="5"/>
  <c r="B148" i="5"/>
  <c r="C148" i="5"/>
  <c r="A149" i="5"/>
  <c r="B149" i="5"/>
  <c r="C149" i="5"/>
  <c r="A150" i="5"/>
  <c r="B150" i="5"/>
  <c r="C150" i="5"/>
  <c r="A151" i="5"/>
  <c r="B151" i="5"/>
  <c r="C151" i="5"/>
  <c r="A152" i="5"/>
  <c r="B152" i="5"/>
  <c r="C152" i="5"/>
  <c r="A153" i="5"/>
  <c r="B153" i="5"/>
  <c r="C153" i="5"/>
  <c r="A154" i="5"/>
  <c r="B154" i="5"/>
  <c r="C154" i="5"/>
  <c r="A155" i="5"/>
  <c r="B155" i="5"/>
  <c r="C155" i="5"/>
  <c r="A156" i="5"/>
  <c r="B156" i="5"/>
  <c r="C156" i="5"/>
  <c r="A157" i="5"/>
  <c r="B157" i="5"/>
  <c r="C157" i="5"/>
  <c r="A158" i="5"/>
  <c r="B158" i="5"/>
  <c r="C158" i="5"/>
  <c r="A159" i="5"/>
  <c r="B159" i="5"/>
  <c r="C159" i="5"/>
  <c r="A160" i="5"/>
  <c r="B160" i="5"/>
  <c r="C160" i="5"/>
  <c r="A161" i="5"/>
  <c r="B161" i="5"/>
  <c r="C161" i="5"/>
  <c r="A162" i="5"/>
  <c r="B162" i="5"/>
  <c r="C162" i="5"/>
  <c r="A163" i="5"/>
  <c r="B163" i="5"/>
  <c r="C163" i="5"/>
  <c r="A164" i="5"/>
  <c r="B164" i="5"/>
  <c r="C164" i="5"/>
  <c r="A165" i="5"/>
  <c r="B165" i="5"/>
  <c r="C165" i="5"/>
  <c r="A166" i="5"/>
  <c r="B166" i="5"/>
  <c r="C166" i="5"/>
  <c r="A167" i="5"/>
  <c r="B167" i="5"/>
  <c r="C167" i="5"/>
  <c r="A168" i="5"/>
  <c r="B168" i="5"/>
  <c r="C168" i="5"/>
  <c r="A169" i="5"/>
  <c r="B169" i="5"/>
  <c r="C169" i="5"/>
  <c r="A170" i="5"/>
  <c r="B170" i="5"/>
  <c r="C170" i="5"/>
  <c r="A171" i="5"/>
  <c r="B171" i="5"/>
  <c r="C171" i="5"/>
  <c r="A172" i="5"/>
  <c r="B172" i="5"/>
  <c r="C172" i="5"/>
  <c r="A173" i="5"/>
  <c r="B173" i="5"/>
  <c r="C173" i="5"/>
  <c r="A174" i="5"/>
  <c r="B174" i="5"/>
  <c r="C174" i="5"/>
  <c r="A175" i="5"/>
  <c r="B175" i="5"/>
  <c r="C175" i="5"/>
  <c r="A176" i="5"/>
  <c r="B176" i="5"/>
  <c r="C176" i="5"/>
  <c r="A177" i="5"/>
  <c r="B177" i="5"/>
  <c r="C177" i="5"/>
  <c r="A178" i="5"/>
  <c r="B178" i="5"/>
  <c r="C178" i="5"/>
  <c r="A179" i="5"/>
  <c r="B179" i="5"/>
  <c r="C179" i="5"/>
  <c r="A180" i="5"/>
  <c r="B180" i="5"/>
  <c r="C180" i="5"/>
  <c r="A181" i="5"/>
  <c r="B181" i="5"/>
  <c r="C181" i="5"/>
  <c r="A182" i="5"/>
  <c r="B182" i="5"/>
  <c r="C182" i="5"/>
  <c r="A183" i="5"/>
  <c r="B183" i="5"/>
  <c r="C183" i="5"/>
  <c r="A184" i="5"/>
  <c r="B184" i="5"/>
  <c r="C184" i="5"/>
  <c r="A185" i="5"/>
  <c r="B185" i="5"/>
  <c r="C185" i="5"/>
  <c r="A186" i="5"/>
  <c r="B186" i="5"/>
  <c r="C186" i="5"/>
  <c r="A187" i="5"/>
  <c r="B187" i="5"/>
  <c r="C187" i="5"/>
  <c r="A188" i="5"/>
  <c r="B188" i="5"/>
  <c r="C188" i="5"/>
  <c r="A189" i="5"/>
  <c r="B189" i="5"/>
  <c r="C189" i="5"/>
  <c r="A190" i="5"/>
  <c r="B190" i="5"/>
  <c r="C190" i="5"/>
  <c r="A191" i="5"/>
  <c r="B191" i="5"/>
  <c r="C191" i="5"/>
  <c r="A192" i="5"/>
  <c r="B192" i="5"/>
  <c r="C192" i="5"/>
  <c r="A193" i="5"/>
  <c r="B193" i="5"/>
  <c r="C193" i="5"/>
  <c r="A194" i="5"/>
  <c r="B194" i="5"/>
  <c r="C194" i="5"/>
  <c r="A195" i="5"/>
  <c r="B195" i="5"/>
  <c r="C195" i="5"/>
  <c r="A196" i="5"/>
  <c r="B196" i="5"/>
  <c r="C196" i="5"/>
  <c r="A197" i="5"/>
  <c r="B197" i="5"/>
  <c r="C197" i="5"/>
  <c r="A198" i="5"/>
  <c r="B198" i="5"/>
  <c r="C198" i="5"/>
  <c r="A199" i="5"/>
  <c r="B199" i="5"/>
  <c r="C199" i="5"/>
  <c r="S199" i="1"/>
  <c r="R199" i="1"/>
  <c r="R200" i="1"/>
  <c r="S200" i="1"/>
  <c r="R137" i="1"/>
  <c r="S137" i="1"/>
  <c r="R138" i="1"/>
  <c r="S138" i="1"/>
  <c r="R139" i="1"/>
  <c r="R140" i="1"/>
  <c r="S140" i="1"/>
  <c r="R141" i="1"/>
  <c r="S141" i="1"/>
  <c r="R142" i="1"/>
  <c r="S142" i="1"/>
  <c r="S143" i="1"/>
  <c r="R143" i="1"/>
  <c r="R144" i="1"/>
  <c r="S144" i="1"/>
  <c r="R145" i="1"/>
  <c r="S145" i="1"/>
  <c r="R146" i="1"/>
  <c r="S146" i="1"/>
  <c r="R147" i="1"/>
  <c r="S147" i="1"/>
  <c r="R148" i="1"/>
  <c r="R149" i="1"/>
  <c r="S149" i="1"/>
  <c r="R150" i="1"/>
  <c r="S150" i="1"/>
  <c r="R151" i="1"/>
  <c r="S151" i="1"/>
  <c r="R152" i="1"/>
  <c r="S152" i="1"/>
  <c r="R153" i="1"/>
  <c r="S153" i="1"/>
  <c r="R154" i="1"/>
  <c r="S154" i="1"/>
  <c r="R155" i="1"/>
  <c r="S155" i="1"/>
  <c r="R156" i="1"/>
  <c r="S156" i="1"/>
  <c r="R157" i="1"/>
  <c r="R158" i="1"/>
  <c r="S158" i="1"/>
  <c r="R159" i="1"/>
  <c r="S159" i="1"/>
  <c r="R160" i="1"/>
  <c r="S160" i="1"/>
  <c r="R161" i="1"/>
  <c r="S161" i="1"/>
  <c r="R162" i="1"/>
  <c r="S162" i="1"/>
  <c r="R163" i="1"/>
  <c r="S163" i="1"/>
  <c r="R164" i="1"/>
  <c r="S164" i="1"/>
  <c r="R165" i="1"/>
  <c r="S165" i="1"/>
  <c r="R166" i="1"/>
  <c r="R167" i="1"/>
  <c r="S167" i="1"/>
  <c r="R168" i="1"/>
  <c r="S168" i="1"/>
  <c r="R169" i="1"/>
  <c r="S169" i="1"/>
  <c r="R170" i="1"/>
  <c r="S170" i="1"/>
  <c r="R171" i="1"/>
  <c r="S171" i="1"/>
  <c r="R172" i="1"/>
  <c r="S172" i="1"/>
  <c r="R173" i="1"/>
  <c r="S173" i="1"/>
  <c r="R174" i="1"/>
  <c r="S174" i="1"/>
  <c r="R175" i="1"/>
  <c r="R176" i="1"/>
  <c r="S176" i="1"/>
  <c r="R177" i="1"/>
  <c r="S177" i="1"/>
  <c r="R178" i="1"/>
  <c r="S178" i="1"/>
  <c r="R179" i="1"/>
  <c r="S179" i="1"/>
  <c r="R180" i="1"/>
  <c r="S180" i="1"/>
  <c r="R181" i="1"/>
  <c r="S181" i="1"/>
  <c r="R182" i="1"/>
  <c r="S182" i="1"/>
  <c r="R183" i="1"/>
  <c r="S183" i="1"/>
  <c r="R184" i="1"/>
  <c r="R185" i="1"/>
  <c r="S185" i="1"/>
  <c r="R186" i="1"/>
  <c r="S186" i="1"/>
  <c r="R187" i="1"/>
  <c r="S187" i="1"/>
  <c r="S188" i="1"/>
  <c r="R188" i="1"/>
  <c r="R189" i="1"/>
  <c r="S189" i="1"/>
  <c r="R190" i="1"/>
  <c r="S190" i="1"/>
  <c r="R191" i="1"/>
  <c r="S191" i="1"/>
  <c r="R192" i="1"/>
  <c r="S192" i="1"/>
  <c r="R193" i="1"/>
  <c r="R194" i="1"/>
  <c r="S194" i="1"/>
  <c r="R195" i="1"/>
  <c r="S195" i="1"/>
  <c r="R196" i="1"/>
  <c r="S196" i="1"/>
  <c r="R197" i="1"/>
  <c r="S197" i="1"/>
  <c r="R198" i="1"/>
  <c r="S198" i="1"/>
  <c r="C198" i="1"/>
  <c r="D198" i="1"/>
  <c r="E198" i="1"/>
  <c r="G198" i="1"/>
  <c r="H198" i="1"/>
  <c r="I198" i="1"/>
  <c r="J198" i="1"/>
  <c r="M198" i="1"/>
  <c r="N198" i="1"/>
  <c r="C199" i="1"/>
  <c r="C200" i="1" s="1"/>
  <c r="D199" i="1"/>
  <c r="D200" i="1" s="1"/>
  <c r="E199" i="1"/>
  <c r="G199" i="1"/>
  <c r="G200" i="1" s="1"/>
  <c r="H199" i="1"/>
  <c r="I199" i="1" s="1"/>
  <c r="C137" i="1"/>
  <c r="D137" i="1"/>
  <c r="E137" i="1"/>
  <c r="G137" i="1"/>
  <c r="H137" i="1"/>
  <c r="J137" i="1"/>
  <c r="C138" i="1"/>
  <c r="D138" i="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E138" i="1"/>
  <c r="G138" i="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H138" i="1"/>
  <c r="I138" i="1" s="1"/>
  <c r="A180" i="1"/>
  <c r="A181" i="1"/>
  <c r="A182" i="1"/>
  <c r="A183" i="1"/>
  <c r="A184" i="1"/>
  <c r="A185" i="1"/>
  <c r="A186" i="1"/>
  <c r="A187" i="1"/>
  <c r="A188" i="1"/>
  <c r="A189" i="1"/>
  <c r="A190" i="1"/>
  <c r="A191" i="1"/>
  <c r="A192" i="1"/>
  <c r="A193" i="1"/>
  <c r="A194" i="1"/>
  <c r="A195" i="1"/>
  <c r="A196" i="1"/>
  <c r="A197" i="1"/>
  <c r="A198" i="1"/>
  <c r="A199" i="1"/>
  <c r="A200"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37" i="1"/>
  <c r="A138" i="1"/>
  <c r="A139" i="1"/>
  <c r="A140" i="1"/>
  <c r="A141" i="1"/>
  <c r="A142" i="1"/>
  <c r="A143" i="1"/>
  <c r="A144" i="1"/>
  <c r="A145" i="1"/>
  <c r="A146" i="1"/>
  <c r="A147" i="1"/>
  <c r="A148" i="1"/>
  <c r="A149" i="1"/>
  <c r="A150" i="1"/>
  <c r="A151" i="1"/>
  <c r="A152" i="1"/>
  <c r="A153" i="1"/>
  <c r="A154" i="1"/>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132" i="5"/>
  <c r="A133" i="5"/>
  <c r="A134" i="5"/>
  <c r="A135" i="5"/>
  <c r="B132" i="5"/>
  <c r="B133" i="5"/>
  <c r="B134" i="5"/>
  <c r="B135" i="5"/>
  <c r="B110" i="5"/>
  <c r="B111" i="5"/>
  <c r="B112" i="5"/>
  <c r="B113" i="5"/>
  <c r="B114" i="5"/>
  <c r="B115" i="5"/>
  <c r="B116" i="5"/>
  <c r="B117" i="5"/>
  <c r="B118" i="5"/>
  <c r="B119" i="5"/>
  <c r="B120" i="5"/>
  <c r="B121" i="5"/>
  <c r="B122" i="5"/>
  <c r="B123" i="5"/>
  <c r="B124" i="5"/>
  <c r="B125" i="5"/>
  <c r="B126" i="5"/>
  <c r="B127" i="5"/>
  <c r="B128" i="5"/>
  <c r="B129" i="5"/>
  <c r="B130" i="5"/>
  <c r="B131"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5"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S101" i="1"/>
  <c r="S103" i="1"/>
  <c r="S104" i="1"/>
  <c r="S113" i="1"/>
  <c r="S115" i="1"/>
  <c r="S121" i="1"/>
  <c r="S122" i="1"/>
  <c r="S123" i="1"/>
  <c r="S128" i="1"/>
  <c r="S129" i="1"/>
  <c r="S130" i="1"/>
  <c r="S131" i="1"/>
  <c r="S133" i="1"/>
  <c r="S135" i="1"/>
  <c r="D27" i="7"/>
  <c r="R125" i="1"/>
  <c r="R126" i="1"/>
  <c r="R127" i="1"/>
  <c r="S127" i="1"/>
  <c r="R128" i="1"/>
  <c r="R129" i="1"/>
  <c r="R130" i="1"/>
  <c r="R131" i="1"/>
  <c r="R132" i="1"/>
  <c r="S132" i="1"/>
  <c r="R133" i="1"/>
  <c r="R134" i="1"/>
  <c r="S134" i="1"/>
  <c r="R135" i="1"/>
  <c r="R136" i="1"/>
  <c r="R101" i="1"/>
  <c r="R102" i="1"/>
  <c r="R103" i="1"/>
  <c r="R104" i="1"/>
  <c r="R105" i="1"/>
  <c r="R106" i="1"/>
  <c r="R107" i="1"/>
  <c r="R108" i="1"/>
  <c r="R109" i="1"/>
  <c r="R110" i="1"/>
  <c r="R111" i="1"/>
  <c r="R112" i="1"/>
  <c r="S112" i="1"/>
  <c r="R113" i="1"/>
  <c r="R114" i="1"/>
  <c r="R115" i="1"/>
  <c r="R116" i="1"/>
  <c r="R117" i="1"/>
  <c r="R118" i="1"/>
  <c r="R119" i="1"/>
  <c r="R120" i="1"/>
  <c r="R121" i="1"/>
  <c r="R122" i="1"/>
  <c r="R123" i="1"/>
  <c r="R124" i="1"/>
  <c r="S124" i="1"/>
  <c r="S125" i="1"/>
  <c r="S126" i="1"/>
  <c r="S106" i="1"/>
  <c r="S107" i="1"/>
  <c r="S108" i="1"/>
  <c r="S109" i="1"/>
  <c r="S110" i="1"/>
  <c r="S111" i="1"/>
  <c r="S116" i="1"/>
  <c r="S117" i="1"/>
  <c r="S118" i="1"/>
  <c r="S119"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6" i="1"/>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02"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I202" i="5" l="1"/>
  <c r="G203" i="5"/>
  <c r="I203" i="5" s="1"/>
  <c r="D204" i="5"/>
  <c r="D205" i="5" s="1"/>
  <c r="I200" i="5"/>
  <c r="U202" i="1"/>
  <c r="V202" i="1" s="1"/>
  <c r="Y202" i="1"/>
  <c r="O202" i="1"/>
  <c r="T202" i="1" s="1"/>
  <c r="K203" i="1" s="1"/>
  <c r="Y201" i="1"/>
  <c r="J203" i="1"/>
  <c r="G204" i="1"/>
  <c r="C204" i="1"/>
  <c r="E203" i="1"/>
  <c r="AD285" i="9"/>
  <c r="Y285" i="9"/>
  <c r="X286" i="9"/>
  <c r="AD286" i="9" s="1"/>
  <c r="O294" i="9"/>
  <c r="S294" i="9" s="1"/>
  <c r="Q294" i="9"/>
  <c r="AD282" i="9"/>
  <c r="Y282" i="9"/>
  <c r="AD289" i="9"/>
  <c r="O285" i="9"/>
  <c r="S285" i="9" s="1"/>
  <c r="Q285" i="9"/>
  <c r="Y298" i="9"/>
  <c r="AF298" i="9" s="1"/>
  <c r="Y289" i="9"/>
  <c r="AD301" i="9"/>
  <c r="AH283" i="9"/>
  <c r="AH300" i="9"/>
  <c r="AH291" i="9"/>
  <c r="O303" i="9"/>
  <c r="S303" i="9" s="1"/>
  <c r="Y286" i="9"/>
  <c r="AH280" i="9"/>
  <c r="AI302" i="9"/>
  <c r="AH279" i="9"/>
  <c r="AG302" i="9"/>
  <c r="AH297" i="9"/>
  <c r="AH288" i="9"/>
  <c r="AG284" i="9"/>
  <c r="X301" i="9"/>
  <c r="X292" i="9"/>
  <c r="AD292" i="9" s="1"/>
  <c r="O300" i="9"/>
  <c r="S300" i="9" s="1"/>
  <c r="Q300" i="9"/>
  <c r="O291" i="9"/>
  <c r="S291" i="9" s="1"/>
  <c r="AD279" i="9"/>
  <c r="Y279" i="9"/>
  <c r="AD294" i="9"/>
  <c r="Y294" i="9"/>
  <c r="AG293" i="9"/>
  <c r="X283" i="9"/>
  <c r="AD283" i="9" s="1"/>
  <c r="Y301" i="9"/>
  <c r="AI281" i="9"/>
  <c r="AI299" i="9"/>
  <c r="AD297" i="9"/>
  <c r="Y297" i="9"/>
  <c r="AH295" i="9"/>
  <c r="AI290" i="9"/>
  <c r="AD288" i="9"/>
  <c r="Y288" i="9"/>
  <c r="AH286" i="9"/>
  <c r="AF286" i="9"/>
  <c r="AI286" i="9"/>
  <c r="O297" i="9"/>
  <c r="S297" i="9" s="1"/>
  <c r="AH292" i="9"/>
  <c r="AH282" i="9"/>
  <c r="X295" i="9"/>
  <c r="AD295" i="9" s="1"/>
  <c r="AD300" i="9"/>
  <c r="Y300" i="9"/>
  <c r="AH298" i="9"/>
  <c r="AI293" i="9"/>
  <c r="AD291" i="9"/>
  <c r="Y291" i="9"/>
  <c r="AI284" i="9"/>
  <c r="Q282" i="9"/>
  <c r="O282" i="9"/>
  <c r="S282" i="9" s="1"/>
  <c r="AH285" i="9"/>
  <c r="O279" i="9"/>
  <c r="S279" i="9" s="1"/>
  <c r="O288" i="9"/>
  <c r="S288" i="9" s="1"/>
  <c r="AD303" i="9"/>
  <c r="Y303" i="9"/>
  <c r="AG281" i="9"/>
  <c r="AH303" i="9"/>
  <c r="AG299" i="9"/>
  <c r="AH294" i="9"/>
  <c r="AG290" i="9"/>
  <c r="X280" i="9"/>
  <c r="AD280" i="9" s="1"/>
  <c r="X298" i="9"/>
  <c r="X289" i="9"/>
  <c r="R301" i="9"/>
  <c r="R298" i="9"/>
  <c r="Z298" i="9" s="1"/>
  <c r="AA298" i="9" s="1"/>
  <c r="R295" i="9"/>
  <c r="Z295" i="9" s="1"/>
  <c r="AA295" i="9" s="1"/>
  <c r="R292" i="9"/>
  <c r="Z292" i="9" s="1"/>
  <c r="AA292" i="9" s="1"/>
  <c r="R289" i="9"/>
  <c r="R286" i="9"/>
  <c r="Z286" i="9" s="1"/>
  <c r="AA286" i="9" s="1"/>
  <c r="R283" i="9"/>
  <c r="R280" i="9"/>
  <c r="Z280" i="9" s="1"/>
  <c r="AA280" i="9" s="1"/>
  <c r="AD298" i="9"/>
  <c r="AI298" i="9" s="1"/>
  <c r="AB301" i="9"/>
  <c r="AC301" i="9" s="1"/>
  <c r="AB289" i="9"/>
  <c r="AC289" i="9" s="1"/>
  <c r="I137" i="1"/>
  <c r="N137" i="1" s="1"/>
  <c r="S184" i="1"/>
  <c r="S148" i="1"/>
  <c r="S139" i="1"/>
  <c r="S166" i="1"/>
  <c r="S175" i="1"/>
  <c r="S193" i="1"/>
  <c r="S157" i="1"/>
  <c r="E200" i="1"/>
  <c r="H200" i="1" s="1"/>
  <c r="I200" i="1" s="1"/>
  <c r="J200" i="1"/>
  <c r="M200" i="1"/>
  <c r="M199" i="1"/>
  <c r="N199" i="1" s="1"/>
  <c r="J199" i="1"/>
  <c r="J138" i="1"/>
  <c r="M138" i="1"/>
  <c r="N138" i="1" s="1"/>
  <c r="C139" i="1"/>
  <c r="S105" i="1"/>
  <c r="S102" i="1"/>
  <c r="S114" i="1"/>
  <c r="S136" i="1"/>
  <c r="S120"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6" i="1"/>
  <c r="O8" i="9"/>
  <c r="S8" i="9" s="1"/>
  <c r="P8" i="9"/>
  <c r="Q8" i="9" s="1"/>
  <c r="T8" i="9"/>
  <c r="U8" i="9"/>
  <c r="V8" i="9"/>
  <c r="AB8" i="9"/>
  <c r="AC8" i="9"/>
  <c r="AE8" i="9"/>
  <c r="O9" i="9"/>
  <c r="S9" i="9" s="1"/>
  <c r="P9" i="9"/>
  <c r="Q9" i="9"/>
  <c r="AG9" i="9" s="1"/>
  <c r="T9" i="9"/>
  <c r="U9" i="9"/>
  <c r="V9" i="9"/>
  <c r="AB9" i="9"/>
  <c r="AC9" i="9"/>
  <c r="AE9" i="9"/>
  <c r="AH9" i="9"/>
  <c r="O10" i="9"/>
  <c r="S10" i="9" s="1"/>
  <c r="P10" i="9"/>
  <c r="T10" i="9"/>
  <c r="U10" i="9"/>
  <c r="V10" i="9"/>
  <c r="X10" i="9" s="1"/>
  <c r="AD10" i="9" s="1"/>
  <c r="W10" i="9"/>
  <c r="AB10" i="9"/>
  <c r="AC10" i="9" s="1"/>
  <c r="AE10" i="9"/>
  <c r="AH10" i="9"/>
  <c r="O11" i="9"/>
  <c r="P11" i="9"/>
  <c r="S11" i="9"/>
  <c r="T11" i="9"/>
  <c r="V11" i="9" s="1"/>
  <c r="U11" i="9"/>
  <c r="W11" i="9" s="1"/>
  <c r="AB11" i="9"/>
  <c r="AC11" i="9"/>
  <c r="AE11" i="9"/>
  <c r="AH11" i="9"/>
  <c r="O12" i="9"/>
  <c r="S12" i="9" s="1"/>
  <c r="P12" i="9"/>
  <c r="Q12" i="9"/>
  <c r="T12" i="9"/>
  <c r="V12" i="9" s="1"/>
  <c r="U12" i="9"/>
  <c r="AB12" i="9"/>
  <c r="AC12" i="9" s="1"/>
  <c r="AH12" i="9" s="1"/>
  <c r="AE12" i="9"/>
  <c r="O13" i="9"/>
  <c r="P13" i="9"/>
  <c r="Q13" i="9"/>
  <c r="S13" i="9"/>
  <c r="T13" i="9"/>
  <c r="U13" i="9"/>
  <c r="V13" i="9"/>
  <c r="W13" i="9"/>
  <c r="X13" i="9"/>
  <c r="AD13" i="9" s="1"/>
  <c r="AB13" i="9"/>
  <c r="AC13" i="9" s="1"/>
  <c r="AE13" i="9"/>
  <c r="O14" i="9"/>
  <c r="S14" i="9" s="1"/>
  <c r="P14" i="9"/>
  <c r="Q14" i="9" s="1"/>
  <c r="T14" i="9"/>
  <c r="U14" i="9"/>
  <c r="W14" i="9" s="1"/>
  <c r="V14" i="9"/>
  <c r="X14" i="9" s="1"/>
  <c r="AB14" i="9"/>
  <c r="AC14" i="9"/>
  <c r="AH14" i="9" s="1"/>
  <c r="AE14" i="9"/>
  <c r="O15" i="9"/>
  <c r="P15" i="9"/>
  <c r="T15" i="9"/>
  <c r="U15" i="9"/>
  <c r="W15" i="9" s="1"/>
  <c r="V15" i="9"/>
  <c r="X15" i="9" s="1"/>
  <c r="Y15" i="9" s="1"/>
  <c r="AB15" i="9"/>
  <c r="AC15" i="9"/>
  <c r="AE15" i="9"/>
  <c r="AH15" i="9"/>
  <c r="O16" i="9"/>
  <c r="S16" i="9" s="1"/>
  <c r="P16" i="9"/>
  <c r="T16" i="9"/>
  <c r="U16" i="9"/>
  <c r="V16" i="9"/>
  <c r="AB16" i="9"/>
  <c r="AC16" i="9"/>
  <c r="AE16" i="9"/>
  <c r="AH16" i="9"/>
  <c r="O17" i="9"/>
  <c r="P17" i="9"/>
  <c r="S17" i="9"/>
  <c r="T17" i="9"/>
  <c r="U17" i="9"/>
  <c r="W17" i="9" s="1"/>
  <c r="V17" i="9"/>
  <c r="X17" i="9" s="1"/>
  <c r="AB17" i="9"/>
  <c r="AC17" i="9" s="1"/>
  <c r="AE17" i="9"/>
  <c r="AH17" i="9"/>
  <c r="O18" i="9"/>
  <c r="S18" i="9" s="1"/>
  <c r="P18" i="9"/>
  <c r="T18" i="9"/>
  <c r="U18" i="9"/>
  <c r="V18" i="9"/>
  <c r="W18" i="9"/>
  <c r="X18" i="9"/>
  <c r="AD18" i="9" s="1"/>
  <c r="AB18" i="9"/>
  <c r="AC18" i="9" s="1"/>
  <c r="AE18" i="9"/>
  <c r="AH18" i="9"/>
  <c r="O19" i="9"/>
  <c r="P19" i="9"/>
  <c r="Q19" i="9" s="1"/>
  <c r="S19" i="9"/>
  <c r="T19" i="9"/>
  <c r="U19" i="9"/>
  <c r="V19" i="9"/>
  <c r="W19" i="9"/>
  <c r="X19" i="9" s="1"/>
  <c r="AD19" i="9" s="1"/>
  <c r="AB19" i="9"/>
  <c r="AC19" i="9" s="1"/>
  <c r="AE19" i="9"/>
  <c r="AH19" i="9"/>
  <c r="O20" i="9"/>
  <c r="S20" i="9" s="1"/>
  <c r="P20" i="9"/>
  <c r="T20" i="9"/>
  <c r="V20" i="9" s="1"/>
  <c r="U20" i="9"/>
  <c r="AB20" i="9"/>
  <c r="AC20" i="9"/>
  <c r="AH20" i="9" s="1"/>
  <c r="AE20" i="9"/>
  <c r="O21" i="9"/>
  <c r="S21" i="9" s="1"/>
  <c r="P21" i="9"/>
  <c r="T21" i="9"/>
  <c r="U21" i="9"/>
  <c r="W21" i="9" s="1"/>
  <c r="V21" i="9"/>
  <c r="X21" i="9" s="1"/>
  <c r="AB21" i="9"/>
  <c r="AC21" i="9"/>
  <c r="AE21" i="9"/>
  <c r="AH21" i="9"/>
  <c r="O22" i="9"/>
  <c r="S22" i="9" s="1"/>
  <c r="P22" i="9"/>
  <c r="T22" i="9"/>
  <c r="U22" i="9"/>
  <c r="V22" i="9"/>
  <c r="X22" i="9" s="1"/>
  <c r="AD22" i="9" s="1"/>
  <c r="W22" i="9"/>
  <c r="Y22" i="9"/>
  <c r="AB22" i="9"/>
  <c r="AC22" i="9"/>
  <c r="AE22" i="9"/>
  <c r="AH22" i="9"/>
  <c r="O23" i="9"/>
  <c r="S23" i="9" s="1"/>
  <c r="P23" i="9"/>
  <c r="T23" i="9"/>
  <c r="U23" i="9"/>
  <c r="W23" i="9" s="1"/>
  <c r="V23" i="9"/>
  <c r="X23" i="9" s="1"/>
  <c r="AD23" i="9" s="1"/>
  <c r="Y23" i="9"/>
  <c r="AB23" i="9"/>
  <c r="AC23" i="9" s="1"/>
  <c r="AE23" i="9"/>
  <c r="O24" i="9"/>
  <c r="S24" i="9" s="1"/>
  <c r="P24" i="9"/>
  <c r="Q24" i="9"/>
  <c r="AG24" i="9" s="1"/>
  <c r="R24" i="9"/>
  <c r="T24" i="9"/>
  <c r="V24" i="9" s="1"/>
  <c r="U24" i="9"/>
  <c r="W24" i="9" s="1"/>
  <c r="AB24" i="9"/>
  <c r="AC24" i="9" s="1"/>
  <c r="AE24" i="9"/>
  <c r="AH24" i="9"/>
  <c r="O25" i="9"/>
  <c r="P25" i="9"/>
  <c r="T25" i="9"/>
  <c r="U25" i="9"/>
  <c r="W25" i="9"/>
  <c r="AB25" i="9"/>
  <c r="AC25" i="9" s="1"/>
  <c r="AE25" i="9"/>
  <c r="AH25" i="9"/>
  <c r="O26" i="9"/>
  <c r="S26" i="9" s="1"/>
  <c r="P26" i="9"/>
  <c r="Q26" i="9" s="1"/>
  <c r="R26" i="9" s="1"/>
  <c r="T26" i="9"/>
  <c r="U26" i="9"/>
  <c r="W26" i="9" s="1"/>
  <c r="V26" i="9"/>
  <c r="X26" i="9"/>
  <c r="AB26" i="9"/>
  <c r="AC26" i="9"/>
  <c r="AE26" i="9"/>
  <c r="AH26" i="9"/>
  <c r="O27" i="9"/>
  <c r="S27" i="9" s="1"/>
  <c r="P27" i="9"/>
  <c r="Q27" i="9" s="1"/>
  <c r="T27" i="9"/>
  <c r="U27" i="9"/>
  <c r="W27" i="9" s="1"/>
  <c r="V27" i="9"/>
  <c r="X27" i="9" s="1"/>
  <c r="AD27" i="9" s="1"/>
  <c r="Y27" i="9"/>
  <c r="AB27" i="9"/>
  <c r="AC27" i="9"/>
  <c r="AE27" i="9"/>
  <c r="AH27" i="9"/>
  <c r="O28" i="9"/>
  <c r="S28" i="9" s="1"/>
  <c r="P28" i="9"/>
  <c r="T28" i="9"/>
  <c r="U28" i="9"/>
  <c r="V28" i="9"/>
  <c r="AB28" i="9"/>
  <c r="AC28" i="9" s="1"/>
  <c r="AE28" i="9"/>
  <c r="O29" i="9"/>
  <c r="S29" i="9" s="1"/>
  <c r="P29" i="9"/>
  <c r="T29" i="9"/>
  <c r="U29" i="9"/>
  <c r="W29" i="9" s="1"/>
  <c r="AB29" i="9"/>
  <c r="AC29" i="9"/>
  <c r="AE29" i="9"/>
  <c r="AH29" i="9"/>
  <c r="O30" i="9"/>
  <c r="P30" i="9"/>
  <c r="T30" i="9"/>
  <c r="U30" i="9"/>
  <c r="W30" i="9" s="1"/>
  <c r="AB30" i="9"/>
  <c r="AC30" i="9" s="1"/>
  <c r="AE30" i="9"/>
  <c r="O31" i="9"/>
  <c r="Q31" i="9" s="1"/>
  <c r="P31" i="9"/>
  <c r="T31" i="9"/>
  <c r="U31" i="9"/>
  <c r="W31" i="9"/>
  <c r="AB31" i="9"/>
  <c r="AC31" i="9" s="1"/>
  <c r="AE31" i="9"/>
  <c r="O32" i="9"/>
  <c r="P32" i="9"/>
  <c r="S32" i="9"/>
  <c r="T32" i="9"/>
  <c r="U32" i="9"/>
  <c r="V32" i="9"/>
  <c r="AB32" i="9"/>
  <c r="AC32" i="9" s="1"/>
  <c r="AE32" i="9"/>
  <c r="O33" i="9"/>
  <c r="S33" i="9" s="1"/>
  <c r="P33" i="9"/>
  <c r="Q33" i="9"/>
  <c r="T33" i="9"/>
  <c r="U33" i="9"/>
  <c r="W33" i="9" s="1"/>
  <c r="V33" i="9"/>
  <c r="X33" i="9" s="1"/>
  <c r="AB33" i="9"/>
  <c r="AC33" i="9"/>
  <c r="AE33" i="9"/>
  <c r="AH33" i="9"/>
  <c r="O34" i="9"/>
  <c r="S34" i="9" s="1"/>
  <c r="P34" i="9"/>
  <c r="Q34" i="9" s="1"/>
  <c r="T34" i="9"/>
  <c r="U34" i="9"/>
  <c r="V34" i="9"/>
  <c r="W34" i="9"/>
  <c r="AB34" i="9"/>
  <c r="AC34" i="9" s="1"/>
  <c r="AE34" i="9"/>
  <c r="O35" i="9"/>
  <c r="S35" i="9" s="1"/>
  <c r="P35" i="9"/>
  <c r="T35" i="9"/>
  <c r="V35" i="9" s="1"/>
  <c r="U35" i="9"/>
  <c r="W35" i="9" s="1"/>
  <c r="AB35" i="9"/>
  <c r="AC35" i="9" s="1"/>
  <c r="AE35" i="9"/>
  <c r="O36" i="9"/>
  <c r="Q36" i="9" s="1"/>
  <c r="P36" i="9"/>
  <c r="T36" i="9"/>
  <c r="V36" i="9" s="1"/>
  <c r="X36" i="9" s="1"/>
  <c r="AD36" i="9" s="1"/>
  <c r="U36" i="9"/>
  <c r="W36" i="9" s="1"/>
  <c r="AB36" i="9"/>
  <c r="AC36" i="9" s="1"/>
  <c r="AE36" i="9"/>
  <c r="AH36" i="9"/>
  <c r="O37" i="9"/>
  <c r="S37" i="9" s="1"/>
  <c r="P37" i="9"/>
  <c r="Q37" i="9"/>
  <c r="T37" i="9"/>
  <c r="U37" i="9"/>
  <c r="W37" i="9" s="1"/>
  <c r="AB37" i="9"/>
  <c r="AC37" i="9" s="1"/>
  <c r="AE37" i="9"/>
  <c r="AH37" i="9"/>
  <c r="O38" i="9"/>
  <c r="S38" i="9" s="1"/>
  <c r="P38" i="9"/>
  <c r="T38" i="9"/>
  <c r="U38" i="9"/>
  <c r="W38" i="9" s="1"/>
  <c r="V38" i="9"/>
  <c r="X38" i="9" s="1"/>
  <c r="AD38" i="9" s="1"/>
  <c r="Y38" i="9"/>
  <c r="AB38" i="9"/>
  <c r="AC38" i="9"/>
  <c r="AE38" i="9"/>
  <c r="O39" i="9"/>
  <c r="S39" i="9" s="1"/>
  <c r="P39" i="9"/>
  <c r="T39" i="9"/>
  <c r="U39" i="9"/>
  <c r="V39" i="9"/>
  <c r="AB39" i="9"/>
  <c r="AC39" i="9"/>
  <c r="AE39" i="9"/>
  <c r="O40" i="9"/>
  <c r="S40" i="9" s="1"/>
  <c r="P40" i="9"/>
  <c r="Q40" i="9" s="1"/>
  <c r="T40" i="9"/>
  <c r="U40" i="9"/>
  <c r="V40" i="9"/>
  <c r="W40" i="9"/>
  <c r="AB40" i="9"/>
  <c r="AC40" i="9" s="1"/>
  <c r="AE40" i="9"/>
  <c r="O41" i="9"/>
  <c r="P41" i="9"/>
  <c r="Q41" i="9" s="1"/>
  <c r="S41" i="9"/>
  <c r="T41" i="9"/>
  <c r="U41" i="9"/>
  <c r="W41" i="9"/>
  <c r="AB41" i="9"/>
  <c r="AC41" i="9"/>
  <c r="AE41" i="9"/>
  <c r="O42" i="9"/>
  <c r="Q42" i="9" s="1"/>
  <c r="P42" i="9"/>
  <c r="T42" i="9"/>
  <c r="U42" i="9"/>
  <c r="V42" i="9"/>
  <c r="AB42" i="9"/>
  <c r="AC42" i="9"/>
  <c r="AE42" i="9"/>
  <c r="O43" i="9"/>
  <c r="P43" i="9"/>
  <c r="Q43" i="9" s="1"/>
  <c r="S43" i="9"/>
  <c r="T43" i="9"/>
  <c r="V43" i="9" s="1"/>
  <c r="U43" i="9"/>
  <c r="W43" i="9" s="1"/>
  <c r="AB43" i="9"/>
  <c r="AC43" i="9" s="1"/>
  <c r="AE43" i="9"/>
  <c r="O44" i="9"/>
  <c r="P44" i="9"/>
  <c r="Q44" i="9"/>
  <c r="S44" i="9"/>
  <c r="T44" i="9"/>
  <c r="U44" i="9"/>
  <c r="W44" i="9" s="1"/>
  <c r="AB44" i="9"/>
  <c r="AC44" i="9" s="1"/>
  <c r="AE44" i="9"/>
  <c r="O45" i="9"/>
  <c r="P45" i="9"/>
  <c r="Q45" i="9" s="1"/>
  <c r="S45" i="9"/>
  <c r="T45" i="9"/>
  <c r="U45" i="9"/>
  <c r="V45" i="9"/>
  <c r="AB45" i="9"/>
  <c r="AC45" i="9" s="1"/>
  <c r="AE45" i="9"/>
  <c r="AH45" i="9"/>
  <c r="O46" i="9"/>
  <c r="S46" i="9" s="1"/>
  <c r="P46" i="9"/>
  <c r="T46" i="9"/>
  <c r="U46" i="9"/>
  <c r="V46" i="9"/>
  <c r="W46" i="9"/>
  <c r="X46" i="9" s="1"/>
  <c r="AD46" i="9" s="1"/>
  <c r="AB46" i="9"/>
  <c r="AC46" i="9" s="1"/>
  <c r="AE46" i="9"/>
  <c r="O47" i="9"/>
  <c r="P47" i="9"/>
  <c r="Q47" i="9" s="1"/>
  <c r="S47" i="9"/>
  <c r="T47" i="9"/>
  <c r="U47" i="9"/>
  <c r="V47" i="9"/>
  <c r="X47" i="9" s="1"/>
  <c r="AD47" i="9" s="1"/>
  <c r="W47" i="9"/>
  <c r="AB47" i="9"/>
  <c r="AC47" i="9"/>
  <c r="AE47" i="9"/>
  <c r="O48" i="9"/>
  <c r="Q48" i="9" s="1"/>
  <c r="P48" i="9"/>
  <c r="T48" i="9"/>
  <c r="U48" i="9"/>
  <c r="V48" i="9"/>
  <c r="X48" i="9" s="1"/>
  <c r="AD48" i="9" s="1"/>
  <c r="W48" i="9"/>
  <c r="Y48" i="9"/>
  <c r="AB48" i="9"/>
  <c r="AC48" i="9"/>
  <c r="AE48" i="9"/>
  <c r="AH48" i="9"/>
  <c r="O49" i="9"/>
  <c r="S49" i="9" s="1"/>
  <c r="P49" i="9"/>
  <c r="Q49" i="9"/>
  <c r="AG49" i="9" s="1"/>
  <c r="T49" i="9"/>
  <c r="U49" i="9"/>
  <c r="V49" i="9"/>
  <c r="W49" i="9"/>
  <c r="AB49" i="9"/>
  <c r="AC49" i="9" s="1"/>
  <c r="AE49" i="9"/>
  <c r="AH49" i="9"/>
  <c r="O50" i="9"/>
  <c r="S50" i="9" s="1"/>
  <c r="P50" i="9"/>
  <c r="T50" i="9"/>
  <c r="V50" i="9" s="1"/>
  <c r="U50" i="9"/>
  <c r="W50" i="9"/>
  <c r="X50" i="9"/>
  <c r="AD50" i="9" s="1"/>
  <c r="Y50" i="9"/>
  <c r="AB50" i="9"/>
  <c r="AC50" i="9" s="1"/>
  <c r="AE50" i="9"/>
  <c r="AH50" i="9"/>
  <c r="O51" i="9"/>
  <c r="S51" i="9" s="1"/>
  <c r="P51" i="9"/>
  <c r="T51" i="9"/>
  <c r="U51" i="9"/>
  <c r="W51" i="9" s="1"/>
  <c r="X51" i="9" s="1"/>
  <c r="AD51" i="9" s="1"/>
  <c r="V51" i="9"/>
  <c r="Y51" i="9"/>
  <c r="AB51" i="9"/>
  <c r="AC51" i="9"/>
  <c r="AE51" i="9"/>
  <c r="AH51" i="9"/>
  <c r="O52" i="9"/>
  <c r="S52" i="9" s="1"/>
  <c r="P52" i="9"/>
  <c r="T52" i="9"/>
  <c r="U52" i="9"/>
  <c r="W52" i="9" s="1"/>
  <c r="V52" i="9"/>
  <c r="X52" i="9" s="1"/>
  <c r="AD52" i="9" s="1"/>
  <c r="AB52" i="9"/>
  <c r="AC52" i="9"/>
  <c r="AE52" i="9"/>
  <c r="O53" i="9"/>
  <c r="S53" i="9" s="1"/>
  <c r="P53" i="9"/>
  <c r="Q53" i="9" s="1"/>
  <c r="R53" i="9" s="1"/>
  <c r="T53" i="9"/>
  <c r="V53" i="9" s="1"/>
  <c r="U53" i="9"/>
  <c r="W53" i="9" s="1"/>
  <c r="X53" i="9" s="1"/>
  <c r="AD53" i="9" s="1"/>
  <c r="AB53" i="9"/>
  <c r="AC53" i="9"/>
  <c r="AE53" i="9"/>
  <c r="O54" i="9"/>
  <c r="P54" i="9"/>
  <c r="Q54" i="9"/>
  <c r="S54" i="9"/>
  <c r="T54" i="9"/>
  <c r="U54" i="9"/>
  <c r="V54" i="9"/>
  <c r="AB54" i="9"/>
  <c r="AC54" i="9"/>
  <c r="AE54" i="9"/>
  <c r="AH54" i="9"/>
  <c r="O55" i="9"/>
  <c r="S55" i="9" s="1"/>
  <c r="P55" i="9"/>
  <c r="T55" i="9"/>
  <c r="U55" i="9"/>
  <c r="W55" i="9"/>
  <c r="AB55" i="9"/>
  <c r="AC55" i="9" s="1"/>
  <c r="AE55" i="9"/>
  <c r="O56" i="9"/>
  <c r="P56" i="9"/>
  <c r="T56" i="9"/>
  <c r="U56" i="9"/>
  <c r="W56" i="9" s="1"/>
  <c r="AB56" i="9"/>
  <c r="AC56" i="9" s="1"/>
  <c r="AE56" i="9"/>
  <c r="AH56" i="9"/>
  <c r="O57" i="9"/>
  <c r="P57" i="9"/>
  <c r="T57" i="9"/>
  <c r="U57" i="9"/>
  <c r="W57" i="9" s="1"/>
  <c r="V57" i="9"/>
  <c r="X57" i="9" s="1"/>
  <c r="AD57" i="9" s="1"/>
  <c r="AB57" i="9"/>
  <c r="AC57" i="9"/>
  <c r="AE57" i="9"/>
  <c r="AH57" i="9"/>
  <c r="O58" i="9"/>
  <c r="P58" i="9"/>
  <c r="Q58" i="9"/>
  <c r="AG58" i="9" s="1"/>
  <c r="R58" i="9"/>
  <c r="S58" i="9"/>
  <c r="T58" i="9"/>
  <c r="U58" i="9"/>
  <c r="V58" i="9"/>
  <c r="AB58" i="9"/>
  <c r="AC58" i="9" s="1"/>
  <c r="AE58" i="9"/>
  <c r="O59" i="9"/>
  <c r="S59" i="9" s="1"/>
  <c r="P59" i="9"/>
  <c r="Q59" i="9" s="1"/>
  <c r="AG59" i="9" s="1"/>
  <c r="R59" i="9"/>
  <c r="T59" i="9"/>
  <c r="U59" i="9"/>
  <c r="W59" i="9" s="1"/>
  <c r="AB59" i="9"/>
  <c r="AC59" i="9"/>
  <c r="AE59" i="9"/>
  <c r="O60" i="9"/>
  <c r="P60" i="9"/>
  <c r="Q60" i="9" s="1"/>
  <c r="R60" i="9" s="1"/>
  <c r="S60" i="9"/>
  <c r="T60" i="9"/>
  <c r="U60" i="9"/>
  <c r="V60" i="9"/>
  <c r="AB60" i="9"/>
  <c r="AC60" i="9"/>
  <c r="AE60" i="9"/>
  <c r="O61" i="9"/>
  <c r="S61" i="9" s="1"/>
  <c r="P61" i="9"/>
  <c r="T61" i="9"/>
  <c r="V61" i="9" s="1"/>
  <c r="U61" i="9"/>
  <c r="W61" i="9" s="1"/>
  <c r="AB61" i="9"/>
  <c r="AC61" i="9" s="1"/>
  <c r="AE61" i="9"/>
  <c r="O62" i="9"/>
  <c r="Q62" i="9" s="1"/>
  <c r="R62" i="9" s="1"/>
  <c r="P62" i="9"/>
  <c r="T62" i="9"/>
  <c r="V62" i="9" s="1"/>
  <c r="X62" i="9" s="1"/>
  <c r="U62" i="9"/>
  <c r="W62" i="9"/>
  <c r="AB62" i="9"/>
  <c r="AC62" i="9"/>
  <c r="AE62" i="9"/>
  <c r="O63" i="9"/>
  <c r="S63" i="9" s="1"/>
  <c r="P63" i="9"/>
  <c r="T63" i="9"/>
  <c r="U63" i="9"/>
  <c r="W63" i="9" s="1"/>
  <c r="V63" i="9"/>
  <c r="X63" i="9"/>
  <c r="AB63" i="9"/>
  <c r="AC63" i="9"/>
  <c r="AE63" i="9"/>
  <c r="O64" i="9"/>
  <c r="Q64" i="9" s="1"/>
  <c r="P64" i="9"/>
  <c r="T64" i="9"/>
  <c r="U64" i="9"/>
  <c r="V64" i="9"/>
  <c r="W64" i="9"/>
  <c r="X64" i="9" s="1"/>
  <c r="AB64" i="9"/>
  <c r="AC64" i="9"/>
  <c r="AE64" i="9"/>
  <c r="O65" i="9"/>
  <c r="P65" i="9"/>
  <c r="S65" i="9"/>
  <c r="T65" i="9"/>
  <c r="U65" i="9"/>
  <c r="V65" i="9"/>
  <c r="X65" i="9" s="1"/>
  <c r="W65" i="9"/>
  <c r="AB65" i="9"/>
  <c r="AC65" i="9"/>
  <c r="AE65" i="9"/>
  <c r="O66" i="9"/>
  <c r="P66" i="9"/>
  <c r="T66" i="9"/>
  <c r="U66" i="9"/>
  <c r="V66" i="9"/>
  <c r="AB66" i="9"/>
  <c r="AC66" i="9" s="1"/>
  <c r="AH66" i="9" s="1"/>
  <c r="AE66" i="9"/>
  <c r="O67" i="9"/>
  <c r="S67" i="9" s="1"/>
  <c r="P67" i="9"/>
  <c r="T67" i="9"/>
  <c r="U67" i="9"/>
  <c r="V67" i="9"/>
  <c r="W67" i="9"/>
  <c r="AB67" i="9"/>
  <c r="AC67" i="9" s="1"/>
  <c r="AE67" i="9"/>
  <c r="O68" i="9"/>
  <c r="S68" i="9" s="1"/>
  <c r="P68" i="9"/>
  <c r="T68" i="9"/>
  <c r="V68" i="9" s="1"/>
  <c r="X68" i="9" s="1"/>
  <c r="AD68" i="9" s="1"/>
  <c r="U68" i="9"/>
  <c r="Y68" i="9" s="1"/>
  <c r="W68" i="9"/>
  <c r="AB68" i="9"/>
  <c r="AC68" i="9" s="1"/>
  <c r="AE68" i="9"/>
  <c r="AH68" i="9"/>
  <c r="O69" i="9"/>
  <c r="S69" i="9" s="1"/>
  <c r="P69" i="9"/>
  <c r="Q69" i="9"/>
  <c r="T69" i="9"/>
  <c r="U69" i="9"/>
  <c r="W69" i="9" s="1"/>
  <c r="V69" i="9"/>
  <c r="X69" i="9"/>
  <c r="AD69" i="9" s="1"/>
  <c r="Y69" i="9"/>
  <c r="AB69" i="9"/>
  <c r="AC69" i="9"/>
  <c r="AE69" i="9"/>
  <c r="O70" i="9"/>
  <c r="S70" i="9" s="1"/>
  <c r="P70" i="9"/>
  <c r="T70" i="9"/>
  <c r="U70" i="9"/>
  <c r="V70" i="9"/>
  <c r="AB70" i="9"/>
  <c r="AC70" i="9" s="1"/>
  <c r="AH70" i="9" s="1"/>
  <c r="AE70" i="9"/>
  <c r="O71" i="9"/>
  <c r="P71" i="9"/>
  <c r="S71" i="9"/>
  <c r="T71" i="9"/>
  <c r="V71" i="9" s="1"/>
  <c r="U71" i="9"/>
  <c r="W71" i="9"/>
  <c r="X71" i="9" s="1"/>
  <c r="Y71" i="9" s="1"/>
  <c r="AB71" i="9"/>
  <c r="AC71" i="9" s="1"/>
  <c r="AE71" i="9"/>
  <c r="O72" i="9"/>
  <c r="P72" i="9"/>
  <c r="T72" i="9"/>
  <c r="U72" i="9"/>
  <c r="V72" i="9"/>
  <c r="X72" i="9" s="1"/>
  <c r="W72" i="9"/>
  <c r="AB72" i="9"/>
  <c r="AC72" i="9"/>
  <c r="AE72" i="9"/>
  <c r="O73" i="9"/>
  <c r="S73" i="9" s="1"/>
  <c r="P73" i="9"/>
  <c r="T73" i="9"/>
  <c r="U73" i="9"/>
  <c r="V73" i="9"/>
  <c r="W73" i="9"/>
  <c r="AB73" i="9"/>
  <c r="AC73" i="9" s="1"/>
  <c r="AE73" i="9"/>
  <c r="AH73" i="9"/>
  <c r="O74" i="9"/>
  <c r="P74" i="9"/>
  <c r="T74" i="9"/>
  <c r="U74" i="9"/>
  <c r="W74" i="9" s="1"/>
  <c r="AB74" i="9"/>
  <c r="AC74" i="9" s="1"/>
  <c r="AH74" i="9" s="1"/>
  <c r="AE74" i="9"/>
  <c r="O75" i="9"/>
  <c r="P75" i="9"/>
  <c r="T75" i="9"/>
  <c r="U75" i="9"/>
  <c r="W75" i="9" s="1"/>
  <c r="V75" i="9"/>
  <c r="X75" i="9" s="1"/>
  <c r="AD75" i="9" s="1"/>
  <c r="Y75" i="9"/>
  <c r="AB75" i="9"/>
  <c r="AC75" i="9"/>
  <c r="AE75" i="9"/>
  <c r="AH75" i="9"/>
  <c r="O76" i="9"/>
  <c r="Q76" i="9" s="1"/>
  <c r="P76" i="9"/>
  <c r="S76" i="9"/>
  <c r="T76" i="9"/>
  <c r="U76" i="9"/>
  <c r="W76" i="9" s="1"/>
  <c r="V76" i="9"/>
  <c r="X76" i="9" s="1"/>
  <c r="AB76" i="9"/>
  <c r="AC76" i="9"/>
  <c r="AE76" i="9"/>
  <c r="AH76" i="9"/>
  <c r="O77" i="9"/>
  <c r="S77" i="9" s="1"/>
  <c r="P77" i="9"/>
  <c r="T77" i="9"/>
  <c r="U77" i="9"/>
  <c r="W77" i="9"/>
  <c r="AB77" i="9"/>
  <c r="AC77" i="9"/>
  <c r="AE77" i="9"/>
  <c r="AH77" i="9"/>
  <c r="O78" i="9"/>
  <c r="S78" i="9" s="1"/>
  <c r="P78" i="9"/>
  <c r="T78" i="9"/>
  <c r="U78" i="9"/>
  <c r="V78" i="9"/>
  <c r="W78" i="9"/>
  <c r="AB78" i="9"/>
  <c r="AC78" i="9" s="1"/>
  <c r="AE78" i="9"/>
  <c r="AH78" i="9"/>
  <c r="O79" i="9"/>
  <c r="S79" i="9" s="1"/>
  <c r="P79" i="9"/>
  <c r="T79" i="9"/>
  <c r="V79" i="9" s="1"/>
  <c r="U79" i="9"/>
  <c r="W79" i="9"/>
  <c r="AB79" i="9"/>
  <c r="AC79" i="9" s="1"/>
  <c r="AE79" i="9"/>
  <c r="AH79" i="9"/>
  <c r="O80" i="9"/>
  <c r="P80" i="9"/>
  <c r="T80" i="9"/>
  <c r="U80" i="9"/>
  <c r="W80" i="9" s="1"/>
  <c r="AB80" i="9"/>
  <c r="AC80" i="9"/>
  <c r="AE80" i="9"/>
  <c r="AH80" i="9"/>
  <c r="O81" i="9"/>
  <c r="S81" i="9" s="1"/>
  <c r="P81" i="9"/>
  <c r="T81" i="9"/>
  <c r="U81" i="9"/>
  <c r="V81" i="9"/>
  <c r="AB81" i="9"/>
  <c r="AC81" i="9"/>
  <c r="AE81" i="9"/>
  <c r="AH81" i="9"/>
  <c r="O82" i="9"/>
  <c r="Q82" i="9" s="1"/>
  <c r="P82" i="9"/>
  <c r="T82" i="9"/>
  <c r="U82" i="9"/>
  <c r="V82" i="9"/>
  <c r="AB82" i="9"/>
  <c r="AC82" i="9"/>
  <c r="AE82" i="9"/>
  <c r="O83" i="9"/>
  <c r="P83" i="9"/>
  <c r="Q83" i="9" s="1"/>
  <c r="AG83" i="9" s="1"/>
  <c r="R83" i="9"/>
  <c r="S83" i="9"/>
  <c r="T83" i="9"/>
  <c r="U83" i="9"/>
  <c r="W83" i="9" s="1"/>
  <c r="AB83" i="9"/>
  <c r="AC83" i="9"/>
  <c r="AE83" i="9"/>
  <c r="O84" i="9"/>
  <c r="S84" i="9" s="1"/>
  <c r="P84" i="9"/>
  <c r="T84" i="9"/>
  <c r="U84" i="9"/>
  <c r="W84" i="9" s="1"/>
  <c r="AB84" i="9"/>
  <c r="AC84" i="9"/>
  <c r="AE84" i="9"/>
  <c r="O85" i="9"/>
  <c r="P85" i="9"/>
  <c r="Q85" i="9"/>
  <c r="AG85" i="9" s="1"/>
  <c r="R85" i="9"/>
  <c r="S85" i="9"/>
  <c r="T85" i="9"/>
  <c r="U85" i="9"/>
  <c r="W85" i="9" s="1"/>
  <c r="AB85" i="9"/>
  <c r="AC85" i="9" s="1"/>
  <c r="AH85" i="9" s="1"/>
  <c r="AE85" i="9"/>
  <c r="O86" i="9"/>
  <c r="S86" i="9" s="1"/>
  <c r="P86" i="9"/>
  <c r="Q86" i="9" s="1"/>
  <c r="T86" i="9"/>
  <c r="U86" i="9"/>
  <c r="W86" i="9"/>
  <c r="AB86" i="9"/>
  <c r="AC86" i="9" s="1"/>
  <c r="AE86" i="9"/>
  <c r="O87" i="9"/>
  <c r="Q87" i="9" s="1"/>
  <c r="P87" i="9"/>
  <c r="T87" i="9"/>
  <c r="U87" i="9"/>
  <c r="W87" i="9" s="1"/>
  <c r="V87" i="9"/>
  <c r="X87" i="9" s="1"/>
  <c r="AD87" i="9" s="1"/>
  <c r="Y87" i="9"/>
  <c r="AB87" i="9"/>
  <c r="AC87" i="9" s="1"/>
  <c r="AE87" i="9"/>
  <c r="AH87" i="9"/>
  <c r="O88" i="9"/>
  <c r="S88" i="9" s="1"/>
  <c r="P88" i="9"/>
  <c r="T88" i="9"/>
  <c r="U88" i="9"/>
  <c r="V88" i="9"/>
  <c r="X88" i="9" s="1"/>
  <c r="W88" i="9"/>
  <c r="AB88" i="9"/>
  <c r="AC88" i="9" s="1"/>
  <c r="AE88" i="9"/>
  <c r="AH88" i="9"/>
  <c r="O89" i="9"/>
  <c r="P89" i="9"/>
  <c r="Q89" i="9" s="1"/>
  <c r="AG89" i="9" s="1"/>
  <c r="R89" i="9"/>
  <c r="S89" i="9"/>
  <c r="T89" i="9"/>
  <c r="V89" i="9" s="1"/>
  <c r="U89" i="9"/>
  <c r="AB89" i="9"/>
  <c r="AC89" i="9"/>
  <c r="AE89" i="9"/>
  <c r="O90" i="9"/>
  <c r="S90" i="9" s="1"/>
  <c r="P90" i="9"/>
  <c r="Q90" i="9"/>
  <c r="T90" i="9"/>
  <c r="U90" i="9"/>
  <c r="V90" i="9"/>
  <c r="AB90" i="9"/>
  <c r="AC90" i="9"/>
  <c r="AE90" i="9"/>
  <c r="AH90" i="9"/>
  <c r="O91" i="9"/>
  <c r="P91" i="9"/>
  <c r="Q91" i="9" s="1"/>
  <c r="S91" i="9"/>
  <c r="T91" i="9"/>
  <c r="U91" i="9"/>
  <c r="V91" i="9"/>
  <c r="W91" i="9"/>
  <c r="AB91" i="9"/>
  <c r="AC91" i="9" s="1"/>
  <c r="AE91" i="9"/>
  <c r="O92" i="9"/>
  <c r="Q92" i="9" s="1"/>
  <c r="R92" i="9" s="1"/>
  <c r="P92" i="9"/>
  <c r="S92" i="9"/>
  <c r="T92" i="9"/>
  <c r="U92" i="9"/>
  <c r="W92" i="9" s="1"/>
  <c r="AB92" i="9"/>
  <c r="AC92" i="9" s="1"/>
  <c r="AE92" i="9"/>
  <c r="AH92" i="9"/>
  <c r="O93" i="9"/>
  <c r="P93" i="9"/>
  <c r="Q93" i="9"/>
  <c r="R93" i="9" s="1"/>
  <c r="S93" i="9"/>
  <c r="T93" i="9"/>
  <c r="V93" i="9" s="1"/>
  <c r="X93" i="9" s="1"/>
  <c r="AD93" i="9" s="1"/>
  <c r="U93" i="9"/>
  <c r="W93" i="9"/>
  <c r="Y93" i="9"/>
  <c r="AB93" i="9"/>
  <c r="AC93" i="9"/>
  <c r="AE93" i="9"/>
  <c r="O94" i="9"/>
  <c r="S94" i="9" s="1"/>
  <c r="P94" i="9"/>
  <c r="T94" i="9"/>
  <c r="U94" i="9"/>
  <c r="W94" i="9" s="1"/>
  <c r="AB94" i="9"/>
  <c r="AC94" i="9" s="1"/>
  <c r="AH94" i="9" s="1"/>
  <c r="AE94" i="9"/>
  <c r="O95" i="9"/>
  <c r="Q95" i="9" s="1"/>
  <c r="R95" i="9" s="1"/>
  <c r="P95" i="9"/>
  <c r="S95" i="9"/>
  <c r="T95" i="9"/>
  <c r="U95" i="9"/>
  <c r="W95" i="9" s="1"/>
  <c r="V95" i="9"/>
  <c r="X95" i="9" s="1"/>
  <c r="AB95" i="9"/>
  <c r="AC95" i="9" s="1"/>
  <c r="AE95" i="9"/>
  <c r="O96" i="9"/>
  <c r="S96" i="9" s="1"/>
  <c r="P96" i="9"/>
  <c r="Q96" i="9" s="1"/>
  <c r="R96" i="9" s="1"/>
  <c r="T96" i="9"/>
  <c r="U96" i="9"/>
  <c r="W96" i="9" s="1"/>
  <c r="AB96" i="9"/>
  <c r="AC96" i="9" s="1"/>
  <c r="AE96" i="9"/>
  <c r="O97" i="9"/>
  <c r="S97" i="9" s="1"/>
  <c r="P97" i="9"/>
  <c r="T97" i="9"/>
  <c r="U97" i="9"/>
  <c r="W97" i="9" s="1"/>
  <c r="V97" i="9"/>
  <c r="X97" i="9"/>
  <c r="Y97" i="9"/>
  <c r="AB97" i="9"/>
  <c r="AC97" i="9" s="1"/>
  <c r="AD97" i="9"/>
  <c r="AE97" i="9"/>
  <c r="O98" i="9"/>
  <c r="P98" i="9"/>
  <c r="Q98" i="9" s="1"/>
  <c r="R98" i="9" s="1"/>
  <c r="S98" i="9"/>
  <c r="T98" i="9"/>
  <c r="V98" i="9" s="1"/>
  <c r="U98" i="9"/>
  <c r="W98" i="9" s="1"/>
  <c r="AB98" i="9"/>
  <c r="AC98" i="9" s="1"/>
  <c r="AE98" i="9"/>
  <c r="AG98" i="9"/>
  <c r="O99" i="9"/>
  <c r="S99" i="9" s="1"/>
  <c r="P99" i="9"/>
  <c r="Q99" i="9"/>
  <c r="T99" i="9"/>
  <c r="U99" i="9"/>
  <c r="W99" i="9" s="1"/>
  <c r="AB99" i="9"/>
  <c r="AC99" i="9" s="1"/>
  <c r="AE99" i="9"/>
  <c r="AH99" i="9"/>
  <c r="O100" i="9"/>
  <c r="Q100" i="9" s="1"/>
  <c r="P100" i="9"/>
  <c r="T100" i="9"/>
  <c r="V100" i="9" s="1"/>
  <c r="U100" i="9"/>
  <c r="AB100" i="9"/>
  <c r="AC100" i="9" s="1"/>
  <c r="AE100" i="9"/>
  <c r="AH100" i="9"/>
  <c r="O101" i="9"/>
  <c r="S101" i="9" s="1"/>
  <c r="P101" i="9"/>
  <c r="Q101" i="9" s="1"/>
  <c r="T101" i="9"/>
  <c r="U101" i="9"/>
  <c r="V101" i="9"/>
  <c r="W101" i="9"/>
  <c r="X101" i="9"/>
  <c r="AB101" i="9"/>
  <c r="AC101" i="9" s="1"/>
  <c r="AE101" i="9"/>
  <c r="AH101" i="9"/>
  <c r="O102" i="9"/>
  <c r="S102" i="9" s="1"/>
  <c r="P102" i="9"/>
  <c r="T102" i="9"/>
  <c r="U102" i="9"/>
  <c r="W102" i="9" s="1"/>
  <c r="AB102" i="9"/>
  <c r="AC102" i="9"/>
  <c r="AE102" i="9"/>
  <c r="AH102" i="9"/>
  <c r="O103" i="9"/>
  <c r="P103" i="9"/>
  <c r="T103" i="9"/>
  <c r="U103" i="9"/>
  <c r="V103" i="9"/>
  <c r="AB103" i="9"/>
  <c r="AC103" i="9"/>
  <c r="AE103" i="9"/>
  <c r="O104" i="9"/>
  <c r="P104" i="9"/>
  <c r="Q104" i="9" s="1"/>
  <c r="S104" i="9"/>
  <c r="T104" i="9"/>
  <c r="U104" i="9"/>
  <c r="W104" i="9" s="1"/>
  <c r="V104" i="9"/>
  <c r="X104" i="9"/>
  <c r="AB104" i="9"/>
  <c r="AC104" i="9" s="1"/>
  <c r="AD104" i="9"/>
  <c r="AE104" i="9"/>
  <c r="O105" i="9"/>
  <c r="P105" i="9"/>
  <c r="Q105" i="9"/>
  <c r="S105" i="9"/>
  <c r="T105" i="9"/>
  <c r="U105" i="9"/>
  <c r="V105" i="9"/>
  <c r="W105" i="9"/>
  <c r="AB105" i="9"/>
  <c r="AC105" i="9"/>
  <c r="AE105" i="9"/>
  <c r="O106" i="9"/>
  <c r="Q106" i="9" s="1"/>
  <c r="P106" i="9"/>
  <c r="T106" i="9"/>
  <c r="U106" i="9"/>
  <c r="V106" i="9"/>
  <c r="AB106" i="9"/>
  <c r="AC106" i="9" s="1"/>
  <c r="AE106" i="9"/>
  <c r="AH106" i="9"/>
  <c r="O107" i="9"/>
  <c r="S107" i="9" s="1"/>
  <c r="P107" i="9"/>
  <c r="Q107" i="9"/>
  <c r="R107" i="9" s="1"/>
  <c r="T107" i="9"/>
  <c r="U107" i="9"/>
  <c r="V107" i="9"/>
  <c r="AB107" i="9"/>
  <c r="AC107" i="9"/>
  <c r="AE107" i="9"/>
  <c r="O108" i="9"/>
  <c r="S108" i="9" s="1"/>
  <c r="P108" i="9"/>
  <c r="T108" i="9"/>
  <c r="U108" i="9"/>
  <c r="W108" i="9" s="1"/>
  <c r="AB108" i="9"/>
  <c r="AC108" i="9"/>
  <c r="AE108" i="9"/>
  <c r="AH108" i="9"/>
  <c r="O109" i="9"/>
  <c r="Q109" i="9" s="1"/>
  <c r="P109" i="9"/>
  <c r="T109" i="9"/>
  <c r="U109" i="9"/>
  <c r="V109" i="9"/>
  <c r="X109" i="9" s="1"/>
  <c r="W109" i="9"/>
  <c r="AB109" i="9"/>
  <c r="AC109" i="9"/>
  <c r="AE109" i="9"/>
  <c r="AH109" i="9"/>
  <c r="O110" i="9"/>
  <c r="S110" i="9" s="1"/>
  <c r="P110" i="9"/>
  <c r="T110" i="9"/>
  <c r="U110" i="9"/>
  <c r="V110" i="9"/>
  <c r="X110" i="9" s="1"/>
  <c r="W110" i="9"/>
  <c r="Y110" i="9"/>
  <c r="AB110" i="9"/>
  <c r="AC110" i="9" s="1"/>
  <c r="AD110" i="9"/>
  <c r="AE110" i="9"/>
  <c r="O111" i="9"/>
  <c r="S111" i="9" s="1"/>
  <c r="P111" i="9"/>
  <c r="T111" i="9"/>
  <c r="U111" i="9"/>
  <c r="W111" i="9" s="1"/>
  <c r="AB111" i="9"/>
  <c r="AC111" i="9"/>
  <c r="AH111" i="9" s="1"/>
  <c r="AE111" i="9"/>
  <c r="O112" i="9"/>
  <c r="Q112" i="9" s="1"/>
  <c r="P112" i="9"/>
  <c r="T112" i="9"/>
  <c r="U112" i="9"/>
  <c r="W112" i="9" s="1"/>
  <c r="AB112" i="9"/>
  <c r="AC112" i="9"/>
  <c r="AE112" i="9"/>
  <c r="O113" i="9"/>
  <c r="S113" i="9" s="1"/>
  <c r="P113" i="9"/>
  <c r="T113" i="9"/>
  <c r="U113" i="9"/>
  <c r="V113" i="9"/>
  <c r="AB113" i="9"/>
  <c r="AC113" i="9" s="1"/>
  <c r="AE113" i="9"/>
  <c r="O114" i="9"/>
  <c r="S114" i="9" s="1"/>
  <c r="P114" i="9"/>
  <c r="T114" i="9"/>
  <c r="U114" i="9"/>
  <c r="W114" i="9" s="1"/>
  <c r="V114" i="9"/>
  <c r="X114" i="9" s="1"/>
  <c r="Y114" i="9"/>
  <c r="AB114" i="9"/>
  <c r="AC114" i="9" s="1"/>
  <c r="AD114" i="9"/>
  <c r="AE114" i="9"/>
  <c r="AH114" i="9"/>
  <c r="O115" i="9"/>
  <c r="P115" i="9"/>
  <c r="T115" i="9"/>
  <c r="V115" i="9" s="1"/>
  <c r="U115" i="9"/>
  <c r="W115" i="9"/>
  <c r="X115" i="9"/>
  <c r="AD115" i="9" s="1"/>
  <c r="Y115" i="9"/>
  <c r="AB115" i="9"/>
  <c r="AC115" i="9" s="1"/>
  <c r="AE115" i="9"/>
  <c r="O116" i="9"/>
  <c r="P116" i="9"/>
  <c r="S116" i="9"/>
  <c r="T116" i="9"/>
  <c r="U116" i="9"/>
  <c r="W116" i="9" s="1"/>
  <c r="AB116" i="9"/>
  <c r="AC116" i="9"/>
  <c r="AE116" i="9"/>
  <c r="AH116" i="9"/>
  <c r="O117" i="9"/>
  <c r="S117" i="9" s="1"/>
  <c r="P117" i="9"/>
  <c r="Q117" i="9" s="1"/>
  <c r="AG117" i="9" s="1"/>
  <c r="T117" i="9"/>
  <c r="U117" i="9"/>
  <c r="V117" i="9"/>
  <c r="AB117" i="9"/>
  <c r="AC117" i="9"/>
  <c r="AE117" i="9"/>
  <c r="AH117" i="9"/>
  <c r="O118" i="9"/>
  <c r="S118" i="9" s="1"/>
  <c r="P118" i="9"/>
  <c r="T118" i="9"/>
  <c r="V118" i="9" s="1"/>
  <c r="U118" i="9"/>
  <c r="W118" i="9" s="1"/>
  <c r="AB118" i="9"/>
  <c r="AC118" i="9"/>
  <c r="AH118" i="9" s="1"/>
  <c r="AE118" i="9"/>
  <c r="O119" i="9"/>
  <c r="S119" i="9" s="1"/>
  <c r="P119" i="9"/>
  <c r="T119" i="9"/>
  <c r="U119" i="9"/>
  <c r="W119" i="9" s="1"/>
  <c r="V119" i="9"/>
  <c r="X119" i="9" s="1"/>
  <c r="AB119" i="9"/>
  <c r="AC119" i="9"/>
  <c r="AE119" i="9"/>
  <c r="O120" i="9"/>
  <c r="S120" i="9" s="1"/>
  <c r="P120" i="9"/>
  <c r="Q120" i="9"/>
  <c r="T120" i="9"/>
  <c r="U120" i="9"/>
  <c r="W120" i="9" s="1"/>
  <c r="V120" i="9"/>
  <c r="X120" i="9" s="1"/>
  <c r="AD120" i="9" s="1"/>
  <c r="AB120" i="9"/>
  <c r="AC120" i="9" s="1"/>
  <c r="AH120" i="9" s="1"/>
  <c r="AE120" i="9"/>
  <c r="O121" i="9"/>
  <c r="S121" i="9" s="1"/>
  <c r="P121" i="9"/>
  <c r="Q121" i="9"/>
  <c r="AG121" i="9" s="1"/>
  <c r="T121" i="9"/>
  <c r="U121" i="9"/>
  <c r="W121" i="9" s="1"/>
  <c r="AB121" i="9"/>
  <c r="AC121" i="9" s="1"/>
  <c r="AE121" i="9"/>
  <c r="AH121" i="9"/>
  <c r="O122" i="9"/>
  <c r="S122" i="9" s="1"/>
  <c r="P122" i="9"/>
  <c r="T122" i="9"/>
  <c r="U122" i="9"/>
  <c r="V122" i="9"/>
  <c r="AB122" i="9"/>
  <c r="AC122" i="9" s="1"/>
  <c r="AE122" i="9"/>
  <c r="O123" i="9"/>
  <c r="Q123" i="9" s="1"/>
  <c r="P123" i="9"/>
  <c r="T123" i="9"/>
  <c r="U123" i="9"/>
  <c r="V123" i="9"/>
  <c r="W123" i="9"/>
  <c r="AB123" i="9"/>
  <c r="AC123" i="9"/>
  <c r="AH123" i="9" s="1"/>
  <c r="AE123" i="9"/>
  <c r="O124" i="9"/>
  <c r="S124" i="9" s="1"/>
  <c r="P124" i="9"/>
  <c r="T124" i="9"/>
  <c r="U124" i="9"/>
  <c r="W124" i="9" s="1"/>
  <c r="AB124" i="9"/>
  <c r="AC124" i="9"/>
  <c r="AE124" i="9"/>
  <c r="O125" i="9"/>
  <c r="S125" i="9" s="1"/>
  <c r="P125" i="9"/>
  <c r="T125" i="9"/>
  <c r="U125" i="9"/>
  <c r="W125" i="9" s="1"/>
  <c r="AB125" i="9"/>
  <c r="AC125" i="9"/>
  <c r="AE125" i="9"/>
  <c r="O126" i="9"/>
  <c r="Q126" i="9" s="1"/>
  <c r="R126" i="9" s="1"/>
  <c r="P126" i="9"/>
  <c r="T126" i="9"/>
  <c r="U126" i="9"/>
  <c r="W126" i="9" s="1"/>
  <c r="AB126" i="9"/>
  <c r="AC126" i="9" s="1"/>
  <c r="AE126" i="9"/>
  <c r="AH126" i="9"/>
  <c r="O127" i="9"/>
  <c r="Q127" i="9" s="1"/>
  <c r="P127" i="9"/>
  <c r="T127" i="9"/>
  <c r="V127" i="9" s="1"/>
  <c r="X127" i="9" s="1"/>
  <c r="AD127" i="9" s="1"/>
  <c r="U127" i="9"/>
  <c r="W127" i="9" s="1"/>
  <c r="Y127" i="9"/>
  <c r="AB127" i="9"/>
  <c r="AC127" i="9"/>
  <c r="AE127" i="9"/>
  <c r="AH127" i="9"/>
  <c r="O128" i="9"/>
  <c r="S128" i="9" s="1"/>
  <c r="P128" i="9"/>
  <c r="T128" i="9"/>
  <c r="U128" i="9"/>
  <c r="W128" i="9" s="1"/>
  <c r="X128" i="9" s="1"/>
  <c r="AD128" i="9" s="1"/>
  <c r="V128" i="9"/>
  <c r="Y128" i="9"/>
  <c r="AB128" i="9"/>
  <c r="AC128" i="9" s="1"/>
  <c r="AE128" i="9"/>
  <c r="O129" i="9"/>
  <c r="S129" i="9" s="1"/>
  <c r="P129" i="9"/>
  <c r="T129" i="9"/>
  <c r="U129" i="9"/>
  <c r="V129" i="9"/>
  <c r="W129" i="9"/>
  <c r="X129" i="9"/>
  <c r="AD129" i="9" s="1"/>
  <c r="Y129" i="9"/>
  <c r="AB129" i="9"/>
  <c r="AC129" i="9"/>
  <c r="AH129" i="9" s="1"/>
  <c r="AE129" i="9"/>
  <c r="O130" i="9"/>
  <c r="P130" i="9"/>
  <c r="Q130" i="9" s="1"/>
  <c r="AG130" i="9" s="1"/>
  <c r="R130" i="9"/>
  <c r="Z130" i="9" s="1"/>
  <c r="AA130" i="9" s="1"/>
  <c r="S130" i="9"/>
  <c r="T130" i="9"/>
  <c r="U130" i="9"/>
  <c r="V130" i="9"/>
  <c r="X130" i="9" s="1"/>
  <c r="Y130" i="9" s="1"/>
  <c r="W130" i="9"/>
  <c r="AB130" i="9"/>
  <c r="AC130" i="9"/>
  <c r="AD130" i="9"/>
  <c r="AE130" i="9"/>
  <c r="O131" i="9"/>
  <c r="S131" i="9" s="1"/>
  <c r="P131" i="9"/>
  <c r="T131" i="9"/>
  <c r="U131" i="9"/>
  <c r="V131" i="9"/>
  <c r="X131" i="9" s="1"/>
  <c r="W131" i="9"/>
  <c r="AB131" i="9"/>
  <c r="AC131" i="9"/>
  <c r="AE131" i="9"/>
  <c r="AH131" i="9"/>
  <c r="O132" i="9"/>
  <c r="S132" i="9" s="1"/>
  <c r="P132" i="9"/>
  <c r="T132" i="9"/>
  <c r="U132" i="9"/>
  <c r="W132" i="9" s="1"/>
  <c r="V132" i="9"/>
  <c r="X132" i="9" s="1"/>
  <c r="AD132" i="9" s="1"/>
  <c r="AB132" i="9"/>
  <c r="AC132" i="9" s="1"/>
  <c r="AE132" i="9"/>
  <c r="AH132" i="9"/>
  <c r="O133" i="9"/>
  <c r="S133" i="9" s="1"/>
  <c r="P133" i="9"/>
  <c r="T133" i="9"/>
  <c r="U133" i="9"/>
  <c r="V133" i="9"/>
  <c r="W133" i="9"/>
  <c r="AB133" i="9"/>
  <c r="AC133" i="9" s="1"/>
  <c r="AE133" i="9"/>
  <c r="O134" i="9"/>
  <c r="S134" i="9" s="1"/>
  <c r="P134" i="9"/>
  <c r="Q134" i="9" s="1"/>
  <c r="R134" i="9" s="1"/>
  <c r="T134" i="9"/>
  <c r="U134" i="9"/>
  <c r="W134" i="9" s="1"/>
  <c r="V134" i="9"/>
  <c r="X134" i="9" s="1"/>
  <c r="AD134" i="9" s="1"/>
  <c r="Y134" i="9"/>
  <c r="AB134" i="9"/>
  <c r="AC134" i="9"/>
  <c r="AE134" i="9"/>
  <c r="AH134" i="9"/>
  <c r="O135" i="9"/>
  <c r="P135" i="9"/>
  <c r="Q135" i="9"/>
  <c r="S135" i="9"/>
  <c r="T135" i="9"/>
  <c r="U135" i="9"/>
  <c r="V135" i="9"/>
  <c r="AB135" i="9"/>
  <c r="AC135" i="9"/>
  <c r="AE135" i="9"/>
  <c r="O136" i="9"/>
  <c r="S136" i="9" s="1"/>
  <c r="P136" i="9"/>
  <c r="Q136" i="9" s="1"/>
  <c r="T136" i="9"/>
  <c r="U136" i="9"/>
  <c r="V136" i="9"/>
  <c r="W136" i="9"/>
  <c r="AB136" i="9"/>
  <c r="AC136" i="9"/>
  <c r="AE136" i="9"/>
  <c r="AH136" i="9"/>
  <c r="O137" i="9"/>
  <c r="P137" i="9"/>
  <c r="Q137" i="9" s="1"/>
  <c r="AG137" i="9" s="1"/>
  <c r="R137" i="9"/>
  <c r="S137" i="9"/>
  <c r="T137" i="9"/>
  <c r="U137" i="9"/>
  <c r="V137" i="9"/>
  <c r="AB137" i="9"/>
  <c r="AC137" i="9"/>
  <c r="AE137" i="9"/>
  <c r="AH137" i="9"/>
  <c r="O138" i="9"/>
  <c r="P138" i="9"/>
  <c r="T138" i="9"/>
  <c r="U138" i="9"/>
  <c r="W138" i="9"/>
  <c r="AB138" i="9"/>
  <c r="AC138" i="9" s="1"/>
  <c r="AE138" i="9"/>
  <c r="AH138" i="9"/>
  <c r="O139" i="9"/>
  <c r="P139" i="9"/>
  <c r="S139" i="9"/>
  <c r="T139" i="9"/>
  <c r="V139" i="9" s="1"/>
  <c r="X139" i="9" s="1"/>
  <c r="AD139" i="9" s="1"/>
  <c r="U139" i="9"/>
  <c r="W139" i="9" s="1"/>
  <c r="AB139" i="9"/>
  <c r="AC139" i="9"/>
  <c r="AE139" i="9"/>
  <c r="AH139" i="9"/>
  <c r="O140" i="9"/>
  <c r="P140" i="9"/>
  <c r="Q140" i="9" s="1"/>
  <c r="S140" i="9"/>
  <c r="T140" i="9"/>
  <c r="U140" i="9"/>
  <c r="W140" i="9" s="1"/>
  <c r="AB140" i="9"/>
  <c r="AC140" i="9" s="1"/>
  <c r="AE140" i="9"/>
  <c r="AH140" i="9"/>
  <c r="O141" i="9"/>
  <c r="P141" i="9"/>
  <c r="Q141" i="9" s="1"/>
  <c r="R141" i="9" s="1"/>
  <c r="S141" i="9"/>
  <c r="T141" i="9"/>
  <c r="U141" i="9"/>
  <c r="W141" i="9" s="1"/>
  <c r="V141" i="9"/>
  <c r="X141" i="9"/>
  <c r="AD141" i="9" s="1"/>
  <c r="Y141" i="9"/>
  <c r="AB141" i="9"/>
  <c r="AC141" i="9"/>
  <c r="AH141" i="9" s="1"/>
  <c r="AE141" i="9"/>
  <c r="O142" i="9"/>
  <c r="S142" i="9" s="1"/>
  <c r="P142" i="9"/>
  <c r="Q142" i="9" s="1"/>
  <c r="R142" i="9" s="1"/>
  <c r="T142" i="9"/>
  <c r="U142" i="9"/>
  <c r="V142" i="9"/>
  <c r="W142" i="9"/>
  <c r="AB142" i="9"/>
  <c r="AC142" i="9"/>
  <c r="AE142" i="9"/>
  <c r="O143" i="9"/>
  <c r="S143" i="9" s="1"/>
  <c r="P143" i="9"/>
  <c r="Q143" i="9" s="1"/>
  <c r="R143" i="9" s="1"/>
  <c r="T143" i="9"/>
  <c r="U143" i="9"/>
  <c r="W143" i="9"/>
  <c r="AB143" i="9"/>
  <c r="AC143" i="9"/>
  <c r="AE143" i="9"/>
  <c r="O144" i="9"/>
  <c r="Q144" i="9" s="1"/>
  <c r="R144" i="9" s="1"/>
  <c r="P144" i="9"/>
  <c r="T144" i="9"/>
  <c r="U144" i="9"/>
  <c r="W144" i="9" s="1"/>
  <c r="V144" i="9"/>
  <c r="AB144" i="9"/>
  <c r="AC144" i="9" s="1"/>
  <c r="AE144" i="9"/>
  <c r="AH144" i="9"/>
  <c r="O145" i="9"/>
  <c r="Q145" i="9" s="1"/>
  <c r="P145" i="9"/>
  <c r="T145" i="9"/>
  <c r="V145" i="9" s="1"/>
  <c r="U145" i="9"/>
  <c r="W145" i="9" s="1"/>
  <c r="AB145" i="9"/>
  <c r="AC145" i="9" s="1"/>
  <c r="AE145" i="9"/>
  <c r="O146" i="9"/>
  <c r="S146" i="9" s="1"/>
  <c r="P146" i="9"/>
  <c r="T146" i="9"/>
  <c r="U146" i="9"/>
  <c r="W146" i="9" s="1"/>
  <c r="AB146" i="9"/>
  <c r="AC146" i="9"/>
  <c r="AE146" i="9"/>
  <c r="O147" i="9"/>
  <c r="P147" i="9"/>
  <c r="Q147" i="9"/>
  <c r="S147" i="9"/>
  <c r="T147" i="9"/>
  <c r="U147" i="9"/>
  <c r="V147" i="9"/>
  <c r="W147" i="9"/>
  <c r="X147" i="9"/>
  <c r="AB147" i="9"/>
  <c r="AC147" i="9"/>
  <c r="AE147" i="9"/>
  <c r="AH147" i="9"/>
  <c r="O148" i="9"/>
  <c r="S148" i="9" s="1"/>
  <c r="P148" i="9"/>
  <c r="T148" i="9"/>
  <c r="U148" i="9"/>
  <c r="V148" i="9"/>
  <c r="W148" i="9"/>
  <c r="X148" i="9"/>
  <c r="Y148" i="9" s="1"/>
  <c r="AB148" i="9"/>
  <c r="AC148" i="9"/>
  <c r="AD148" i="9"/>
  <c r="AE148" i="9"/>
  <c r="O149" i="9"/>
  <c r="P149" i="9"/>
  <c r="T149" i="9"/>
  <c r="U149" i="9"/>
  <c r="V149" i="9"/>
  <c r="W149" i="9"/>
  <c r="AB149" i="9"/>
  <c r="AC149" i="9" s="1"/>
  <c r="AE149" i="9"/>
  <c r="O150" i="9"/>
  <c r="S150" i="9" s="1"/>
  <c r="P150" i="9"/>
  <c r="Q150" i="9" s="1"/>
  <c r="T150" i="9"/>
  <c r="V150" i="9" s="1"/>
  <c r="U150" i="9"/>
  <c r="W150" i="9" s="1"/>
  <c r="X150" i="9"/>
  <c r="Y150" i="9" s="1"/>
  <c r="AB150" i="9"/>
  <c r="AC150" i="9" s="1"/>
  <c r="AE150" i="9"/>
  <c r="AH150" i="9"/>
  <c r="O151" i="9"/>
  <c r="S151" i="9" s="1"/>
  <c r="P151" i="9"/>
  <c r="T151" i="9"/>
  <c r="U151" i="9"/>
  <c r="V151" i="9"/>
  <c r="W151" i="9"/>
  <c r="X151" i="9"/>
  <c r="AD151" i="9" s="1"/>
  <c r="Y151" i="9"/>
  <c r="AB151" i="9"/>
  <c r="AC151" i="9" s="1"/>
  <c r="AE151" i="9"/>
  <c r="O152" i="9"/>
  <c r="S152" i="9" s="1"/>
  <c r="P152" i="9"/>
  <c r="Q152" i="9" s="1"/>
  <c r="R152" i="9" s="1"/>
  <c r="Z152" i="9" s="1"/>
  <c r="AA152" i="9" s="1"/>
  <c r="T152" i="9"/>
  <c r="U152" i="9"/>
  <c r="W152" i="9" s="1"/>
  <c r="V152" i="9"/>
  <c r="X152" i="9"/>
  <c r="AD152" i="9" s="1"/>
  <c r="Y152" i="9"/>
  <c r="AB152" i="9"/>
  <c r="AC152" i="9"/>
  <c r="AE152" i="9"/>
  <c r="AF152" i="9"/>
  <c r="O153" i="9"/>
  <c r="P153" i="9"/>
  <c r="T153" i="9"/>
  <c r="U153" i="9"/>
  <c r="V153" i="9"/>
  <c r="W153" i="9"/>
  <c r="X153" i="9"/>
  <c r="AB153" i="9"/>
  <c r="AC153" i="9"/>
  <c r="AE153" i="9"/>
  <c r="O154" i="9"/>
  <c r="S154" i="9" s="1"/>
  <c r="P154" i="9"/>
  <c r="T154" i="9"/>
  <c r="U154" i="9"/>
  <c r="V154" i="9"/>
  <c r="X154" i="9" s="1"/>
  <c r="W154" i="9"/>
  <c r="Y154" i="9"/>
  <c r="AB154" i="9"/>
  <c r="AC154" i="9" s="1"/>
  <c r="AD154" i="9"/>
  <c r="AE154" i="9"/>
  <c r="O155" i="9"/>
  <c r="S155" i="9" s="1"/>
  <c r="P155" i="9"/>
  <c r="T155" i="9"/>
  <c r="U155" i="9"/>
  <c r="W155" i="9" s="1"/>
  <c r="V155" i="9"/>
  <c r="X155" i="9" s="1"/>
  <c r="AD155" i="9" s="1"/>
  <c r="AB155" i="9"/>
  <c r="AC155" i="9" s="1"/>
  <c r="AH155" i="9" s="1"/>
  <c r="AE155" i="9"/>
  <c r="O156" i="9"/>
  <c r="S156" i="9" s="1"/>
  <c r="P156" i="9"/>
  <c r="T156" i="9"/>
  <c r="U156" i="9"/>
  <c r="W156" i="9" s="1"/>
  <c r="V156" i="9"/>
  <c r="AB156" i="9"/>
  <c r="AC156" i="9" s="1"/>
  <c r="AE156" i="9"/>
  <c r="AH156" i="9"/>
  <c r="O157" i="9"/>
  <c r="P157" i="9"/>
  <c r="S157" i="9"/>
  <c r="T157" i="9"/>
  <c r="V157" i="9" s="1"/>
  <c r="U157" i="9"/>
  <c r="W157" i="9"/>
  <c r="X157" i="9"/>
  <c r="AD157" i="9" s="1"/>
  <c r="Y157" i="9"/>
  <c r="AB157" i="9"/>
  <c r="AC157" i="9"/>
  <c r="AE157" i="9"/>
  <c r="AH157" i="9"/>
  <c r="O158" i="9"/>
  <c r="Q158" i="9" s="1"/>
  <c r="P158" i="9"/>
  <c r="T158" i="9"/>
  <c r="U158" i="9"/>
  <c r="W158" i="9" s="1"/>
  <c r="AB158" i="9"/>
  <c r="AC158" i="9"/>
  <c r="AE158" i="9"/>
  <c r="AH158" i="9"/>
  <c r="O159" i="9"/>
  <c r="Q159" i="9" s="1"/>
  <c r="P159" i="9"/>
  <c r="T159" i="9"/>
  <c r="U159" i="9"/>
  <c r="W159" i="9" s="1"/>
  <c r="V159" i="9"/>
  <c r="X159" i="9"/>
  <c r="Y159" i="9"/>
  <c r="AB159" i="9"/>
  <c r="AC159" i="9" s="1"/>
  <c r="AD159" i="9"/>
  <c r="AE159" i="9"/>
  <c r="O160" i="9"/>
  <c r="S160" i="9" s="1"/>
  <c r="P160" i="9"/>
  <c r="T160" i="9"/>
  <c r="U160" i="9"/>
  <c r="V160" i="9"/>
  <c r="W160" i="9"/>
  <c r="X160" i="9"/>
  <c r="AD160" i="9" s="1"/>
  <c r="Y160" i="9"/>
  <c r="AB160" i="9"/>
  <c r="AC160" i="9"/>
  <c r="AE160" i="9"/>
  <c r="O161" i="9"/>
  <c r="S161" i="9" s="1"/>
  <c r="P161" i="9"/>
  <c r="Q161" i="9"/>
  <c r="T161" i="9"/>
  <c r="U161" i="9"/>
  <c r="W161" i="9" s="1"/>
  <c r="V161" i="9"/>
  <c r="AB161" i="9"/>
  <c r="AC161" i="9" s="1"/>
  <c r="AE161" i="9"/>
  <c r="O162" i="9"/>
  <c r="Q162" i="9" s="1"/>
  <c r="AG162" i="9" s="1"/>
  <c r="P162" i="9"/>
  <c r="R162" i="9"/>
  <c r="S162" i="9"/>
  <c r="T162" i="9"/>
  <c r="U162" i="9"/>
  <c r="V162" i="9"/>
  <c r="X162" i="9" s="1"/>
  <c r="W162" i="9"/>
  <c r="AB162" i="9"/>
  <c r="AC162" i="9" s="1"/>
  <c r="AE162" i="9"/>
  <c r="O163" i="9"/>
  <c r="S163" i="9" s="1"/>
  <c r="P163" i="9"/>
  <c r="Q163" i="9"/>
  <c r="T163" i="9"/>
  <c r="V163" i="9" s="1"/>
  <c r="U163" i="9"/>
  <c r="W163" i="9" s="1"/>
  <c r="AB163" i="9"/>
  <c r="AC163" i="9"/>
  <c r="AE163" i="9"/>
  <c r="O164" i="9"/>
  <c r="P164" i="9"/>
  <c r="S164" i="9"/>
  <c r="T164" i="9"/>
  <c r="U164" i="9"/>
  <c r="W164" i="9" s="1"/>
  <c r="V164" i="9"/>
  <c r="X164" i="9" s="1"/>
  <c r="Y164" i="9" s="1"/>
  <c r="AB164" i="9"/>
  <c r="AC164" i="9" s="1"/>
  <c r="AD164" i="9"/>
  <c r="AE164" i="9"/>
  <c r="O165" i="9"/>
  <c r="S165" i="9" s="1"/>
  <c r="P165" i="9"/>
  <c r="Q165" i="9"/>
  <c r="R165" i="9" s="1"/>
  <c r="T165" i="9"/>
  <c r="U165" i="9"/>
  <c r="V165" i="9"/>
  <c r="AB165" i="9"/>
  <c r="AC165" i="9"/>
  <c r="AE165" i="9"/>
  <c r="AH165" i="9"/>
  <c r="O166" i="9"/>
  <c r="S166" i="9" s="1"/>
  <c r="P166" i="9"/>
  <c r="T166" i="9"/>
  <c r="V166" i="9" s="1"/>
  <c r="U166" i="9"/>
  <c r="W166" i="9"/>
  <c r="AB166" i="9"/>
  <c r="AC166" i="9" s="1"/>
  <c r="AE166" i="9"/>
  <c r="AH166" i="9"/>
  <c r="O167" i="9"/>
  <c r="S167" i="9" s="1"/>
  <c r="P167" i="9"/>
  <c r="Q167" i="9" s="1"/>
  <c r="T167" i="9"/>
  <c r="U167" i="9"/>
  <c r="V167" i="9"/>
  <c r="X167" i="9" s="1"/>
  <c r="AD167" i="9" s="1"/>
  <c r="W167" i="9"/>
  <c r="AB167" i="9"/>
  <c r="AC167" i="9" s="1"/>
  <c r="AH167" i="9" s="1"/>
  <c r="AE167" i="9"/>
  <c r="O168" i="9"/>
  <c r="P168" i="9"/>
  <c r="Q168" i="9"/>
  <c r="AG168" i="9" s="1"/>
  <c r="R168" i="9"/>
  <c r="S168" i="9"/>
  <c r="T168" i="9"/>
  <c r="V168" i="9" s="1"/>
  <c r="U168" i="9"/>
  <c r="W168" i="9" s="1"/>
  <c r="X168" i="9" s="1"/>
  <c r="AD168" i="9" s="1"/>
  <c r="AB168" i="9"/>
  <c r="AC168" i="9" s="1"/>
  <c r="AE168" i="9"/>
  <c r="AH168" i="9"/>
  <c r="O169" i="9"/>
  <c r="S169" i="9" s="1"/>
  <c r="P169" i="9"/>
  <c r="T169" i="9"/>
  <c r="U169" i="9"/>
  <c r="V169" i="9"/>
  <c r="X169" i="9" s="1"/>
  <c r="AD169" i="9" s="1"/>
  <c r="W169" i="9"/>
  <c r="AB169" i="9"/>
  <c r="AC169" i="9"/>
  <c r="AE169" i="9"/>
  <c r="O170" i="9"/>
  <c r="P170" i="9"/>
  <c r="S170" i="9"/>
  <c r="T170" i="9"/>
  <c r="U170" i="9"/>
  <c r="W170" i="9" s="1"/>
  <c r="AB170" i="9"/>
  <c r="AC170" i="9" s="1"/>
  <c r="AE170" i="9"/>
  <c r="O171" i="9"/>
  <c r="Q171" i="9" s="1"/>
  <c r="AG171" i="9" s="1"/>
  <c r="P171" i="9"/>
  <c r="T171" i="9"/>
  <c r="U171" i="9"/>
  <c r="V171" i="9"/>
  <c r="AB171" i="9"/>
  <c r="AC171" i="9" s="1"/>
  <c r="AH171" i="9" s="1"/>
  <c r="AE171" i="9"/>
  <c r="O172" i="9"/>
  <c r="S172" i="9" s="1"/>
  <c r="P172" i="9"/>
  <c r="T172" i="9"/>
  <c r="U172" i="9"/>
  <c r="W172" i="9"/>
  <c r="AB172" i="9"/>
  <c r="AC172" i="9" s="1"/>
  <c r="AE172" i="9"/>
  <c r="O173" i="9"/>
  <c r="S173" i="9" s="1"/>
  <c r="P173" i="9"/>
  <c r="Q173" i="9" s="1"/>
  <c r="AG173" i="9" s="1"/>
  <c r="R173" i="9"/>
  <c r="Z173" i="9" s="1"/>
  <c r="AA173" i="9" s="1"/>
  <c r="T173" i="9"/>
  <c r="U173" i="9"/>
  <c r="V173" i="9"/>
  <c r="W173" i="9"/>
  <c r="X173" i="9" s="1"/>
  <c r="AB173" i="9"/>
  <c r="AC173" i="9"/>
  <c r="AE173" i="9"/>
  <c r="AH173" i="9"/>
  <c r="O174" i="9"/>
  <c r="S174" i="9" s="1"/>
  <c r="P174" i="9"/>
  <c r="T174" i="9"/>
  <c r="U174" i="9"/>
  <c r="V174" i="9"/>
  <c r="W174" i="9"/>
  <c r="AB174" i="9"/>
  <c r="AC174" i="9" s="1"/>
  <c r="AE174" i="9"/>
  <c r="AH174" i="9"/>
  <c r="O175" i="9"/>
  <c r="S175" i="9" s="1"/>
  <c r="P175" i="9"/>
  <c r="T175" i="9"/>
  <c r="V175" i="9" s="1"/>
  <c r="U175" i="9"/>
  <c r="W175" i="9" s="1"/>
  <c r="X175" i="9"/>
  <c r="AB175" i="9"/>
  <c r="AC175" i="9"/>
  <c r="AD175" i="9"/>
  <c r="AE175" i="9"/>
  <c r="O176" i="9"/>
  <c r="S176" i="9" s="1"/>
  <c r="P176" i="9"/>
  <c r="Q176" i="9" s="1"/>
  <c r="R176" i="9" s="1"/>
  <c r="T176" i="9"/>
  <c r="U176" i="9"/>
  <c r="W176" i="9" s="1"/>
  <c r="V176" i="9"/>
  <c r="X176" i="9"/>
  <c r="AD176" i="9" s="1"/>
  <c r="AB176" i="9"/>
  <c r="AC176" i="9"/>
  <c r="AE176" i="9"/>
  <c r="O177" i="9"/>
  <c r="Q177" i="9" s="1"/>
  <c r="AG177" i="9" s="1"/>
  <c r="P177" i="9"/>
  <c r="T177" i="9"/>
  <c r="U177" i="9"/>
  <c r="V177" i="9"/>
  <c r="W177" i="9"/>
  <c r="X177" i="9" s="1"/>
  <c r="AB177" i="9"/>
  <c r="AC177" i="9"/>
  <c r="AD177" i="9"/>
  <c r="AE177" i="9"/>
  <c r="O178" i="9"/>
  <c r="S178" i="9" s="1"/>
  <c r="P178" i="9"/>
  <c r="Q178" i="9" s="1"/>
  <c r="T178" i="9"/>
  <c r="U178" i="9"/>
  <c r="V178" i="9"/>
  <c r="W178" i="9"/>
  <c r="X178" i="9" s="1"/>
  <c r="AD178" i="9" s="1"/>
  <c r="Y178" i="9"/>
  <c r="AB178" i="9"/>
  <c r="AC178" i="9"/>
  <c r="AE178" i="9"/>
  <c r="AH178" i="9"/>
  <c r="O179" i="9"/>
  <c r="S179" i="9" s="1"/>
  <c r="P179" i="9"/>
  <c r="Q179" i="9"/>
  <c r="T179" i="9"/>
  <c r="U179" i="9"/>
  <c r="V179" i="9"/>
  <c r="W179" i="9"/>
  <c r="AB179" i="9"/>
  <c r="AC179" i="9"/>
  <c r="AE179" i="9"/>
  <c r="AH179" i="9"/>
  <c r="O180" i="9"/>
  <c r="S180" i="9" s="1"/>
  <c r="P180" i="9"/>
  <c r="T180" i="9"/>
  <c r="U180" i="9"/>
  <c r="V180" i="9"/>
  <c r="X180" i="9" s="1"/>
  <c r="W180" i="9"/>
  <c r="AB180" i="9"/>
  <c r="AC180" i="9" s="1"/>
  <c r="AE180" i="9"/>
  <c r="AH180" i="9"/>
  <c r="O181" i="9"/>
  <c r="P181" i="9"/>
  <c r="T181" i="9"/>
  <c r="U181" i="9"/>
  <c r="W181" i="9" s="1"/>
  <c r="V181" i="9"/>
  <c r="X181" i="9" s="1"/>
  <c r="AD181" i="9" s="1"/>
  <c r="Y181" i="9"/>
  <c r="AB181" i="9"/>
  <c r="AC181" i="9" s="1"/>
  <c r="AE181" i="9"/>
  <c r="O182" i="9"/>
  <c r="Q182" i="9" s="1"/>
  <c r="P182" i="9"/>
  <c r="T182" i="9"/>
  <c r="U182" i="9"/>
  <c r="W182" i="9" s="1"/>
  <c r="V182" i="9"/>
  <c r="X182" i="9" s="1"/>
  <c r="AB182" i="9"/>
  <c r="AC182" i="9"/>
  <c r="AE182" i="9"/>
  <c r="AH182" i="9"/>
  <c r="O183" i="9"/>
  <c r="Q183" i="9" s="1"/>
  <c r="AG183" i="9" s="1"/>
  <c r="P183" i="9"/>
  <c r="T183" i="9"/>
  <c r="U183" i="9"/>
  <c r="V183" i="9"/>
  <c r="W183" i="9"/>
  <c r="AB183" i="9"/>
  <c r="AC183" i="9"/>
  <c r="AE183" i="9"/>
  <c r="AH183" i="9"/>
  <c r="O184" i="9"/>
  <c r="S184" i="9" s="1"/>
  <c r="P184" i="9"/>
  <c r="T184" i="9"/>
  <c r="V184" i="9" s="1"/>
  <c r="X184" i="9" s="1"/>
  <c r="U184" i="9"/>
  <c r="W184" i="9" s="1"/>
  <c r="AB184" i="9"/>
  <c r="AC184" i="9" s="1"/>
  <c r="AD184" i="9"/>
  <c r="AE184" i="9"/>
  <c r="O185" i="9"/>
  <c r="Q185" i="9" s="1"/>
  <c r="R185" i="9" s="1"/>
  <c r="P185" i="9"/>
  <c r="T185" i="9"/>
  <c r="V185" i="9" s="1"/>
  <c r="U185" i="9"/>
  <c r="W185" i="9" s="1"/>
  <c r="AB185" i="9"/>
  <c r="AC185" i="9" s="1"/>
  <c r="AE185" i="9"/>
  <c r="O186" i="9"/>
  <c r="Q186" i="9" s="1"/>
  <c r="AG186" i="9" s="1"/>
  <c r="P186" i="9"/>
  <c r="R186" i="9"/>
  <c r="Z186" i="9" s="1"/>
  <c r="AA186" i="9" s="1"/>
  <c r="S186" i="9"/>
  <c r="T186" i="9"/>
  <c r="V186" i="9" s="1"/>
  <c r="X186" i="9" s="1"/>
  <c r="U186" i="9"/>
  <c r="W186" i="9"/>
  <c r="AB186" i="9"/>
  <c r="AC186" i="9" s="1"/>
  <c r="AE186" i="9"/>
  <c r="O187" i="9"/>
  <c r="Q187" i="9" s="1"/>
  <c r="AG187" i="9" s="1"/>
  <c r="P187" i="9"/>
  <c r="T187" i="9"/>
  <c r="U187" i="9"/>
  <c r="V187" i="9"/>
  <c r="W187" i="9"/>
  <c r="X187" i="9"/>
  <c r="AD187" i="9" s="1"/>
  <c r="AB187" i="9"/>
  <c r="AC187" i="9" s="1"/>
  <c r="AE187" i="9"/>
  <c r="O188" i="9"/>
  <c r="S188" i="9" s="1"/>
  <c r="P188" i="9"/>
  <c r="T188" i="9"/>
  <c r="U188" i="9"/>
  <c r="W188" i="9" s="1"/>
  <c r="V188" i="9"/>
  <c r="X188" i="9" s="1"/>
  <c r="Y188" i="9"/>
  <c r="AB188" i="9"/>
  <c r="AC188" i="9"/>
  <c r="AD188" i="9"/>
  <c r="AE188" i="9"/>
  <c r="O189" i="9"/>
  <c r="P189" i="9"/>
  <c r="T189" i="9"/>
  <c r="U189" i="9"/>
  <c r="V189" i="9"/>
  <c r="W189" i="9"/>
  <c r="X189" i="9"/>
  <c r="AB189" i="9"/>
  <c r="AC189" i="9"/>
  <c r="AE189" i="9"/>
  <c r="O190" i="9"/>
  <c r="S190" i="9" s="1"/>
  <c r="P190" i="9"/>
  <c r="T190" i="9"/>
  <c r="U190" i="9"/>
  <c r="W190" i="9" s="1"/>
  <c r="X190" i="9" s="1"/>
  <c r="AD190" i="9" s="1"/>
  <c r="V190" i="9"/>
  <c r="AB190" i="9"/>
  <c r="AC190" i="9" s="1"/>
  <c r="AE190" i="9"/>
  <c r="O191" i="9"/>
  <c r="S191" i="9" s="1"/>
  <c r="P191" i="9"/>
  <c r="Q191" i="9"/>
  <c r="R191" i="9" s="1"/>
  <c r="T191" i="9"/>
  <c r="U191" i="9"/>
  <c r="W191" i="9"/>
  <c r="AB191" i="9"/>
  <c r="AC191" i="9" s="1"/>
  <c r="AE191" i="9"/>
  <c r="O192" i="9"/>
  <c r="Q192" i="9" s="1"/>
  <c r="P192" i="9"/>
  <c r="T192" i="9"/>
  <c r="V192" i="9" s="1"/>
  <c r="U192" i="9"/>
  <c r="W192" i="9"/>
  <c r="X192" i="9" s="1"/>
  <c r="AB192" i="9"/>
  <c r="AC192" i="9" s="1"/>
  <c r="AE192" i="9"/>
  <c r="AH192" i="9"/>
  <c r="O193" i="9"/>
  <c r="S193" i="9" s="1"/>
  <c r="P193" i="9"/>
  <c r="Q193" i="9"/>
  <c r="T193" i="9"/>
  <c r="U193" i="9"/>
  <c r="W193" i="9" s="1"/>
  <c r="X193" i="9" s="1"/>
  <c r="AD193" i="9" s="1"/>
  <c r="V193" i="9"/>
  <c r="AB193" i="9"/>
  <c r="AC193" i="9"/>
  <c r="AH193" i="9" s="1"/>
  <c r="AE193" i="9"/>
  <c r="O194" i="9"/>
  <c r="S194" i="9" s="1"/>
  <c r="P194" i="9"/>
  <c r="T194" i="9"/>
  <c r="U194" i="9"/>
  <c r="W194" i="9" s="1"/>
  <c r="V194" i="9"/>
  <c r="X194" i="9"/>
  <c r="AD194" i="9" s="1"/>
  <c r="AB194" i="9"/>
  <c r="AC194" i="9" s="1"/>
  <c r="AE194" i="9"/>
  <c r="O195" i="9"/>
  <c r="P195" i="9"/>
  <c r="T195" i="9"/>
  <c r="U195" i="9"/>
  <c r="V195" i="9"/>
  <c r="W195" i="9"/>
  <c r="X195" i="9"/>
  <c r="AD195" i="9" s="1"/>
  <c r="Y195" i="9"/>
  <c r="AB195" i="9"/>
  <c r="AC195" i="9"/>
  <c r="AE195" i="9"/>
  <c r="AH195" i="9"/>
  <c r="O196" i="9"/>
  <c r="S196" i="9" s="1"/>
  <c r="P196" i="9"/>
  <c r="Q196" i="9" s="1"/>
  <c r="R196" i="9" s="1"/>
  <c r="T196" i="9"/>
  <c r="U196" i="9"/>
  <c r="W196" i="9" s="1"/>
  <c r="V196" i="9"/>
  <c r="AB196" i="9"/>
  <c r="AC196" i="9" s="1"/>
  <c r="AE196" i="9"/>
  <c r="O197" i="9"/>
  <c r="P197" i="9"/>
  <c r="Q197" i="9" s="1"/>
  <c r="R197" i="9" s="1"/>
  <c r="S197" i="9"/>
  <c r="T197" i="9"/>
  <c r="U197" i="9"/>
  <c r="V197" i="9"/>
  <c r="W197" i="9"/>
  <c r="AB197" i="9"/>
  <c r="AC197" i="9" s="1"/>
  <c r="AE197" i="9"/>
  <c r="O198" i="9"/>
  <c r="P198" i="9"/>
  <c r="T198" i="9"/>
  <c r="V198" i="9" s="1"/>
  <c r="X198" i="9" s="1"/>
  <c r="U198" i="9"/>
  <c r="W198" i="9" s="1"/>
  <c r="Y198" i="9"/>
  <c r="AB198" i="9"/>
  <c r="AC198" i="9" s="1"/>
  <c r="AD198" i="9"/>
  <c r="AE198" i="9"/>
  <c r="O199" i="9"/>
  <c r="S199" i="9" s="1"/>
  <c r="P199" i="9"/>
  <c r="Q199" i="9"/>
  <c r="T199" i="9"/>
  <c r="V199" i="9" s="1"/>
  <c r="U199" i="9"/>
  <c r="W199" i="9" s="1"/>
  <c r="AB199" i="9"/>
  <c r="AC199" i="9" s="1"/>
  <c r="AE199" i="9"/>
  <c r="O200" i="9"/>
  <c r="S200" i="9" s="1"/>
  <c r="P200" i="9"/>
  <c r="Q200" i="9"/>
  <c r="R200" i="9" s="1"/>
  <c r="Z200" i="9" s="1"/>
  <c r="AA200" i="9" s="1"/>
  <c r="T200" i="9"/>
  <c r="V200" i="9" s="1"/>
  <c r="X200" i="9" s="1"/>
  <c r="U200" i="9"/>
  <c r="W200" i="9" s="1"/>
  <c r="Y200" i="9"/>
  <c r="AB200" i="9"/>
  <c r="AC200" i="9" s="1"/>
  <c r="AD200" i="9"/>
  <c r="AE200" i="9"/>
  <c r="O201" i="9"/>
  <c r="S201" i="9" s="1"/>
  <c r="P201" i="9"/>
  <c r="T201" i="9"/>
  <c r="U201" i="9"/>
  <c r="W201" i="9" s="1"/>
  <c r="V201" i="9"/>
  <c r="X201" i="9"/>
  <c r="AD201" i="9" s="1"/>
  <c r="AB201" i="9"/>
  <c r="AC201" i="9"/>
  <c r="AE201" i="9"/>
  <c r="AH201" i="9"/>
  <c r="O202" i="9"/>
  <c r="S202" i="9" s="1"/>
  <c r="P202" i="9"/>
  <c r="T202" i="9"/>
  <c r="V202" i="9" s="1"/>
  <c r="X202" i="9" s="1"/>
  <c r="AD202" i="9" s="1"/>
  <c r="U202" i="9"/>
  <c r="W202" i="9" s="1"/>
  <c r="AB202" i="9"/>
  <c r="AC202" i="9"/>
  <c r="AE202" i="9"/>
  <c r="O203" i="9"/>
  <c r="Q203" i="9" s="1"/>
  <c r="R203" i="9" s="1"/>
  <c r="P203" i="9"/>
  <c r="S203" i="9"/>
  <c r="T203" i="9"/>
  <c r="U203" i="9"/>
  <c r="W203" i="9" s="1"/>
  <c r="AB203" i="9"/>
  <c r="AC203" i="9"/>
  <c r="AE203" i="9"/>
  <c r="AG203" i="9"/>
  <c r="O204" i="9"/>
  <c r="Q204" i="9" s="1"/>
  <c r="P204" i="9"/>
  <c r="T204" i="9"/>
  <c r="U204" i="9"/>
  <c r="W204" i="9" s="1"/>
  <c r="AB204" i="9"/>
  <c r="AC204" i="9" s="1"/>
  <c r="AE204" i="9"/>
  <c r="AH204" i="9"/>
  <c r="O205" i="9"/>
  <c r="P205" i="9"/>
  <c r="Q205" i="9" s="1"/>
  <c r="S205" i="9"/>
  <c r="T205" i="9"/>
  <c r="U205" i="9"/>
  <c r="V205" i="9"/>
  <c r="AB205" i="9"/>
  <c r="AC205" i="9" s="1"/>
  <c r="AH205" i="9" s="1"/>
  <c r="AE205" i="9"/>
  <c r="O206" i="9"/>
  <c r="Q206" i="9" s="1"/>
  <c r="P206" i="9"/>
  <c r="T206" i="9"/>
  <c r="U206" i="9"/>
  <c r="W206" i="9" s="1"/>
  <c r="V206" i="9"/>
  <c r="X206" i="9" s="1"/>
  <c r="AD206" i="9" s="1"/>
  <c r="AB206" i="9"/>
  <c r="AC206" i="9"/>
  <c r="AE206" i="9"/>
  <c r="O207" i="9"/>
  <c r="P207" i="9"/>
  <c r="T207" i="9"/>
  <c r="U207" i="9"/>
  <c r="V207" i="9"/>
  <c r="W207" i="9"/>
  <c r="X207" i="9" s="1"/>
  <c r="AB207" i="9"/>
  <c r="AC207" i="9" s="1"/>
  <c r="AH207" i="9" s="1"/>
  <c r="AE207" i="9"/>
  <c r="O208" i="9"/>
  <c r="P208" i="9"/>
  <c r="S208" i="9"/>
  <c r="T208" i="9"/>
  <c r="U208" i="9"/>
  <c r="W208" i="9" s="1"/>
  <c r="AB208" i="9"/>
  <c r="AC208" i="9"/>
  <c r="AE208" i="9"/>
  <c r="AH208" i="9"/>
  <c r="O209" i="9"/>
  <c r="P209" i="9"/>
  <c r="T209" i="9"/>
  <c r="U209" i="9"/>
  <c r="W209" i="9" s="1"/>
  <c r="V209" i="9"/>
  <c r="X209" i="9" s="1"/>
  <c r="AB209" i="9"/>
  <c r="AC209" i="9"/>
  <c r="AE209" i="9"/>
  <c r="O210" i="9"/>
  <c r="S210" i="9" s="1"/>
  <c r="P210" i="9"/>
  <c r="Q210" i="9" s="1"/>
  <c r="T210" i="9"/>
  <c r="V210" i="9" s="1"/>
  <c r="X210" i="9" s="1"/>
  <c r="U210" i="9"/>
  <c r="W210" i="9" s="1"/>
  <c r="AB210" i="9"/>
  <c r="AC210" i="9" s="1"/>
  <c r="AE210" i="9"/>
  <c r="AH210" i="9"/>
  <c r="O211" i="9"/>
  <c r="P211" i="9"/>
  <c r="Q211" i="9" s="1"/>
  <c r="AG211" i="9" s="1"/>
  <c r="S211" i="9"/>
  <c r="T211" i="9"/>
  <c r="U211" i="9"/>
  <c r="V211" i="9"/>
  <c r="W211" i="9"/>
  <c r="AB211" i="9"/>
  <c r="AC211" i="9"/>
  <c r="AE211" i="9"/>
  <c r="O212" i="9"/>
  <c r="Q212" i="9" s="1"/>
  <c r="AG212" i="9" s="1"/>
  <c r="P212" i="9"/>
  <c r="R212" i="9"/>
  <c r="S212" i="9"/>
  <c r="T212" i="9"/>
  <c r="U212" i="9"/>
  <c r="W212" i="9" s="1"/>
  <c r="AB212" i="9"/>
  <c r="AC212" i="9" s="1"/>
  <c r="AE212" i="9"/>
  <c r="O213" i="9"/>
  <c r="P213" i="9"/>
  <c r="T213" i="9"/>
  <c r="U213" i="9"/>
  <c r="W213" i="9" s="1"/>
  <c r="V213" i="9"/>
  <c r="X213" i="9"/>
  <c r="Y213" i="9" s="1"/>
  <c r="AB213" i="9"/>
  <c r="AC213" i="9" s="1"/>
  <c r="AD213" i="9"/>
  <c r="AE213" i="9"/>
  <c r="O214" i="9"/>
  <c r="S214" i="9" s="1"/>
  <c r="P214" i="9"/>
  <c r="T214" i="9"/>
  <c r="U214" i="9"/>
  <c r="V214" i="9"/>
  <c r="AB214" i="9"/>
  <c r="AC214" i="9"/>
  <c r="AE214" i="9"/>
  <c r="AH214" i="9"/>
  <c r="O215" i="9"/>
  <c r="S215" i="9" s="1"/>
  <c r="P215" i="9"/>
  <c r="Q215" i="9" s="1"/>
  <c r="R215" i="9" s="1"/>
  <c r="T215" i="9"/>
  <c r="U215" i="9"/>
  <c r="V215" i="9"/>
  <c r="W215" i="9"/>
  <c r="AB215" i="9"/>
  <c r="AC215" i="9" s="1"/>
  <c r="AE215" i="9"/>
  <c r="O216" i="9"/>
  <c r="P216" i="9"/>
  <c r="T216" i="9"/>
  <c r="U216" i="9"/>
  <c r="V216" i="9"/>
  <c r="X216" i="9" s="1"/>
  <c r="W216" i="9"/>
  <c r="AB216" i="9"/>
  <c r="AC216" i="9" s="1"/>
  <c r="AE216" i="9"/>
  <c r="O217" i="9"/>
  <c r="P217" i="9"/>
  <c r="T217" i="9"/>
  <c r="U217" i="9"/>
  <c r="V217" i="9"/>
  <c r="AB217" i="9"/>
  <c r="AC217" i="9" s="1"/>
  <c r="AE217" i="9"/>
  <c r="AH217" i="9"/>
  <c r="O218" i="9"/>
  <c r="S218" i="9" s="1"/>
  <c r="P218" i="9"/>
  <c r="Q218" i="9" s="1"/>
  <c r="R218" i="9" s="1"/>
  <c r="T218" i="9"/>
  <c r="U218" i="9"/>
  <c r="W218" i="9" s="1"/>
  <c r="V218" i="9"/>
  <c r="X218" i="9" s="1"/>
  <c r="AB218" i="9"/>
  <c r="AC218" i="9"/>
  <c r="AH218" i="9" s="1"/>
  <c r="AE218" i="9"/>
  <c r="AG218" i="9"/>
  <c r="O219" i="9"/>
  <c r="S219" i="9" s="1"/>
  <c r="P219" i="9"/>
  <c r="T219" i="9"/>
  <c r="U219" i="9"/>
  <c r="V219" i="9"/>
  <c r="W219" i="9"/>
  <c r="X219" i="9" s="1"/>
  <c r="AB219" i="9"/>
  <c r="AC219" i="9"/>
  <c r="AE219" i="9"/>
  <c r="AH219" i="9"/>
  <c r="O220" i="9"/>
  <c r="P220" i="9"/>
  <c r="T220" i="9"/>
  <c r="U220" i="9"/>
  <c r="V220" i="9"/>
  <c r="W220" i="9"/>
  <c r="X220" i="9"/>
  <c r="AD220" i="9" s="1"/>
  <c r="AB220" i="9"/>
  <c r="AC220" i="9" s="1"/>
  <c r="AE220" i="9"/>
  <c r="AH220" i="9"/>
  <c r="O221" i="9"/>
  <c r="Q221" i="9" s="1"/>
  <c r="P221" i="9"/>
  <c r="S221" i="9"/>
  <c r="T221" i="9"/>
  <c r="V221" i="9" s="1"/>
  <c r="U221" i="9"/>
  <c r="W221" i="9" s="1"/>
  <c r="X221" i="9" s="1"/>
  <c r="AB221" i="9"/>
  <c r="AC221" i="9" s="1"/>
  <c r="AE221" i="9"/>
  <c r="AH221" i="9"/>
  <c r="O222" i="9"/>
  <c r="S222" i="9" s="1"/>
  <c r="P222" i="9"/>
  <c r="Q222" i="9"/>
  <c r="T222" i="9"/>
  <c r="V222" i="9" s="1"/>
  <c r="X222" i="9" s="1"/>
  <c r="AD222" i="9" s="1"/>
  <c r="U222" i="9"/>
  <c r="W222" i="9"/>
  <c r="AB222" i="9"/>
  <c r="AC222" i="9" s="1"/>
  <c r="AE222" i="9"/>
  <c r="O223" i="9"/>
  <c r="Q223" i="9" s="1"/>
  <c r="AG223" i="9" s="1"/>
  <c r="P223" i="9"/>
  <c r="T223" i="9"/>
  <c r="U223" i="9"/>
  <c r="W223" i="9"/>
  <c r="AB223" i="9"/>
  <c r="AC223" i="9" s="1"/>
  <c r="AE223" i="9"/>
  <c r="O224" i="9"/>
  <c r="S224" i="9" s="1"/>
  <c r="P224" i="9"/>
  <c r="Q224" i="9" s="1"/>
  <c r="R224" i="9" s="1"/>
  <c r="T224" i="9"/>
  <c r="U224" i="9"/>
  <c r="W224" i="9" s="1"/>
  <c r="V224" i="9"/>
  <c r="AB224" i="9"/>
  <c r="AC224" i="9" s="1"/>
  <c r="AE224" i="9"/>
  <c r="AH224" i="9"/>
  <c r="O225" i="9"/>
  <c r="S225" i="9" s="1"/>
  <c r="P225" i="9"/>
  <c r="T225" i="9"/>
  <c r="U225" i="9"/>
  <c r="V225" i="9"/>
  <c r="W225" i="9"/>
  <c r="AB225" i="9"/>
  <c r="AC225" i="9"/>
  <c r="AE225" i="9"/>
  <c r="AH225" i="9"/>
  <c r="O226" i="9"/>
  <c r="P226" i="9"/>
  <c r="Q226" i="9" s="1"/>
  <c r="AG226" i="9" s="1"/>
  <c r="S226" i="9"/>
  <c r="T226" i="9"/>
  <c r="U226" i="9"/>
  <c r="W226" i="9" s="1"/>
  <c r="AB226" i="9"/>
  <c r="AC226" i="9"/>
  <c r="AH226" i="9" s="1"/>
  <c r="AE226" i="9"/>
  <c r="O227" i="9"/>
  <c r="P227" i="9"/>
  <c r="S227" i="9"/>
  <c r="T227" i="9"/>
  <c r="U227" i="9"/>
  <c r="W227" i="9" s="1"/>
  <c r="AB227" i="9"/>
  <c r="AC227" i="9" s="1"/>
  <c r="AE227" i="9"/>
  <c r="AH227" i="9"/>
  <c r="O228" i="9"/>
  <c r="S228" i="9" s="1"/>
  <c r="P228" i="9"/>
  <c r="Q228" i="9" s="1"/>
  <c r="T228" i="9"/>
  <c r="V228" i="9" s="1"/>
  <c r="X228" i="9" s="1"/>
  <c r="AD228" i="9" s="1"/>
  <c r="U228" i="9"/>
  <c r="W228" i="9"/>
  <c r="AB228" i="9"/>
  <c r="AC228" i="9" s="1"/>
  <c r="AE228" i="9"/>
  <c r="AH228" i="9"/>
  <c r="O229" i="9"/>
  <c r="P229" i="9"/>
  <c r="T229" i="9"/>
  <c r="V229" i="9" s="1"/>
  <c r="U229" i="9"/>
  <c r="W229" i="9" s="1"/>
  <c r="X229" i="9"/>
  <c r="AD229" i="9" s="1"/>
  <c r="AB229" i="9"/>
  <c r="AC229" i="9"/>
  <c r="AH229" i="9" s="1"/>
  <c r="AE229" i="9"/>
  <c r="O230" i="9"/>
  <c r="S230" i="9" s="1"/>
  <c r="P230" i="9"/>
  <c r="T230" i="9"/>
  <c r="V230" i="9" s="1"/>
  <c r="U230" i="9"/>
  <c r="W230" i="9"/>
  <c r="AB230" i="9"/>
  <c r="AC230" i="9" s="1"/>
  <c r="AE230" i="9"/>
  <c r="O231" i="9"/>
  <c r="S231" i="9" s="1"/>
  <c r="P231" i="9"/>
  <c r="T231" i="9"/>
  <c r="U231" i="9"/>
  <c r="V231" i="9"/>
  <c r="X231" i="9" s="1"/>
  <c r="AD231" i="9" s="1"/>
  <c r="W231" i="9"/>
  <c r="AB231" i="9"/>
  <c r="AC231" i="9"/>
  <c r="AE231" i="9"/>
  <c r="AH231" i="9"/>
  <c r="O232" i="9"/>
  <c r="Q232" i="9" s="1"/>
  <c r="P232" i="9"/>
  <c r="T232" i="9"/>
  <c r="U232" i="9"/>
  <c r="V232" i="9"/>
  <c r="X232" i="9" s="1"/>
  <c r="AD232" i="9" s="1"/>
  <c r="W232" i="9"/>
  <c r="AB232" i="9"/>
  <c r="AC232" i="9"/>
  <c r="AE232" i="9"/>
  <c r="O233" i="9"/>
  <c r="P233" i="9"/>
  <c r="Q233" i="9"/>
  <c r="AG233" i="9" s="1"/>
  <c r="S233" i="9"/>
  <c r="T233" i="9"/>
  <c r="V233" i="9" s="1"/>
  <c r="X233" i="9" s="1"/>
  <c r="AD233" i="9" s="1"/>
  <c r="U233" i="9"/>
  <c r="W233" i="9" s="1"/>
  <c r="AB233" i="9"/>
  <c r="AC233" i="9"/>
  <c r="AE233" i="9"/>
  <c r="O234" i="9"/>
  <c r="S234" i="9" s="1"/>
  <c r="P234" i="9"/>
  <c r="Q234" i="9"/>
  <c r="AG234" i="9" s="1"/>
  <c r="R234" i="9"/>
  <c r="T234" i="9"/>
  <c r="U234" i="9"/>
  <c r="W234" i="9" s="1"/>
  <c r="AB234" i="9"/>
  <c r="AC234" i="9"/>
  <c r="AE234" i="9"/>
  <c r="O235" i="9"/>
  <c r="Q235" i="9" s="1"/>
  <c r="R235" i="9" s="1"/>
  <c r="P235" i="9"/>
  <c r="S235" i="9"/>
  <c r="T235" i="9"/>
  <c r="V235" i="9" s="1"/>
  <c r="X235" i="9" s="1"/>
  <c r="AD235" i="9" s="1"/>
  <c r="U235" i="9"/>
  <c r="W235" i="9" s="1"/>
  <c r="AB235" i="9"/>
  <c r="AC235" i="9"/>
  <c r="AE235" i="9"/>
  <c r="O236" i="9"/>
  <c r="P236" i="9"/>
  <c r="T236" i="9"/>
  <c r="U236" i="9"/>
  <c r="V236" i="9"/>
  <c r="X236" i="9" s="1"/>
  <c r="AD236" i="9" s="1"/>
  <c r="W236" i="9"/>
  <c r="AB236" i="9"/>
  <c r="AC236" i="9"/>
  <c r="AE236" i="9"/>
  <c r="AH236" i="9"/>
  <c r="O237" i="9"/>
  <c r="P237" i="9"/>
  <c r="T237" i="9"/>
  <c r="U237" i="9"/>
  <c r="W237" i="9" s="1"/>
  <c r="V237" i="9"/>
  <c r="X237" i="9" s="1"/>
  <c r="AD237" i="9" s="1"/>
  <c r="AB237" i="9"/>
  <c r="AC237" i="9"/>
  <c r="AE237" i="9"/>
  <c r="O238" i="9"/>
  <c r="P238" i="9"/>
  <c r="Q238" i="9"/>
  <c r="R238" i="9" s="1"/>
  <c r="S238" i="9"/>
  <c r="T238" i="9"/>
  <c r="V238" i="9" s="1"/>
  <c r="U238" i="9"/>
  <c r="W238" i="9"/>
  <c r="X238" i="9" s="1"/>
  <c r="AD238" i="9" s="1"/>
  <c r="AB238" i="9"/>
  <c r="AC238" i="9" s="1"/>
  <c r="AE238" i="9"/>
  <c r="AH238" i="9"/>
  <c r="O239" i="9"/>
  <c r="S239" i="9" s="1"/>
  <c r="P239" i="9"/>
  <c r="T239" i="9"/>
  <c r="U239" i="9"/>
  <c r="V239" i="9"/>
  <c r="X239" i="9" s="1"/>
  <c r="AD239" i="9" s="1"/>
  <c r="W239" i="9"/>
  <c r="AB239" i="9"/>
  <c r="AC239" i="9" s="1"/>
  <c r="AE239" i="9"/>
  <c r="AH239" i="9"/>
  <c r="O240" i="9"/>
  <c r="S240" i="9" s="1"/>
  <c r="P240" i="9"/>
  <c r="T240" i="9"/>
  <c r="U240" i="9"/>
  <c r="V240" i="9"/>
  <c r="X240" i="9" s="1"/>
  <c r="AD240" i="9" s="1"/>
  <c r="W240" i="9"/>
  <c r="AB240" i="9"/>
  <c r="AC240" i="9" s="1"/>
  <c r="AH240" i="9" s="1"/>
  <c r="AE240" i="9"/>
  <c r="O241" i="9"/>
  <c r="S241" i="9" s="1"/>
  <c r="P241" i="9"/>
  <c r="Q241" i="9"/>
  <c r="R241" i="9" s="1"/>
  <c r="T241" i="9"/>
  <c r="U241" i="9"/>
  <c r="V241" i="9"/>
  <c r="W241" i="9"/>
  <c r="X241" i="9"/>
  <c r="AD241" i="9" s="1"/>
  <c r="AB241" i="9"/>
  <c r="AC241" i="9" s="1"/>
  <c r="AE241" i="9"/>
  <c r="O242" i="9"/>
  <c r="Q242" i="9" s="1"/>
  <c r="P242" i="9"/>
  <c r="T242" i="9"/>
  <c r="U242" i="9"/>
  <c r="W242" i="9"/>
  <c r="AB242" i="9"/>
  <c r="AC242" i="9"/>
  <c r="AE242" i="9"/>
  <c r="O243" i="9"/>
  <c r="P243" i="9"/>
  <c r="Q243" i="9"/>
  <c r="AG243" i="9" s="1"/>
  <c r="S243" i="9"/>
  <c r="T243" i="9"/>
  <c r="U243" i="9"/>
  <c r="W243" i="9" s="1"/>
  <c r="X243" i="9" s="1"/>
  <c r="AD243" i="9" s="1"/>
  <c r="V243" i="9"/>
  <c r="AB243" i="9"/>
  <c r="AC243" i="9"/>
  <c r="AE243" i="9"/>
  <c r="O244" i="9"/>
  <c r="S244" i="9" s="1"/>
  <c r="P244" i="9"/>
  <c r="T244" i="9"/>
  <c r="V244" i="9" s="1"/>
  <c r="X244" i="9" s="1"/>
  <c r="AD244" i="9" s="1"/>
  <c r="U244" i="9"/>
  <c r="W244" i="9" s="1"/>
  <c r="Y244" i="9"/>
  <c r="AB244" i="9"/>
  <c r="AC244" i="9"/>
  <c r="AE244" i="9"/>
  <c r="O245" i="9"/>
  <c r="S245" i="9" s="1"/>
  <c r="P245" i="9"/>
  <c r="Q245" i="9" s="1"/>
  <c r="T245" i="9"/>
  <c r="V245" i="9" s="1"/>
  <c r="X245" i="9" s="1"/>
  <c r="AD245" i="9" s="1"/>
  <c r="U245" i="9"/>
  <c r="W245" i="9" s="1"/>
  <c r="AB245" i="9"/>
  <c r="AC245" i="9"/>
  <c r="AE245" i="9"/>
  <c r="O246" i="9"/>
  <c r="S246" i="9" s="1"/>
  <c r="P246" i="9"/>
  <c r="Q246" i="9"/>
  <c r="AG246" i="9" s="1"/>
  <c r="T246" i="9"/>
  <c r="U246" i="9"/>
  <c r="V246" i="9"/>
  <c r="X246" i="9" s="1"/>
  <c r="AD246" i="9" s="1"/>
  <c r="W246" i="9"/>
  <c r="AB246" i="9"/>
  <c r="AC246" i="9" s="1"/>
  <c r="AE246" i="9"/>
  <c r="O247" i="9"/>
  <c r="P247" i="9"/>
  <c r="Q247" i="9"/>
  <c r="AG247" i="9" s="1"/>
  <c r="S247" i="9"/>
  <c r="T247" i="9"/>
  <c r="U247" i="9"/>
  <c r="W247" i="9" s="1"/>
  <c r="V247" i="9"/>
  <c r="X247" i="9" s="1"/>
  <c r="AD247" i="9" s="1"/>
  <c r="Y247" i="9"/>
  <c r="AB247" i="9"/>
  <c r="AC247" i="9" s="1"/>
  <c r="AE247" i="9"/>
  <c r="O248" i="9"/>
  <c r="S248" i="9" s="1"/>
  <c r="P248" i="9"/>
  <c r="Q248" i="9" s="1"/>
  <c r="T248" i="9"/>
  <c r="U248" i="9"/>
  <c r="V248" i="9"/>
  <c r="W248" i="9"/>
  <c r="X248" i="9"/>
  <c r="AD248" i="9" s="1"/>
  <c r="AB248" i="9"/>
  <c r="AC248" i="9"/>
  <c r="AE248" i="9"/>
  <c r="AH248" i="9"/>
  <c r="O249" i="9"/>
  <c r="S249" i="9" s="1"/>
  <c r="P249" i="9"/>
  <c r="T249" i="9"/>
  <c r="U249" i="9"/>
  <c r="W249" i="9" s="1"/>
  <c r="V249" i="9"/>
  <c r="AB249" i="9"/>
  <c r="AC249" i="9" s="1"/>
  <c r="AE249" i="9"/>
  <c r="AH249" i="9"/>
  <c r="O250" i="9"/>
  <c r="P250" i="9"/>
  <c r="Q250" i="9"/>
  <c r="R250" i="9" s="1"/>
  <c r="S250" i="9"/>
  <c r="T250" i="9"/>
  <c r="U250" i="9"/>
  <c r="W250" i="9" s="1"/>
  <c r="AB250" i="9"/>
  <c r="AC250" i="9"/>
  <c r="AH250" i="9" s="1"/>
  <c r="AE250" i="9"/>
  <c r="O251" i="9"/>
  <c r="S251" i="9" s="1"/>
  <c r="P251" i="9"/>
  <c r="Q251" i="9" s="1"/>
  <c r="R251" i="9" s="1"/>
  <c r="T251" i="9"/>
  <c r="U251" i="9"/>
  <c r="W251" i="9" s="1"/>
  <c r="V251" i="9"/>
  <c r="AB251" i="9"/>
  <c r="AC251" i="9"/>
  <c r="AE251" i="9"/>
  <c r="AH251" i="9"/>
  <c r="O252" i="9"/>
  <c r="Q252" i="9" s="1"/>
  <c r="R252" i="9" s="1"/>
  <c r="P252" i="9"/>
  <c r="S252" i="9"/>
  <c r="T252" i="9"/>
  <c r="V252" i="9" s="1"/>
  <c r="X252" i="9" s="1"/>
  <c r="AD252" i="9" s="1"/>
  <c r="U252" i="9"/>
  <c r="W252" i="9" s="1"/>
  <c r="AB252" i="9"/>
  <c r="AC252" i="9" s="1"/>
  <c r="AH252" i="9" s="1"/>
  <c r="AE252" i="9"/>
  <c r="O253" i="9"/>
  <c r="P253" i="9"/>
  <c r="Q253" i="9" s="1"/>
  <c r="R253" i="9" s="1"/>
  <c r="S253" i="9"/>
  <c r="T253" i="9"/>
  <c r="U253" i="9"/>
  <c r="W253" i="9" s="1"/>
  <c r="V253" i="9"/>
  <c r="X253" i="9" s="1"/>
  <c r="AD253" i="9" s="1"/>
  <c r="AB253" i="9"/>
  <c r="AC253" i="9"/>
  <c r="AH253" i="9" s="1"/>
  <c r="AE253" i="9"/>
  <c r="O254" i="9"/>
  <c r="S254" i="9" s="1"/>
  <c r="P254" i="9"/>
  <c r="T254" i="9"/>
  <c r="U254" i="9"/>
  <c r="W254" i="9" s="1"/>
  <c r="AB254" i="9"/>
  <c r="AC254" i="9"/>
  <c r="AH254" i="9" s="1"/>
  <c r="AE254" i="9"/>
  <c r="O255" i="9"/>
  <c r="P255" i="9"/>
  <c r="Q255" i="9"/>
  <c r="R255" i="9" s="1"/>
  <c r="Z255" i="9" s="1"/>
  <c r="AA255" i="9" s="1"/>
  <c r="S255" i="9"/>
  <c r="T255" i="9"/>
  <c r="U255" i="9"/>
  <c r="V255" i="9"/>
  <c r="X255" i="9" s="1"/>
  <c r="W255" i="9"/>
  <c r="AB255" i="9"/>
  <c r="AC255" i="9"/>
  <c r="AD255" i="9"/>
  <c r="AE255" i="9"/>
  <c r="O256" i="9"/>
  <c r="S256" i="9" s="1"/>
  <c r="P256" i="9"/>
  <c r="Q256" i="9"/>
  <c r="R256" i="9" s="1"/>
  <c r="T256" i="9"/>
  <c r="U256" i="9"/>
  <c r="W256" i="9"/>
  <c r="AB256" i="9"/>
  <c r="AC256" i="9" s="1"/>
  <c r="AE256" i="9"/>
  <c r="O257" i="9"/>
  <c r="S257" i="9" s="1"/>
  <c r="P257" i="9"/>
  <c r="Q257" i="9" s="1"/>
  <c r="R257" i="9" s="1"/>
  <c r="T257" i="9"/>
  <c r="U257" i="9"/>
  <c r="W257" i="9" s="1"/>
  <c r="AB257" i="9"/>
  <c r="AC257" i="9" s="1"/>
  <c r="AE257" i="9"/>
  <c r="O258" i="9"/>
  <c r="Q258" i="9" s="1"/>
  <c r="AG258" i="9" s="1"/>
  <c r="P258" i="9"/>
  <c r="T258" i="9"/>
  <c r="V258" i="9" s="1"/>
  <c r="X258" i="9" s="1"/>
  <c r="Y258" i="9" s="1"/>
  <c r="U258" i="9"/>
  <c r="W258" i="9"/>
  <c r="AB258" i="9"/>
  <c r="AC258" i="9" s="1"/>
  <c r="AE258" i="9"/>
  <c r="O259" i="9"/>
  <c r="S259" i="9" s="1"/>
  <c r="P259" i="9"/>
  <c r="Q259" i="9" s="1"/>
  <c r="T259" i="9"/>
  <c r="U259" i="9"/>
  <c r="V259" i="9"/>
  <c r="W259" i="9"/>
  <c r="X259" i="9"/>
  <c r="AD259" i="9" s="1"/>
  <c r="AB259" i="9"/>
  <c r="AC259" i="9"/>
  <c r="AE259" i="9"/>
  <c r="AH259" i="9"/>
  <c r="O260" i="9"/>
  <c r="P260" i="9"/>
  <c r="T260" i="9"/>
  <c r="U260" i="9"/>
  <c r="V260" i="9"/>
  <c r="W260" i="9"/>
  <c r="X260" i="9"/>
  <c r="AB260" i="9"/>
  <c r="AC260" i="9"/>
  <c r="AE260" i="9"/>
  <c r="AH260" i="9"/>
  <c r="O261" i="9"/>
  <c r="P261" i="9"/>
  <c r="Q261" i="9" s="1"/>
  <c r="R261" i="9" s="1"/>
  <c r="S261" i="9"/>
  <c r="T261" i="9"/>
  <c r="U261" i="9"/>
  <c r="W261" i="9" s="1"/>
  <c r="V261" i="9"/>
  <c r="X261" i="9" s="1"/>
  <c r="AD261" i="9" s="1"/>
  <c r="AB261" i="9"/>
  <c r="AC261" i="9" s="1"/>
  <c r="AE261" i="9"/>
  <c r="AH261" i="9"/>
  <c r="O262" i="9"/>
  <c r="P262" i="9"/>
  <c r="S262" i="9"/>
  <c r="T262" i="9"/>
  <c r="U262" i="9"/>
  <c r="W262" i="9" s="1"/>
  <c r="AB262" i="9"/>
  <c r="AC262" i="9"/>
  <c r="AE262" i="9"/>
  <c r="AH262" i="9"/>
  <c r="O263" i="9"/>
  <c r="S263" i="9" s="1"/>
  <c r="P263" i="9"/>
  <c r="T263" i="9"/>
  <c r="U263" i="9"/>
  <c r="W263" i="9"/>
  <c r="AB263" i="9"/>
  <c r="AC263" i="9" s="1"/>
  <c r="AE263" i="9"/>
  <c r="O264" i="9"/>
  <c r="S264" i="9" s="1"/>
  <c r="P264" i="9"/>
  <c r="T264" i="9"/>
  <c r="V264" i="9" s="1"/>
  <c r="X264" i="9" s="1"/>
  <c r="AD264" i="9" s="1"/>
  <c r="U264" i="9"/>
  <c r="W264" i="9" s="1"/>
  <c r="AB264" i="9"/>
  <c r="AC264" i="9"/>
  <c r="AE264" i="9"/>
  <c r="O265" i="9"/>
  <c r="S265" i="9" s="1"/>
  <c r="P265" i="9"/>
  <c r="T265" i="9"/>
  <c r="V265" i="9" s="1"/>
  <c r="X265" i="9" s="1"/>
  <c r="AD265" i="9" s="1"/>
  <c r="U265" i="9"/>
  <c r="W265" i="9" s="1"/>
  <c r="AB265" i="9"/>
  <c r="AC265" i="9"/>
  <c r="AE265" i="9"/>
  <c r="O266" i="9"/>
  <c r="Q266" i="9" s="1"/>
  <c r="AG266" i="9" s="1"/>
  <c r="P266" i="9"/>
  <c r="T266" i="9"/>
  <c r="V266" i="9" s="1"/>
  <c r="U266" i="9"/>
  <c r="W266" i="9" s="1"/>
  <c r="AB266" i="9"/>
  <c r="AC266" i="9"/>
  <c r="AE266" i="9"/>
  <c r="O267" i="9"/>
  <c r="S267" i="9" s="1"/>
  <c r="P267" i="9"/>
  <c r="Q267" i="9" s="1"/>
  <c r="AG267" i="9" s="1"/>
  <c r="R267" i="9"/>
  <c r="T267" i="9"/>
  <c r="U267" i="9"/>
  <c r="V267" i="9"/>
  <c r="W267" i="9"/>
  <c r="AB267" i="9"/>
  <c r="AC267" i="9" s="1"/>
  <c r="AE267" i="9"/>
  <c r="O268" i="9"/>
  <c r="Q268" i="9" s="1"/>
  <c r="P268" i="9"/>
  <c r="T268" i="9"/>
  <c r="V268" i="9" s="1"/>
  <c r="X268" i="9" s="1"/>
  <c r="AD268" i="9" s="1"/>
  <c r="U268" i="9"/>
  <c r="W268" i="9"/>
  <c r="AB268" i="9"/>
  <c r="AC268" i="9"/>
  <c r="AE268" i="9"/>
  <c r="AH268" i="9"/>
  <c r="O269" i="9"/>
  <c r="S269" i="9" s="1"/>
  <c r="P269" i="9"/>
  <c r="Q269" i="9" s="1"/>
  <c r="T269" i="9"/>
  <c r="V269" i="9" s="1"/>
  <c r="X269" i="9" s="1"/>
  <c r="AD269" i="9" s="1"/>
  <c r="U269" i="9"/>
  <c r="W269" i="9" s="1"/>
  <c r="AB269" i="9"/>
  <c r="AC269" i="9" s="1"/>
  <c r="AE269" i="9"/>
  <c r="O270" i="9"/>
  <c r="Q270" i="9" s="1"/>
  <c r="R270" i="9" s="1"/>
  <c r="Z270" i="9" s="1"/>
  <c r="AA270" i="9" s="1"/>
  <c r="P270" i="9"/>
  <c r="S270" i="9"/>
  <c r="T270" i="9"/>
  <c r="U270" i="9"/>
  <c r="W270" i="9" s="1"/>
  <c r="V270" i="9"/>
  <c r="X270" i="9"/>
  <c r="AD270" i="9" s="1"/>
  <c r="Y270" i="9"/>
  <c r="AB270" i="9"/>
  <c r="AC270" i="9"/>
  <c r="AH270" i="9" s="1"/>
  <c r="AE270" i="9"/>
  <c r="O271" i="9"/>
  <c r="S271" i="9" s="1"/>
  <c r="P271" i="9"/>
  <c r="Q271" i="9" s="1"/>
  <c r="R271" i="9" s="1"/>
  <c r="Z271" i="9" s="1"/>
  <c r="AA271" i="9" s="1"/>
  <c r="T271" i="9"/>
  <c r="U271" i="9"/>
  <c r="V271" i="9"/>
  <c r="W271" i="9"/>
  <c r="X271" i="9" s="1"/>
  <c r="AB271" i="9"/>
  <c r="AC271" i="9"/>
  <c r="AE271" i="9"/>
  <c r="O272" i="9"/>
  <c r="S272" i="9" s="1"/>
  <c r="P272" i="9"/>
  <c r="T272" i="9"/>
  <c r="V272" i="9" s="1"/>
  <c r="X272" i="9" s="1"/>
  <c r="AD272" i="9" s="1"/>
  <c r="U272" i="9"/>
  <c r="W272" i="9" s="1"/>
  <c r="AB272" i="9"/>
  <c r="AC272" i="9"/>
  <c r="AE272" i="9"/>
  <c r="AH272" i="9"/>
  <c r="O273" i="9"/>
  <c r="S273" i="9" s="1"/>
  <c r="P273" i="9"/>
  <c r="Q273" i="9"/>
  <c r="AG273" i="9" s="1"/>
  <c r="T273" i="9"/>
  <c r="U273" i="9"/>
  <c r="W273" i="9" s="1"/>
  <c r="X273" i="9" s="1"/>
  <c r="AD273" i="9" s="1"/>
  <c r="V273" i="9"/>
  <c r="AB273" i="9"/>
  <c r="AC273" i="9" s="1"/>
  <c r="AE273" i="9"/>
  <c r="O274" i="9"/>
  <c r="S274" i="9" s="1"/>
  <c r="P274" i="9"/>
  <c r="T274" i="9"/>
  <c r="V274" i="9" s="1"/>
  <c r="U274" i="9"/>
  <c r="W274" i="9" s="1"/>
  <c r="X274" i="9"/>
  <c r="AB274" i="9"/>
  <c r="AC274" i="9" s="1"/>
  <c r="AE274" i="9"/>
  <c r="O275" i="9"/>
  <c r="S275" i="9" s="1"/>
  <c r="P275" i="9"/>
  <c r="T275" i="9"/>
  <c r="V275" i="9" s="1"/>
  <c r="X275" i="9" s="1"/>
  <c r="AD275" i="9" s="1"/>
  <c r="U275" i="9"/>
  <c r="W275" i="9"/>
  <c r="Y275" i="9"/>
  <c r="AB275" i="9"/>
  <c r="AC275" i="9" s="1"/>
  <c r="AH275" i="9" s="1"/>
  <c r="AE275" i="9"/>
  <c r="O276" i="9"/>
  <c r="P276" i="9"/>
  <c r="T276" i="9"/>
  <c r="U276" i="9"/>
  <c r="W276" i="9" s="1"/>
  <c r="X276" i="9" s="1"/>
  <c r="AD276" i="9" s="1"/>
  <c r="V276" i="9"/>
  <c r="AB276" i="9"/>
  <c r="AC276" i="9"/>
  <c r="AH276" i="9" s="1"/>
  <c r="AE276" i="9"/>
  <c r="O277" i="9"/>
  <c r="P277" i="9"/>
  <c r="T277" i="9"/>
  <c r="U277" i="9"/>
  <c r="V277" i="9"/>
  <c r="X277" i="9" s="1"/>
  <c r="W277" i="9"/>
  <c r="AB277" i="9"/>
  <c r="AC277" i="9" s="1"/>
  <c r="AE277" i="9"/>
  <c r="O278" i="9"/>
  <c r="Q278" i="9" s="1"/>
  <c r="P278" i="9"/>
  <c r="S278" i="9"/>
  <c r="T278" i="9"/>
  <c r="V278" i="9" s="1"/>
  <c r="X278" i="9" s="1"/>
  <c r="AD278" i="9" s="1"/>
  <c r="U278" i="9"/>
  <c r="W278" i="9" s="1"/>
  <c r="AB278" i="9"/>
  <c r="AC278" i="9"/>
  <c r="AE278"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5" i="9"/>
  <c r="N6" i="9"/>
  <c r="N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5" i="9"/>
  <c r="M6" i="9"/>
  <c r="M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D206" i="5" l="1"/>
  <c r="G205" i="5"/>
  <c r="I205" i="5" s="1"/>
  <c r="G204" i="5"/>
  <c r="I204" i="5" s="1"/>
  <c r="Y203" i="1"/>
  <c r="U203" i="1"/>
  <c r="V203" i="1" s="1"/>
  <c r="O203" i="1"/>
  <c r="T203" i="1" s="1"/>
  <c r="K204" i="1" s="1"/>
  <c r="Z203" i="1"/>
  <c r="H204" i="1"/>
  <c r="I204" i="1" s="1"/>
  <c r="N204" i="1" s="1"/>
  <c r="G205" i="1"/>
  <c r="J204" i="1"/>
  <c r="E204" i="1"/>
  <c r="C205" i="1"/>
  <c r="AI295" i="9"/>
  <c r="AH289" i="9"/>
  <c r="AF301" i="9"/>
  <c r="AH301" i="9"/>
  <c r="AI301" i="9"/>
  <c r="R285" i="9"/>
  <c r="Z285" i="9" s="1"/>
  <c r="AA285" i="9" s="1"/>
  <c r="AG285" i="9"/>
  <c r="Z283" i="9"/>
  <c r="AA283" i="9" s="1"/>
  <c r="Q291" i="9"/>
  <c r="AG300" i="9"/>
  <c r="R300" i="9"/>
  <c r="Z300" i="9" s="1"/>
  <c r="AA300" i="9" s="1"/>
  <c r="Z289" i="9"/>
  <c r="AA289" i="9" s="1"/>
  <c r="AI289" i="9" s="1"/>
  <c r="AF295" i="9"/>
  <c r="Q288" i="9"/>
  <c r="Y295" i="9"/>
  <c r="Q303" i="9"/>
  <c r="Z301" i="9"/>
  <c r="AA301" i="9" s="1"/>
  <c r="Q279" i="9"/>
  <c r="Q297" i="9"/>
  <c r="R282" i="9"/>
  <c r="Z282" i="9" s="1"/>
  <c r="AA282" i="9" s="1"/>
  <c r="AG282" i="9"/>
  <c r="Y283" i="9"/>
  <c r="AG294" i="9"/>
  <c r="R294" i="9"/>
  <c r="Z294" i="9" s="1"/>
  <c r="AA294" i="9" s="1"/>
  <c r="Y292" i="9"/>
  <c r="AI292" i="9" s="1"/>
  <c r="Y280" i="9"/>
  <c r="AI280" i="9" s="1"/>
  <c r="N200" i="1"/>
  <c r="C140" i="1"/>
  <c r="E139" i="1"/>
  <c r="H139" i="1" s="1"/>
  <c r="I139" i="1" s="1"/>
  <c r="J139" i="1"/>
  <c r="M139" i="1"/>
  <c r="N139" i="1" s="1"/>
  <c r="AG159" i="9"/>
  <c r="R159" i="9"/>
  <c r="Z159" i="9" s="1"/>
  <c r="AA159" i="9" s="1"/>
  <c r="AG142" i="9"/>
  <c r="AG144" i="9"/>
  <c r="S185" i="9"/>
  <c r="S183" i="9"/>
  <c r="S123" i="9"/>
  <c r="S106" i="9"/>
  <c r="Q73" i="9"/>
  <c r="R73" i="9" s="1"/>
  <c r="Z73" i="9" s="1"/>
  <c r="AA73" i="9" s="1"/>
  <c r="Q125" i="9"/>
  <c r="R125" i="9" s="1"/>
  <c r="Z125" i="9" s="1"/>
  <c r="AA125" i="9" s="1"/>
  <c r="Q79" i="9"/>
  <c r="R79" i="9" s="1"/>
  <c r="Q52" i="9"/>
  <c r="R52" i="9" s="1"/>
  <c r="Z52" i="9" s="1"/>
  <c r="AA52" i="9" s="1"/>
  <c r="AF52" i="9" s="1"/>
  <c r="AI200" i="9"/>
  <c r="AG241" i="9"/>
  <c r="S177" i="9"/>
  <c r="S159" i="9"/>
  <c r="AG126" i="9"/>
  <c r="S87" i="9"/>
  <c r="S62" i="9"/>
  <c r="Q264" i="9"/>
  <c r="AG264" i="9" s="1"/>
  <c r="AG235" i="9"/>
  <c r="S223" i="9"/>
  <c r="S204" i="9"/>
  <c r="Q194" i="9"/>
  <c r="R194" i="9" s="1"/>
  <c r="Z194" i="9" s="1"/>
  <c r="AA194" i="9" s="1"/>
  <c r="AF194" i="9" s="1"/>
  <c r="S192" i="9"/>
  <c r="R177" i="9"/>
  <c r="Z177" i="9" s="1"/>
  <c r="AA177" i="9" s="1"/>
  <c r="AF177" i="9" s="1"/>
  <c r="Q18" i="9"/>
  <c r="AG18" i="9" s="1"/>
  <c r="Q190" i="9"/>
  <c r="Z162" i="9"/>
  <c r="AA162" i="9" s="1"/>
  <c r="AG92" i="9"/>
  <c r="Q68" i="9"/>
  <c r="Q46" i="9"/>
  <c r="R182" i="9"/>
  <c r="Z182" i="9" s="1"/>
  <c r="AA182" i="9" s="1"/>
  <c r="AG182" i="9"/>
  <c r="R158" i="9"/>
  <c r="AG158" i="9"/>
  <c r="R31" i="9"/>
  <c r="AG31" i="9"/>
  <c r="R112" i="9"/>
  <c r="AG112" i="9"/>
  <c r="AG221" i="9"/>
  <c r="R221" i="9"/>
  <c r="Z221" i="9" s="1"/>
  <c r="AA221" i="9" s="1"/>
  <c r="AF221" i="9" s="1"/>
  <c r="AG191" i="9"/>
  <c r="Q174" i="9"/>
  <c r="Q170" i="9"/>
  <c r="R170" i="9" s="1"/>
  <c r="Z170" i="9" s="1"/>
  <c r="AA170" i="9" s="1"/>
  <c r="Q148" i="9"/>
  <c r="AG148" i="9" s="1"/>
  <c r="Q118" i="9"/>
  <c r="AG96" i="9"/>
  <c r="Q71" i="9"/>
  <c r="Q65" i="9"/>
  <c r="Q32" i="9"/>
  <c r="S266" i="9"/>
  <c r="S144" i="9"/>
  <c r="S126" i="9"/>
  <c r="S112" i="9"/>
  <c r="S36" i="9"/>
  <c r="AG53" i="9"/>
  <c r="Q274" i="9"/>
  <c r="AG274" i="9" s="1"/>
  <c r="Q272" i="9"/>
  <c r="R272" i="9" s="1"/>
  <c r="Z272" i="9" s="1"/>
  <c r="AA272" i="9" s="1"/>
  <c r="Q262" i="9"/>
  <c r="Q214" i="9"/>
  <c r="R214" i="9" s="1"/>
  <c r="Q184" i="9"/>
  <c r="AG184" i="9" s="1"/>
  <c r="Q172" i="9"/>
  <c r="Q155" i="9"/>
  <c r="AG155" i="9" s="1"/>
  <c r="Q146" i="9"/>
  <c r="R146" i="9" s="1"/>
  <c r="Z146" i="9" s="1"/>
  <c r="AA146" i="9" s="1"/>
  <c r="Q133" i="9"/>
  <c r="R133" i="9" s="1"/>
  <c r="Z133" i="9" s="1"/>
  <c r="AA133" i="9" s="1"/>
  <c r="Q131" i="9"/>
  <c r="AG131" i="9" s="1"/>
  <c r="Q124" i="9"/>
  <c r="AG124" i="9" s="1"/>
  <c r="Q116" i="9"/>
  <c r="AG116" i="9" s="1"/>
  <c r="Q63" i="9"/>
  <c r="AG63" i="9" s="1"/>
  <c r="Q55" i="9"/>
  <c r="AG55" i="9" s="1"/>
  <c r="S42" i="9"/>
  <c r="Q239" i="9"/>
  <c r="Q188" i="9"/>
  <c r="R188" i="9" s="1"/>
  <c r="Z188" i="9" s="1"/>
  <c r="AA188" i="9" s="1"/>
  <c r="Q160" i="9"/>
  <c r="AG160" i="9" s="1"/>
  <c r="AG134" i="9"/>
  <c r="Q61" i="9"/>
  <c r="R61" i="9" s="1"/>
  <c r="Q22" i="9"/>
  <c r="Q20" i="9"/>
  <c r="S258" i="9"/>
  <c r="R223" i="9"/>
  <c r="Z223" i="9" s="1"/>
  <c r="AA223" i="9" s="1"/>
  <c r="Q201" i="9"/>
  <c r="AG201" i="9" s="1"/>
  <c r="S182" i="9"/>
  <c r="S100" i="9"/>
  <c r="S82" i="9"/>
  <c r="AG52" i="9"/>
  <c r="AG261" i="9"/>
  <c r="AG143" i="9"/>
  <c r="AG125" i="9"/>
  <c r="AG107" i="9"/>
  <c r="AG62" i="9"/>
  <c r="AG60" i="9"/>
  <c r="AG255" i="9"/>
  <c r="R246" i="9"/>
  <c r="Z246" i="9" s="1"/>
  <c r="AA246" i="9" s="1"/>
  <c r="Q244" i="9"/>
  <c r="S242" i="9"/>
  <c r="AG238" i="9"/>
  <c r="Q227" i="9"/>
  <c r="Q180" i="9"/>
  <c r="R180" i="9" s="1"/>
  <c r="Z180" i="9" s="1"/>
  <c r="AA180" i="9" s="1"/>
  <c r="Q175" i="9"/>
  <c r="AG152" i="9"/>
  <c r="Q102" i="9"/>
  <c r="AG95" i="9"/>
  <c r="Q88" i="9"/>
  <c r="R88" i="9" s="1"/>
  <c r="Z88" i="9" s="1"/>
  <c r="AA88" i="9" s="1"/>
  <c r="AF88" i="9" s="1"/>
  <c r="Q84" i="9"/>
  <c r="AG84" i="9" s="1"/>
  <c r="Q78" i="9"/>
  <c r="R78" i="9" s="1"/>
  <c r="Z78" i="9" s="1"/>
  <c r="AA78" i="9" s="1"/>
  <c r="AI78" i="9" s="1"/>
  <c r="Q51" i="9"/>
  <c r="R51" i="9" s="1"/>
  <c r="Z51" i="9" s="1"/>
  <c r="AA51" i="9" s="1"/>
  <c r="R18" i="9"/>
  <c r="Z18" i="9" s="1"/>
  <c r="AA18" i="9" s="1"/>
  <c r="AF18" i="9" s="1"/>
  <c r="AG271" i="9"/>
  <c r="AG215" i="9"/>
  <c r="AG93" i="9"/>
  <c r="S158" i="9"/>
  <c r="S145" i="9"/>
  <c r="S31" i="9"/>
  <c r="Q263" i="9"/>
  <c r="S171" i="9"/>
  <c r="Q129" i="9"/>
  <c r="R129" i="9" s="1"/>
  <c r="Z129" i="9" s="1"/>
  <c r="AA129" i="9" s="1"/>
  <c r="S127" i="9"/>
  <c r="S64" i="9"/>
  <c r="AG26" i="9"/>
  <c r="R273" i="9"/>
  <c r="Z273" i="9" s="1"/>
  <c r="AA273" i="9" s="1"/>
  <c r="AI273" i="9" s="1"/>
  <c r="AG257" i="9"/>
  <c r="Q240" i="9"/>
  <c r="Q231" i="9"/>
  <c r="AG224" i="9"/>
  <c r="Q219" i="9"/>
  <c r="R171" i="9"/>
  <c r="Q132" i="9"/>
  <c r="R132" i="9" s="1"/>
  <c r="Z132" i="9" s="1"/>
  <c r="AA132" i="9" s="1"/>
  <c r="R121" i="9"/>
  <c r="Q119" i="9"/>
  <c r="R119" i="9" s="1"/>
  <c r="Z119" i="9" s="1"/>
  <c r="AA119" i="9" s="1"/>
  <c r="R117" i="9"/>
  <c r="Q113" i="9"/>
  <c r="R113" i="9" s="1"/>
  <c r="R49" i="9"/>
  <c r="Z49" i="9" s="1"/>
  <c r="AA49" i="9" s="1"/>
  <c r="Y277" i="9"/>
  <c r="AD277" i="9"/>
  <c r="AH257" i="9"/>
  <c r="AH230" i="9"/>
  <c r="AG259" i="9"/>
  <c r="R259" i="9"/>
  <c r="Z259" i="9" s="1"/>
  <c r="AA259" i="9" s="1"/>
  <c r="AI259" i="9" s="1"/>
  <c r="Z218" i="9"/>
  <c r="AA218" i="9" s="1"/>
  <c r="AD218" i="9"/>
  <c r="Y218" i="9"/>
  <c r="AD131" i="9"/>
  <c r="Y131" i="9"/>
  <c r="AH256" i="9"/>
  <c r="AH246" i="9"/>
  <c r="AF246" i="9"/>
  <c r="AG210" i="9"/>
  <c r="R210" i="9"/>
  <c r="Z210" i="9" s="1"/>
  <c r="AA210" i="9" s="1"/>
  <c r="R274" i="9"/>
  <c r="Z274" i="9" s="1"/>
  <c r="AA274" i="9" s="1"/>
  <c r="AF274" i="9" s="1"/>
  <c r="AD221" i="9"/>
  <c r="Y221" i="9"/>
  <c r="AG146" i="9"/>
  <c r="AG268" i="9"/>
  <c r="R268" i="9"/>
  <c r="Z268" i="9" s="1"/>
  <c r="AA268" i="9" s="1"/>
  <c r="AF268" i="9" s="1"/>
  <c r="AD207" i="9"/>
  <c r="Y207" i="9"/>
  <c r="AH273" i="9"/>
  <c r="AH267" i="9"/>
  <c r="AF270" i="9"/>
  <c r="AI270" i="9"/>
  <c r="R248" i="9"/>
  <c r="Z248" i="9" s="1"/>
  <c r="AA248" i="9" s="1"/>
  <c r="AG248" i="9"/>
  <c r="AD219" i="9"/>
  <c r="Y219" i="9"/>
  <c r="AD209" i="9"/>
  <c r="Y209" i="9"/>
  <c r="Z235" i="9"/>
  <c r="AA235" i="9" s="1"/>
  <c r="AF235" i="9" s="1"/>
  <c r="Y271" i="9"/>
  <c r="AF271" i="9" s="1"/>
  <c r="AD271" i="9"/>
  <c r="AI271" i="9" s="1"/>
  <c r="R269" i="9"/>
  <c r="Z269" i="9" s="1"/>
  <c r="AA269" i="9" s="1"/>
  <c r="AG269" i="9"/>
  <c r="AD192" i="9"/>
  <c r="Y192" i="9"/>
  <c r="X249" i="9"/>
  <c r="AD249" i="9" s="1"/>
  <c r="V256" i="9"/>
  <c r="X256" i="9" s="1"/>
  <c r="AD256" i="9" s="1"/>
  <c r="AG205" i="9"/>
  <c r="R205" i="9"/>
  <c r="X267" i="9"/>
  <c r="AD267" i="9" s="1"/>
  <c r="Y231" i="9"/>
  <c r="Q230" i="9"/>
  <c r="Y225" i="9"/>
  <c r="Q216" i="9"/>
  <c r="S216" i="9"/>
  <c r="Y212" i="9"/>
  <c r="V212" i="9"/>
  <c r="X212" i="9" s="1"/>
  <c r="AD212" i="9" s="1"/>
  <c r="AD182" i="9"/>
  <c r="Y182" i="9"/>
  <c r="Y163" i="9"/>
  <c r="AD63" i="9"/>
  <c r="Y63" i="9"/>
  <c r="AG19" i="9"/>
  <c r="R19" i="9"/>
  <c r="Z19" i="9" s="1"/>
  <c r="AA19" i="9" s="1"/>
  <c r="Y17" i="9"/>
  <c r="AD17" i="9"/>
  <c r="R179" i="9"/>
  <c r="Z179" i="9" s="1"/>
  <c r="AA179" i="9" s="1"/>
  <c r="AG179" i="9"/>
  <c r="AH148" i="9"/>
  <c r="S103" i="9"/>
  <c r="Q103" i="9"/>
  <c r="X225" i="9"/>
  <c r="AD225" i="9" s="1"/>
  <c r="Z253" i="9"/>
  <c r="AA253" i="9" s="1"/>
  <c r="AF253" i="9" s="1"/>
  <c r="X251" i="9"/>
  <c r="AD251" i="9" s="1"/>
  <c r="Q236" i="9"/>
  <c r="S236" i="9"/>
  <c r="V234" i="9"/>
  <c r="X234" i="9" s="1"/>
  <c r="AD234" i="9" s="1"/>
  <c r="Y234" i="9"/>
  <c r="AH232" i="9"/>
  <c r="V223" i="9"/>
  <c r="X223" i="9" s="1"/>
  <c r="AD223" i="9" s="1"/>
  <c r="AD210" i="9"/>
  <c r="Y210" i="9"/>
  <c r="AH199" i="9"/>
  <c r="Y187" i="9"/>
  <c r="AD180" i="9"/>
  <c r="Y180" i="9"/>
  <c r="W137" i="9"/>
  <c r="X137" i="9" s="1"/>
  <c r="AD137" i="9" s="1"/>
  <c r="Y137" i="9"/>
  <c r="Y278" i="9"/>
  <c r="Q277" i="9"/>
  <c r="S277" i="9"/>
  <c r="Y264" i="9"/>
  <c r="AH242" i="9"/>
  <c r="Y228" i="9"/>
  <c r="AH185" i="9"/>
  <c r="X163" i="9"/>
  <c r="AD163" i="9" s="1"/>
  <c r="AH115" i="9"/>
  <c r="R106" i="9"/>
  <c r="AG106" i="9"/>
  <c r="Y88" i="9"/>
  <c r="AD88" i="9"/>
  <c r="AH265" i="9"/>
  <c r="Q260" i="9"/>
  <c r="S260" i="9"/>
  <c r="AG252" i="9"/>
  <c r="Y248" i="9"/>
  <c r="R247" i="9"/>
  <c r="Z247" i="9" s="1"/>
  <c r="AA247" i="9" s="1"/>
  <c r="AF247" i="9" s="1"/>
  <c r="Z241" i="9"/>
  <c r="AA241" i="9" s="1"/>
  <c r="AF241" i="9" s="1"/>
  <c r="R228" i="9"/>
  <c r="Z228" i="9" s="1"/>
  <c r="AA228" i="9" s="1"/>
  <c r="AG228" i="9"/>
  <c r="V208" i="9"/>
  <c r="X208" i="9" s="1"/>
  <c r="AD208" i="9" s="1"/>
  <c r="AH202" i="9"/>
  <c r="X197" i="9"/>
  <c r="AD197" i="9" s="1"/>
  <c r="V170" i="9"/>
  <c r="X170" i="9" s="1"/>
  <c r="AD170" i="9" s="1"/>
  <c r="X161" i="9"/>
  <c r="AD161" i="9" s="1"/>
  <c r="R155" i="9"/>
  <c r="Z155" i="9" s="1"/>
  <c r="AA155" i="9" s="1"/>
  <c r="R150" i="9"/>
  <c r="Z150" i="9" s="1"/>
  <c r="AA150" i="9" s="1"/>
  <c r="AF150" i="9" s="1"/>
  <c r="AG150" i="9"/>
  <c r="R127" i="9"/>
  <c r="Z127" i="9" s="1"/>
  <c r="AA127" i="9" s="1"/>
  <c r="AI127" i="9" s="1"/>
  <c r="AG127" i="9"/>
  <c r="AG90" i="9"/>
  <c r="R90" i="9"/>
  <c r="AG278" i="9"/>
  <c r="R278" i="9"/>
  <c r="Z278" i="9" s="1"/>
  <c r="AA278" i="9" s="1"/>
  <c r="Z267" i="9"/>
  <c r="AA267" i="9" s="1"/>
  <c r="Y261" i="9"/>
  <c r="Z251" i="9"/>
  <c r="AA251" i="9" s="1"/>
  <c r="AH235" i="9"/>
  <c r="Y226" i="9"/>
  <c r="V226" i="9"/>
  <c r="X226" i="9" s="1"/>
  <c r="AD226" i="9" s="1"/>
  <c r="Q220" i="9"/>
  <c r="S220" i="9"/>
  <c r="X217" i="9"/>
  <c r="AD217" i="9" s="1"/>
  <c r="V204" i="9"/>
  <c r="X204" i="9" s="1"/>
  <c r="AD204" i="9" s="1"/>
  <c r="AH190" i="9"/>
  <c r="AF182" i="9"/>
  <c r="AI182" i="9"/>
  <c r="Z168" i="9"/>
  <c r="AA168" i="9" s="1"/>
  <c r="Y153" i="9"/>
  <c r="AD153" i="9"/>
  <c r="X135" i="9"/>
  <c r="AD135" i="9" s="1"/>
  <c r="AD258" i="9"/>
  <c r="AF255" i="9"/>
  <c r="AH255" i="9"/>
  <c r="AI255" i="9"/>
  <c r="V254" i="9"/>
  <c r="X254" i="9" s="1"/>
  <c r="AD254" i="9" s="1"/>
  <c r="AH245" i="9"/>
  <c r="W217" i="9"/>
  <c r="AH213" i="9"/>
  <c r="Y161" i="9"/>
  <c r="Z261" i="9"/>
  <c r="AA261" i="9" s="1"/>
  <c r="AH258" i="9"/>
  <c r="V257" i="9"/>
  <c r="X257" i="9" s="1"/>
  <c r="AD257" i="9" s="1"/>
  <c r="Y257" i="9"/>
  <c r="AG250" i="9"/>
  <c r="Q237" i="9"/>
  <c r="S237" i="9"/>
  <c r="Y229" i="9"/>
  <c r="R226" i="9"/>
  <c r="Z226" i="9" s="1"/>
  <c r="AA226" i="9" s="1"/>
  <c r="AF226" i="9" s="1"/>
  <c r="X215" i="9"/>
  <c r="AH211" i="9"/>
  <c r="Y206" i="9"/>
  <c r="R204" i="9"/>
  <c r="AG204" i="9"/>
  <c r="AG200" i="9"/>
  <c r="Y190" i="9"/>
  <c r="X183" i="9"/>
  <c r="AD183" i="9" s="1"/>
  <c r="V158" i="9"/>
  <c r="X158" i="9" s="1"/>
  <c r="AD158" i="9" s="1"/>
  <c r="AH151" i="9"/>
  <c r="AH133" i="9"/>
  <c r="AH128" i="9"/>
  <c r="AD72" i="9"/>
  <c r="Y72" i="9"/>
  <c r="AH264" i="9"/>
  <c r="AD260" i="9"/>
  <c r="Y260" i="9"/>
  <c r="Y240" i="9"/>
  <c r="AH234" i="9"/>
  <c r="Q209" i="9"/>
  <c r="S209" i="9"/>
  <c r="AH194" i="9"/>
  <c r="AH13" i="9"/>
  <c r="AH271" i="9"/>
  <c r="Y253" i="9"/>
  <c r="W214" i="9"/>
  <c r="X214" i="9" s="1"/>
  <c r="AD214" i="9" s="1"/>
  <c r="Q198" i="9"/>
  <c r="S198" i="9"/>
  <c r="AH172" i="9"/>
  <c r="Y245" i="9"/>
  <c r="AH243" i="9"/>
  <c r="V242" i="9"/>
  <c r="X242" i="9" s="1"/>
  <c r="AD242" i="9" s="1"/>
  <c r="Y239" i="9"/>
  <c r="AH233" i="9"/>
  <c r="AH222" i="9"/>
  <c r="AH164" i="9"/>
  <c r="AD109" i="9"/>
  <c r="Y109" i="9"/>
  <c r="AH95" i="9"/>
  <c r="AH31" i="9"/>
  <c r="AH244" i="9"/>
  <c r="AG167" i="9"/>
  <c r="R167" i="9"/>
  <c r="Z167" i="9" s="1"/>
  <c r="AA167" i="9" s="1"/>
  <c r="AD274" i="9"/>
  <c r="Y274" i="9"/>
  <c r="Z256" i="9"/>
  <c r="AA256" i="9" s="1"/>
  <c r="AF269" i="9"/>
  <c r="AH269" i="9"/>
  <c r="S268" i="9"/>
  <c r="Y265" i="9"/>
  <c r="Q254" i="9"/>
  <c r="Z238" i="9"/>
  <c r="AA238" i="9" s="1"/>
  <c r="AF238" i="9" s="1"/>
  <c r="R206" i="9"/>
  <c r="Z206" i="9" s="1"/>
  <c r="AA206" i="9" s="1"/>
  <c r="AI206" i="9" s="1"/>
  <c r="AG206" i="9"/>
  <c r="AH188" i="9"/>
  <c r="AH181" i="9"/>
  <c r="AD173" i="9"/>
  <c r="Y173" i="9"/>
  <c r="AH154" i="9"/>
  <c r="Y276" i="9"/>
  <c r="Q275" i="9"/>
  <c r="AH266" i="9"/>
  <c r="AG256" i="9"/>
  <c r="Y252" i="9"/>
  <c r="Y235" i="9"/>
  <c r="S232" i="9"/>
  <c r="X224" i="9"/>
  <c r="AD224" i="9" s="1"/>
  <c r="AF200" i="9"/>
  <c r="AH200" i="9"/>
  <c r="Y272" i="9"/>
  <c r="AG270" i="9"/>
  <c r="Y269" i="9"/>
  <c r="AH263" i="9"/>
  <c r="V262" i="9"/>
  <c r="X262" i="9" s="1"/>
  <c r="AD262" i="9" s="1"/>
  <c r="AG253" i="9"/>
  <c r="AG242" i="9"/>
  <c r="R242" i="9"/>
  <c r="Z242" i="9" s="1"/>
  <c r="AA242" i="9" s="1"/>
  <c r="Y233" i="9"/>
  <c r="AH216" i="9"/>
  <c r="Y167" i="9"/>
  <c r="Y147" i="9"/>
  <c r="AD147" i="9"/>
  <c r="AH277" i="9"/>
  <c r="Y259" i="9"/>
  <c r="R245" i="9"/>
  <c r="Z245" i="9" s="1"/>
  <c r="AA245" i="9" s="1"/>
  <c r="AG245" i="9"/>
  <c r="AH241" i="9"/>
  <c r="R232" i="9"/>
  <c r="Z232" i="9" s="1"/>
  <c r="AA232" i="9" s="1"/>
  <c r="AF232" i="9" s="1"/>
  <c r="AG232" i="9"/>
  <c r="V227" i="9"/>
  <c r="X227" i="9" s="1"/>
  <c r="AD227" i="9" s="1"/>
  <c r="AH203" i="9"/>
  <c r="AH196" i="9"/>
  <c r="AH191" i="9"/>
  <c r="Z252" i="9"/>
  <c r="AA252" i="9" s="1"/>
  <c r="AH237" i="9"/>
  <c r="Q229" i="9"/>
  <c r="S229" i="9"/>
  <c r="Z224" i="9"/>
  <c r="AA224" i="9" s="1"/>
  <c r="S213" i="9"/>
  <c r="Q213" i="9"/>
  <c r="Q195" i="9"/>
  <c r="S195" i="9"/>
  <c r="AG193" i="9"/>
  <c r="R193" i="9"/>
  <c r="Z193" i="9" s="1"/>
  <c r="AA193" i="9" s="1"/>
  <c r="AF193" i="9" s="1"/>
  <c r="AI173" i="9"/>
  <c r="Y162" i="9"/>
  <c r="AD162" i="9"/>
  <c r="R140" i="9"/>
  <c r="AG140" i="9"/>
  <c r="AH122" i="9"/>
  <c r="AH110" i="9"/>
  <c r="R99" i="9"/>
  <c r="AG99" i="9"/>
  <c r="AH223" i="9"/>
  <c r="AH212" i="9"/>
  <c r="AF212" i="9"/>
  <c r="X266" i="9"/>
  <c r="AD266" i="9" s="1"/>
  <c r="AH247" i="9"/>
  <c r="AG222" i="9"/>
  <c r="R222" i="9"/>
  <c r="Z222" i="9" s="1"/>
  <c r="AA222" i="9" s="1"/>
  <c r="AI222" i="9" s="1"/>
  <c r="AD216" i="9"/>
  <c r="Y216" i="9"/>
  <c r="Y179" i="9"/>
  <c r="AH177" i="9"/>
  <c r="V112" i="9"/>
  <c r="X112" i="9" s="1"/>
  <c r="Y112" i="9" s="1"/>
  <c r="Q276" i="9"/>
  <c r="S276" i="9"/>
  <c r="Q207" i="9"/>
  <c r="S207" i="9"/>
  <c r="Y189" i="9"/>
  <c r="AD189" i="9"/>
  <c r="AH278" i="9"/>
  <c r="AH274" i="9"/>
  <c r="V263" i="9"/>
  <c r="X263" i="9" s="1"/>
  <c r="AD263" i="9" s="1"/>
  <c r="Y263" i="9"/>
  <c r="R258" i="9"/>
  <c r="Z258" i="9" s="1"/>
  <c r="AA258" i="9" s="1"/>
  <c r="AI258" i="9" s="1"/>
  <c r="AG251" i="9"/>
  <c r="V250" i="9"/>
  <c r="X250" i="9" s="1"/>
  <c r="AD250" i="9" s="1"/>
  <c r="Y250" i="9"/>
  <c r="R233" i="9"/>
  <c r="Z233" i="9" s="1"/>
  <c r="AA233" i="9" s="1"/>
  <c r="AI233" i="9" s="1"/>
  <c r="V191" i="9"/>
  <c r="X191" i="9" s="1"/>
  <c r="Y191" i="9" s="1"/>
  <c r="Y186" i="9"/>
  <c r="AF186" i="9" s="1"/>
  <c r="AD186" i="9"/>
  <c r="AI186" i="9" s="1"/>
  <c r="Q181" i="9"/>
  <c r="S181" i="9"/>
  <c r="Z171" i="9"/>
  <c r="AA171" i="9" s="1"/>
  <c r="Q169" i="9"/>
  <c r="R101" i="9"/>
  <c r="Z101" i="9" s="1"/>
  <c r="AA101" i="9" s="1"/>
  <c r="AG101" i="9"/>
  <c r="R266" i="9"/>
  <c r="Z266" i="9" s="1"/>
  <c r="AA266" i="9" s="1"/>
  <c r="R264" i="9"/>
  <c r="Z264" i="9" s="1"/>
  <c r="AA264" i="9" s="1"/>
  <c r="AF264" i="9" s="1"/>
  <c r="R243" i="9"/>
  <c r="Z243" i="9" s="1"/>
  <c r="AA243" i="9" s="1"/>
  <c r="AI243" i="9" s="1"/>
  <c r="Z212" i="9"/>
  <c r="AA212" i="9" s="1"/>
  <c r="AI212" i="9" s="1"/>
  <c r="AH198" i="9"/>
  <c r="X174" i="9"/>
  <c r="AI152" i="9"/>
  <c r="Z137" i="9"/>
  <c r="AA137" i="9" s="1"/>
  <c r="AI137" i="9" s="1"/>
  <c r="AH125" i="9"/>
  <c r="R76" i="9"/>
  <c r="Z76" i="9" s="1"/>
  <c r="AA76" i="9" s="1"/>
  <c r="AG76" i="9"/>
  <c r="Q74" i="9"/>
  <c r="S74" i="9"/>
  <c r="W70" i="9"/>
  <c r="AH41" i="9"/>
  <c r="AD33" i="9"/>
  <c r="Y33" i="9"/>
  <c r="Y241" i="9"/>
  <c r="AI241" i="9" s="1"/>
  <c r="Y237" i="9"/>
  <c r="Y236" i="9"/>
  <c r="AH206" i="9"/>
  <c r="W205" i="9"/>
  <c r="X205" i="9" s="1"/>
  <c r="AG163" i="9"/>
  <c r="R163" i="9"/>
  <c r="AH142" i="9"/>
  <c r="V138" i="9"/>
  <c r="X138" i="9" s="1"/>
  <c r="AD138" i="9" s="1"/>
  <c r="Y138" i="9"/>
  <c r="Y107" i="9"/>
  <c r="W107" i="9"/>
  <c r="X107" i="9" s="1"/>
  <c r="AD107" i="9" s="1"/>
  <c r="Q265" i="9"/>
  <c r="Y220" i="9"/>
  <c r="Z197" i="9"/>
  <c r="AA197" i="9" s="1"/>
  <c r="AF197" i="9" s="1"/>
  <c r="AG185" i="9"/>
  <c r="Y184" i="9"/>
  <c r="R183" i="9"/>
  <c r="AH176" i="9"/>
  <c r="Y168" i="9"/>
  <c r="AG165" i="9"/>
  <c r="AH153" i="9"/>
  <c r="AH145" i="9"/>
  <c r="Z134" i="9"/>
  <c r="AA134" i="9" s="1"/>
  <c r="AF134" i="9" s="1"/>
  <c r="AH113" i="9"/>
  <c r="X91" i="9"/>
  <c r="AD91" i="9" s="1"/>
  <c r="W82" i="9"/>
  <c r="X82" i="9" s="1"/>
  <c r="Y66" i="9"/>
  <c r="W66" i="9"/>
  <c r="V59" i="9"/>
  <c r="X59" i="9" s="1"/>
  <c r="AD59" i="9" s="1"/>
  <c r="Y59" i="9"/>
  <c r="V31" i="9"/>
  <c r="X31" i="9" s="1"/>
  <c r="AD31" i="9" s="1"/>
  <c r="W20" i="9"/>
  <c r="AH215" i="9"/>
  <c r="AG192" i="9"/>
  <c r="R192" i="9"/>
  <c r="Z192" i="9" s="1"/>
  <c r="AA192" i="9" s="1"/>
  <c r="AH189" i="9"/>
  <c r="S187" i="9"/>
  <c r="AG178" i="9"/>
  <c r="R178" i="9"/>
  <c r="Z178" i="9" s="1"/>
  <c r="AA178" i="9" s="1"/>
  <c r="AI178" i="9" s="1"/>
  <c r="AG176" i="9"/>
  <c r="AH161" i="9"/>
  <c r="X156" i="9"/>
  <c r="AD156" i="9" s="1"/>
  <c r="AG147" i="9"/>
  <c r="R147" i="9"/>
  <c r="Z147" i="9" s="1"/>
  <c r="AA147" i="9" s="1"/>
  <c r="Z141" i="9"/>
  <c r="AA141" i="9" s="1"/>
  <c r="V125" i="9"/>
  <c r="X125" i="9" s="1"/>
  <c r="AD125" i="9" s="1"/>
  <c r="Y91" i="9"/>
  <c r="AG33" i="9"/>
  <c r="R33" i="9"/>
  <c r="Z33" i="9" s="1"/>
  <c r="AA33" i="9" s="1"/>
  <c r="AF33" i="9" s="1"/>
  <c r="AG27" i="9"/>
  <c r="R27" i="9"/>
  <c r="Z27" i="9" s="1"/>
  <c r="AA27" i="9" s="1"/>
  <c r="AI27" i="9" s="1"/>
  <c r="Y222" i="9"/>
  <c r="Y202" i="9"/>
  <c r="AG196" i="9"/>
  <c r="R187" i="9"/>
  <c r="Z187" i="9" s="1"/>
  <c r="AA187" i="9" s="1"/>
  <c r="AI187" i="9" s="1"/>
  <c r="X179" i="9"/>
  <c r="AD179" i="9" s="1"/>
  <c r="W171" i="9"/>
  <c r="X171" i="9" s="1"/>
  <c r="AD171" i="9" s="1"/>
  <c r="Y171" i="9"/>
  <c r="Q151" i="9"/>
  <c r="X142" i="9"/>
  <c r="Y139" i="9"/>
  <c r="S138" i="9"/>
  <c r="Q138" i="9"/>
  <c r="Z107" i="9"/>
  <c r="AA107" i="9" s="1"/>
  <c r="AH105" i="9"/>
  <c r="R68" i="9"/>
  <c r="Z68" i="9" s="1"/>
  <c r="AA68" i="9" s="1"/>
  <c r="AI68" i="9" s="1"/>
  <c r="AG68" i="9"/>
  <c r="V41" i="9"/>
  <c r="X41" i="9" s="1"/>
  <c r="AD41" i="9" s="1"/>
  <c r="Y41" i="9"/>
  <c r="AI41" i="9" s="1"/>
  <c r="Y273" i="9"/>
  <c r="Y193" i="9"/>
  <c r="AH169" i="9"/>
  <c r="AH149" i="9"/>
  <c r="X145" i="9"/>
  <c r="Y132" i="9"/>
  <c r="Q128" i="9"/>
  <c r="W113" i="9"/>
  <c r="X113" i="9" s="1"/>
  <c r="AD113" i="9" s="1"/>
  <c r="V102" i="9"/>
  <c r="X102" i="9" s="1"/>
  <c r="AD102" i="9" s="1"/>
  <c r="R82" i="9"/>
  <c r="AG82" i="9"/>
  <c r="S66" i="9"/>
  <c r="Q66" i="9"/>
  <c r="AI162" i="9"/>
  <c r="AF162" i="9"/>
  <c r="AH162" i="9"/>
  <c r="Q156" i="9"/>
  <c r="R91" i="9"/>
  <c r="Z91" i="9" s="1"/>
  <c r="AA91" i="9" s="1"/>
  <c r="AI91" i="9" s="1"/>
  <c r="AG91" i="9"/>
  <c r="AH62" i="9"/>
  <c r="Y53" i="9"/>
  <c r="AH34" i="9"/>
  <c r="AG145" i="9"/>
  <c r="R145" i="9"/>
  <c r="R135" i="9"/>
  <c r="Z135" i="9" s="1"/>
  <c r="AA135" i="9" s="1"/>
  <c r="AF135" i="9" s="1"/>
  <c r="AG135" i="9"/>
  <c r="Y118" i="9"/>
  <c r="Q115" i="9"/>
  <c r="S115" i="9"/>
  <c r="AD71" i="9"/>
  <c r="X149" i="9"/>
  <c r="AD149" i="9" s="1"/>
  <c r="AH143" i="9"/>
  <c r="AH124" i="9"/>
  <c r="R120" i="9"/>
  <c r="Z120" i="9" s="1"/>
  <c r="AA120" i="9" s="1"/>
  <c r="AG120" i="9"/>
  <c r="X118" i="9"/>
  <c r="AD118" i="9" s="1"/>
  <c r="AH103" i="9"/>
  <c r="R100" i="9"/>
  <c r="AG100" i="9"/>
  <c r="AH58" i="9"/>
  <c r="AH8" i="9"/>
  <c r="X211" i="9"/>
  <c r="AD211" i="9" s="1"/>
  <c r="S206" i="9"/>
  <c r="X199" i="9"/>
  <c r="AD199" i="9" s="1"/>
  <c r="AH146" i="9"/>
  <c r="X136" i="9"/>
  <c r="R123" i="9"/>
  <c r="Z123" i="9" s="1"/>
  <c r="AA123" i="9" s="1"/>
  <c r="AG123" i="9"/>
  <c r="R118" i="9"/>
  <c r="Z118" i="9" s="1"/>
  <c r="AA118" i="9" s="1"/>
  <c r="AI118" i="9" s="1"/>
  <c r="AG118" i="9"/>
  <c r="Y268" i="9"/>
  <c r="Y249" i="9"/>
  <c r="Y230" i="9"/>
  <c r="V203" i="9"/>
  <c r="X203" i="9" s="1"/>
  <c r="Y203" i="9" s="1"/>
  <c r="AG197" i="9"/>
  <c r="AH186" i="9"/>
  <c r="X185" i="9"/>
  <c r="AF173" i="9"/>
  <c r="AH170" i="9"/>
  <c r="W165" i="9"/>
  <c r="X165" i="9" s="1"/>
  <c r="Y165" i="9"/>
  <c r="R161" i="9"/>
  <c r="Z161" i="9" s="1"/>
  <c r="AA161" i="9" s="1"/>
  <c r="AF161" i="9" s="1"/>
  <c r="AG161" i="9"/>
  <c r="AD150" i="9"/>
  <c r="AG141" i="9"/>
  <c r="V108" i="9"/>
  <c r="X108" i="9" s="1"/>
  <c r="AD108" i="9" s="1"/>
  <c r="Y108" i="9"/>
  <c r="V96" i="9"/>
  <c r="X96" i="9" s="1"/>
  <c r="Q94" i="9"/>
  <c r="AG87" i="9"/>
  <c r="R87" i="9"/>
  <c r="Z87" i="9" s="1"/>
  <c r="AA87" i="9" s="1"/>
  <c r="S80" i="9"/>
  <c r="Q80" i="9"/>
  <c r="S75" i="9"/>
  <c r="Q75" i="9"/>
  <c r="AD62" i="9"/>
  <c r="Y62" i="9"/>
  <c r="Y36" i="9"/>
  <c r="X16" i="9"/>
  <c r="AD16" i="9" s="1"/>
  <c r="Y211" i="9"/>
  <c r="AG199" i="9"/>
  <c r="R199" i="9"/>
  <c r="Z199" i="9" s="1"/>
  <c r="AA199" i="9" s="1"/>
  <c r="AF199" i="9" s="1"/>
  <c r="X196" i="9"/>
  <c r="AD196" i="9" s="1"/>
  <c r="AG194" i="9"/>
  <c r="Y116" i="9"/>
  <c r="V116" i="9"/>
  <c r="X116" i="9" s="1"/>
  <c r="AD116" i="9" s="1"/>
  <c r="R105" i="9"/>
  <c r="Z105" i="9" s="1"/>
  <c r="AA105" i="9" s="1"/>
  <c r="AG105" i="9"/>
  <c r="AD21" i="9"/>
  <c r="Y21" i="9"/>
  <c r="AH197" i="9"/>
  <c r="Z176" i="9"/>
  <c r="AA176" i="9" s="1"/>
  <c r="AF176" i="9" s="1"/>
  <c r="V172" i="9"/>
  <c r="X172" i="9" s="1"/>
  <c r="Y172" i="9"/>
  <c r="AH163" i="9"/>
  <c r="AH159" i="9"/>
  <c r="AI159" i="9"/>
  <c r="AF159" i="9"/>
  <c r="V146" i="9"/>
  <c r="X146" i="9" s="1"/>
  <c r="AD146" i="9" s="1"/>
  <c r="V143" i="9"/>
  <c r="X143" i="9" s="1"/>
  <c r="AD143" i="9" s="1"/>
  <c r="V140" i="9"/>
  <c r="X140" i="9" s="1"/>
  <c r="AD140" i="9" s="1"/>
  <c r="AH119" i="9"/>
  <c r="Y101" i="9"/>
  <c r="AD101" i="9"/>
  <c r="X90" i="9"/>
  <c r="AD90" i="9" s="1"/>
  <c r="AD65" i="9"/>
  <c r="Y65" i="9"/>
  <c r="Q249" i="9"/>
  <c r="X230" i="9"/>
  <c r="AD230" i="9" s="1"/>
  <c r="R211" i="9"/>
  <c r="Z211" i="9" s="1"/>
  <c r="AA211" i="9" s="1"/>
  <c r="AI211" i="9" s="1"/>
  <c r="Q189" i="9"/>
  <c r="S189" i="9"/>
  <c r="Y155" i="9"/>
  <c r="Q153" i="9"/>
  <c r="S153" i="9"/>
  <c r="S149" i="9"/>
  <c r="Q149" i="9"/>
  <c r="Z143" i="9"/>
  <c r="AA143" i="9" s="1"/>
  <c r="AG136" i="9"/>
  <c r="R136" i="9"/>
  <c r="V121" i="9"/>
  <c r="X121" i="9" s="1"/>
  <c r="AD121" i="9" s="1"/>
  <c r="W90" i="9"/>
  <c r="Z83" i="9"/>
  <c r="AA83" i="9" s="1"/>
  <c r="AF83" i="9" s="1"/>
  <c r="AD76" i="9"/>
  <c r="Y76" i="9"/>
  <c r="AG44" i="9"/>
  <c r="R44" i="9"/>
  <c r="Z44" i="9" s="1"/>
  <c r="AA44" i="9" s="1"/>
  <c r="AI44" i="9" s="1"/>
  <c r="AG8" i="9"/>
  <c r="R8" i="9"/>
  <c r="Z8" i="9" s="1"/>
  <c r="AA8" i="9" s="1"/>
  <c r="AI252" i="9"/>
  <c r="Y246" i="9"/>
  <c r="AI246" i="9" s="1"/>
  <c r="Y238" i="9"/>
  <c r="Y232" i="9"/>
  <c r="AG214" i="9"/>
  <c r="AH187" i="9"/>
  <c r="AH175" i="9"/>
  <c r="X166" i="9"/>
  <c r="AD166" i="9" s="1"/>
  <c r="AH152" i="9"/>
  <c r="W106" i="9"/>
  <c r="X106" i="9" s="1"/>
  <c r="W54" i="9"/>
  <c r="X54" i="9" s="1"/>
  <c r="AD54" i="9" s="1"/>
  <c r="AH52" i="9"/>
  <c r="Q38" i="9"/>
  <c r="AG36" i="9"/>
  <c r="R36" i="9"/>
  <c r="Z36" i="9" s="1"/>
  <c r="AA36" i="9" s="1"/>
  <c r="AI36" i="9" s="1"/>
  <c r="Q208" i="9"/>
  <c r="AH184" i="9"/>
  <c r="Y183" i="9"/>
  <c r="Y177" i="9"/>
  <c r="AI177" i="9" s="1"/>
  <c r="V92" i="9"/>
  <c r="X92" i="9" s="1"/>
  <c r="AD92" i="9" s="1"/>
  <c r="Y92" i="9"/>
  <c r="AG45" i="9"/>
  <c r="R45" i="9"/>
  <c r="V85" i="9"/>
  <c r="X85" i="9" s="1"/>
  <c r="Y85" i="9"/>
  <c r="X66" i="9"/>
  <c r="AD66" i="9" s="1"/>
  <c r="AH40" i="9"/>
  <c r="AH28" i="9"/>
  <c r="W117" i="9"/>
  <c r="X117" i="9" s="1"/>
  <c r="V111" i="9"/>
  <c r="X111" i="9" s="1"/>
  <c r="AD111" i="9" s="1"/>
  <c r="Y111" i="9"/>
  <c r="AG102" i="9"/>
  <c r="R102" i="9"/>
  <c r="V56" i="9"/>
  <c r="X56" i="9" s="1"/>
  <c r="AD56" i="9" s="1"/>
  <c r="Y56" i="9"/>
  <c r="S48" i="9"/>
  <c r="W28" i="9"/>
  <c r="X28" i="9" s="1"/>
  <c r="AG54" i="9"/>
  <c r="R54" i="9"/>
  <c r="Z54" i="9" s="1"/>
  <c r="AA54" i="9" s="1"/>
  <c r="AG48" i="9"/>
  <c r="R48" i="9"/>
  <c r="Z48" i="9" s="1"/>
  <c r="AA48" i="9" s="1"/>
  <c r="AI48" i="9" s="1"/>
  <c r="AG42" i="9"/>
  <c r="R42" i="9"/>
  <c r="Q30" i="9"/>
  <c r="S30" i="9"/>
  <c r="Y14" i="9"/>
  <c r="AD14" i="9"/>
  <c r="W12" i="9"/>
  <c r="X12" i="9" s="1"/>
  <c r="AD12" i="9" s="1"/>
  <c r="Y12" i="9"/>
  <c r="Y255" i="9"/>
  <c r="Y243" i="9"/>
  <c r="Q225" i="9"/>
  <c r="Q217" i="9"/>
  <c r="S217" i="9"/>
  <c r="AH209" i="9"/>
  <c r="AH160" i="9"/>
  <c r="Q157" i="9"/>
  <c r="Q139" i="9"/>
  <c r="W135" i="9"/>
  <c r="Y135" i="9"/>
  <c r="Z98" i="9"/>
  <c r="AA98" i="9" s="1"/>
  <c r="AH89" i="9"/>
  <c r="AH82" i="9"/>
  <c r="R12" i="9"/>
  <c r="Z12" i="9" s="1"/>
  <c r="AA12" i="9" s="1"/>
  <c r="AF12" i="9" s="1"/>
  <c r="AG12" i="9"/>
  <c r="AH43" i="9"/>
  <c r="Y199" i="9"/>
  <c r="X133" i="9"/>
  <c r="Y119" i="9"/>
  <c r="AD119" i="9"/>
  <c r="W103" i="9"/>
  <c r="X103" i="9" s="1"/>
  <c r="W100" i="9"/>
  <c r="AH98" i="9"/>
  <c r="AD95" i="9"/>
  <c r="Y95" i="9"/>
  <c r="AH86" i="9"/>
  <c r="Q25" i="9"/>
  <c r="S25" i="9"/>
  <c r="X11" i="9"/>
  <c r="AD11" i="9" s="1"/>
  <c r="Y201" i="9"/>
  <c r="Y197" i="9"/>
  <c r="Y194" i="9"/>
  <c r="V126" i="9"/>
  <c r="X126" i="9" s="1"/>
  <c r="Y126" i="9"/>
  <c r="W122" i="9"/>
  <c r="X122" i="9" s="1"/>
  <c r="Q114" i="9"/>
  <c r="AH107" i="9"/>
  <c r="AF107" i="9"/>
  <c r="X100" i="9"/>
  <c r="AD100" i="9" s="1"/>
  <c r="Q97" i="9"/>
  <c r="AH64" i="9"/>
  <c r="Q50" i="9"/>
  <c r="AG47" i="9"/>
  <c r="R47" i="9"/>
  <c r="Z47" i="9" s="1"/>
  <c r="AA47" i="9" s="1"/>
  <c r="R43" i="9"/>
  <c r="Z43" i="9" s="1"/>
  <c r="AA43" i="9" s="1"/>
  <c r="AG43" i="9"/>
  <c r="R13" i="9"/>
  <c r="Z13" i="9" s="1"/>
  <c r="AA13" i="9" s="1"/>
  <c r="AI13" i="9" s="1"/>
  <c r="AG13" i="9"/>
  <c r="W39" i="9"/>
  <c r="X39" i="9" s="1"/>
  <c r="V37" i="9"/>
  <c r="X37" i="9" s="1"/>
  <c r="AD37" i="9" s="1"/>
  <c r="Y37" i="9"/>
  <c r="Y175" i="9"/>
  <c r="X144" i="9"/>
  <c r="Q122" i="9"/>
  <c r="V86" i="9"/>
  <c r="X86" i="9" s="1"/>
  <c r="AD86" i="9" s="1"/>
  <c r="Y86" i="9"/>
  <c r="AD26" i="9"/>
  <c r="Y26" i="9"/>
  <c r="Y176" i="9"/>
  <c r="Q154" i="9"/>
  <c r="Y144" i="9"/>
  <c r="Z95" i="9"/>
  <c r="AA95" i="9" s="1"/>
  <c r="AI95" i="9" s="1"/>
  <c r="R86" i="9"/>
  <c r="Z86" i="9" s="1"/>
  <c r="AA86" i="9" s="1"/>
  <c r="AF86" i="9" s="1"/>
  <c r="AG86" i="9"/>
  <c r="V77" i="9"/>
  <c r="X77" i="9" s="1"/>
  <c r="AD77" i="9" s="1"/>
  <c r="R69" i="9"/>
  <c r="Z69" i="9" s="1"/>
  <c r="AA69" i="9" s="1"/>
  <c r="AI69" i="9" s="1"/>
  <c r="AG69" i="9"/>
  <c r="X67" i="9"/>
  <c r="AH46" i="9"/>
  <c r="AH42" i="9"/>
  <c r="V124" i="9"/>
  <c r="X124" i="9" s="1"/>
  <c r="AD124" i="9" s="1"/>
  <c r="AF109" i="9"/>
  <c r="AH91" i="9"/>
  <c r="R64" i="9"/>
  <c r="Z64" i="9" s="1"/>
  <c r="AA64" i="9" s="1"/>
  <c r="AF64" i="9" s="1"/>
  <c r="AG64" i="9"/>
  <c r="AH60" i="9"/>
  <c r="W42" i="9"/>
  <c r="V29" i="9"/>
  <c r="X29" i="9" s="1"/>
  <c r="AD29" i="9" s="1"/>
  <c r="Q164" i="9"/>
  <c r="Y156" i="9"/>
  <c r="Y120" i="9"/>
  <c r="Z93" i="9"/>
  <c r="AA93" i="9" s="1"/>
  <c r="AI93" i="9" s="1"/>
  <c r="Q81" i="9"/>
  <c r="AH55" i="9"/>
  <c r="AH112" i="9"/>
  <c r="R109" i="9"/>
  <c r="Z109" i="9" s="1"/>
  <c r="AA109" i="9" s="1"/>
  <c r="AG109" i="9"/>
  <c r="AH96" i="9"/>
  <c r="AF93" i="9"/>
  <c r="AH93" i="9"/>
  <c r="X78" i="9"/>
  <c r="AD78" i="9" s="1"/>
  <c r="AH69" i="9"/>
  <c r="AH63" i="9"/>
  <c r="X49" i="9"/>
  <c r="AD49" i="9" s="1"/>
  <c r="AH32" i="9"/>
  <c r="Q16" i="9"/>
  <c r="R9" i="9"/>
  <c r="X20" i="9"/>
  <c r="AD20" i="9" s="1"/>
  <c r="AH67" i="9"/>
  <c r="AH61" i="9"/>
  <c r="AH53" i="9"/>
  <c r="V44" i="9"/>
  <c r="X44" i="9" s="1"/>
  <c r="AD44" i="9" s="1"/>
  <c r="Y44" i="9"/>
  <c r="R34" i="9"/>
  <c r="AG34" i="9"/>
  <c r="W32" i="9"/>
  <c r="X32" i="9" s="1"/>
  <c r="AD32" i="9" s="1"/>
  <c r="Y32" i="9"/>
  <c r="R14" i="9"/>
  <c r="Z14" i="9" s="1"/>
  <c r="AA14" i="9" s="1"/>
  <c r="AG14" i="9"/>
  <c r="AH97" i="9"/>
  <c r="S57" i="9"/>
  <c r="Q57" i="9"/>
  <c r="AH30" i="9"/>
  <c r="X24" i="9"/>
  <c r="Z24" i="9" s="1"/>
  <c r="AA24" i="9" s="1"/>
  <c r="AD15" i="9"/>
  <c r="AG37" i="9"/>
  <c r="R37" i="9"/>
  <c r="Z37" i="9" s="1"/>
  <c r="AA37" i="9" s="1"/>
  <c r="Y169" i="9"/>
  <c r="Q166" i="9"/>
  <c r="AH84" i="9"/>
  <c r="AD64" i="9"/>
  <c r="Y64" i="9"/>
  <c r="X35" i="9"/>
  <c r="W45" i="9"/>
  <c r="X45" i="9" s="1"/>
  <c r="AD45" i="9" s="1"/>
  <c r="Y45" i="9"/>
  <c r="AH104" i="9"/>
  <c r="X73" i="9"/>
  <c r="S72" i="9"/>
  <c r="Q72" i="9"/>
  <c r="V55" i="9"/>
  <c r="X55" i="9" s="1"/>
  <c r="AD55" i="9" s="1"/>
  <c r="Q39" i="9"/>
  <c r="Z31" i="9"/>
  <c r="AA31" i="9" s="1"/>
  <c r="Q28" i="9"/>
  <c r="X98" i="9"/>
  <c r="V83" i="9"/>
  <c r="X83" i="9" s="1"/>
  <c r="AD83" i="9" s="1"/>
  <c r="Y83" i="9"/>
  <c r="Q77" i="9"/>
  <c r="AH71" i="9"/>
  <c r="X40" i="9"/>
  <c r="AD40" i="9" s="1"/>
  <c r="AH23" i="9"/>
  <c r="Y18" i="9"/>
  <c r="AI130" i="9"/>
  <c r="AF130" i="9"/>
  <c r="AH130" i="9"/>
  <c r="X123" i="9"/>
  <c r="AD123" i="9" s="1"/>
  <c r="X105" i="9"/>
  <c r="R104" i="9"/>
  <c r="Z104" i="9" s="1"/>
  <c r="AA104" i="9" s="1"/>
  <c r="AI104" i="9" s="1"/>
  <c r="AG104" i="9"/>
  <c r="V99" i="9"/>
  <c r="X99" i="9" s="1"/>
  <c r="AD99" i="9" s="1"/>
  <c r="Y99" i="9"/>
  <c r="V84" i="9"/>
  <c r="X84" i="9" s="1"/>
  <c r="AD84" i="9" s="1"/>
  <c r="Y84" i="9"/>
  <c r="AH72" i="9"/>
  <c r="Z59" i="9"/>
  <c r="AA59" i="9" s="1"/>
  <c r="AF59" i="9" s="1"/>
  <c r="Z53" i="9"/>
  <c r="AA53" i="9" s="1"/>
  <c r="AI53" i="9" s="1"/>
  <c r="AG40" i="9"/>
  <c r="R40" i="9"/>
  <c r="Z40" i="9" s="1"/>
  <c r="AA40" i="9" s="1"/>
  <c r="AI40" i="9" s="1"/>
  <c r="Y10" i="9"/>
  <c r="Q202" i="9"/>
  <c r="AH135" i="9"/>
  <c r="Y123" i="9"/>
  <c r="V94" i="9"/>
  <c r="X94" i="9" s="1"/>
  <c r="AD94" i="9" s="1"/>
  <c r="Y94" i="9"/>
  <c r="W89" i="9"/>
  <c r="X89" i="9" s="1"/>
  <c r="AD89" i="9" s="1"/>
  <c r="AG61" i="9"/>
  <c r="Q56" i="9"/>
  <c r="S56" i="9"/>
  <c r="AH44" i="9"/>
  <c r="Z26" i="9"/>
  <c r="AA26" i="9" s="1"/>
  <c r="Y19" i="9"/>
  <c r="S15" i="9"/>
  <c r="Q15" i="9"/>
  <c r="X8" i="9"/>
  <c r="AD8" i="9" s="1"/>
  <c r="X79" i="9"/>
  <c r="AH65" i="9"/>
  <c r="W60" i="9"/>
  <c r="X60" i="9" s="1"/>
  <c r="AD60" i="9" s="1"/>
  <c r="Y60" i="9"/>
  <c r="S109" i="9"/>
  <c r="Y52" i="9"/>
  <c r="AH39" i="9"/>
  <c r="AH35" i="9"/>
  <c r="V30" i="9"/>
  <c r="X30" i="9" s="1"/>
  <c r="AD30" i="9" s="1"/>
  <c r="Y30" i="9"/>
  <c r="AI83" i="9"/>
  <c r="AH83" i="9"/>
  <c r="X81" i="9"/>
  <c r="AD81" i="9" s="1"/>
  <c r="X61" i="9"/>
  <c r="Y46" i="9"/>
  <c r="X42" i="9"/>
  <c r="AD42" i="9" s="1"/>
  <c r="AG41" i="9"/>
  <c r="R41" i="9"/>
  <c r="Z41" i="9" s="1"/>
  <c r="AA41" i="9" s="1"/>
  <c r="AF41" i="9" s="1"/>
  <c r="V25" i="9"/>
  <c r="X25" i="9" s="1"/>
  <c r="AD25" i="9" s="1"/>
  <c r="Y25" i="9"/>
  <c r="Y11" i="9"/>
  <c r="V74" i="9"/>
  <c r="X74" i="9" s="1"/>
  <c r="AD74" i="9" s="1"/>
  <c r="Y74" i="9"/>
  <c r="Q67" i="9"/>
  <c r="X58" i="9"/>
  <c r="AD58" i="9" s="1"/>
  <c r="Y57" i="9"/>
  <c r="Y47" i="9"/>
  <c r="AI47" i="9" s="1"/>
  <c r="X43" i="9"/>
  <c r="W16" i="9"/>
  <c r="Y16" i="9"/>
  <c r="X70" i="9"/>
  <c r="AD70" i="9" s="1"/>
  <c r="Z62" i="9"/>
  <c r="AA62" i="9" s="1"/>
  <c r="AI62" i="9" s="1"/>
  <c r="AH59" i="9"/>
  <c r="Q21" i="9"/>
  <c r="Y40" i="9"/>
  <c r="X34" i="9"/>
  <c r="Q23" i="9"/>
  <c r="Y13" i="9"/>
  <c r="Q111" i="9"/>
  <c r="Q110" i="9"/>
  <c r="Y104" i="9"/>
  <c r="Y78" i="9"/>
  <c r="AH38" i="9"/>
  <c r="W8" i="9"/>
  <c r="Q108" i="9"/>
  <c r="W81" i="9"/>
  <c r="V80" i="9"/>
  <c r="X80" i="9" s="1"/>
  <c r="AD80" i="9" s="1"/>
  <c r="Y80" i="9"/>
  <c r="Q70" i="9"/>
  <c r="W58" i="9"/>
  <c r="Y58" i="9"/>
  <c r="W9" i="9"/>
  <c r="X9" i="9" s="1"/>
  <c r="AH47" i="9"/>
  <c r="Q10" i="9"/>
  <c r="Q35" i="9"/>
  <c r="Q17" i="9"/>
  <c r="AF36" i="9"/>
  <c r="Q29" i="9"/>
  <c r="Q11" i="9"/>
  <c r="G206" i="5" l="1"/>
  <c r="I206" i="5" s="1"/>
  <c r="D207" i="5"/>
  <c r="U204" i="1"/>
  <c r="V204" i="1" s="1"/>
  <c r="Y204" i="1"/>
  <c r="Z204" i="1"/>
  <c r="O204" i="1"/>
  <c r="T204" i="1" s="1"/>
  <c r="Z205" i="1" s="1"/>
  <c r="G206" i="1"/>
  <c r="H205" i="1"/>
  <c r="I205" i="1" s="1"/>
  <c r="N205" i="1" s="1"/>
  <c r="J205" i="1"/>
  <c r="E205" i="1"/>
  <c r="C206" i="1"/>
  <c r="R288" i="9"/>
  <c r="Z288" i="9" s="1"/>
  <c r="AA288" i="9" s="1"/>
  <c r="AG288" i="9"/>
  <c r="AF294" i="9"/>
  <c r="AI294" i="9"/>
  <c r="AF300" i="9"/>
  <c r="AI300" i="9"/>
  <c r="R291" i="9"/>
  <c r="Z291" i="9" s="1"/>
  <c r="AA291" i="9" s="1"/>
  <c r="AG291" i="9"/>
  <c r="AF283" i="9"/>
  <c r="AI283" i="9"/>
  <c r="AI285" i="9"/>
  <c r="AF285" i="9"/>
  <c r="AI282" i="9"/>
  <c r="AF282" i="9"/>
  <c r="AG297" i="9"/>
  <c r="R297" i="9"/>
  <c r="Z297" i="9" s="1"/>
  <c r="AA297" i="9" s="1"/>
  <c r="AF289" i="9"/>
  <c r="R279" i="9"/>
  <c r="Z279" i="9" s="1"/>
  <c r="AA279" i="9" s="1"/>
  <c r="AG279" i="9"/>
  <c r="AG303" i="9"/>
  <c r="R303" i="9"/>
  <c r="Z303" i="9" s="1"/>
  <c r="AA303" i="9" s="1"/>
  <c r="AF292" i="9"/>
  <c r="AF280" i="9"/>
  <c r="E140" i="1"/>
  <c r="H140" i="1" s="1"/>
  <c r="I140" i="1" s="1"/>
  <c r="C141" i="1"/>
  <c r="J140" i="1"/>
  <c r="M140" i="1"/>
  <c r="N140" i="1" s="1"/>
  <c r="R55" i="9"/>
  <c r="R84" i="9"/>
  <c r="Z84" i="9" s="1"/>
  <c r="AA84" i="9" s="1"/>
  <c r="R46" i="9"/>
  <c r="Z46" i="9" s="1"/>
  <c r="AA46" i="9" s="1"/>
  <c r="AG46" i="9"/>
  <c r="R124" i="9"/>
  <c r="AF46" i="9"/>
  <c r="AI33" i="9"/>
  <c r="AG88" i="9"/>
  <c r="AG79" i="9"/>
  <c r="AG78" i="9"/>
  <c r="R131" i="9"/>
  <c r="Z131" i="9" s="1"/>
  <c r="AA131" i="9" s="1"/>
  <c r="AI131" i="9" s="1"/>
  <c r="AG133" i="9"/>
  <c r="AF27" i="9"/>
  <c r="R116" i="9"/>
  <c r="Z116" i="9" s="1"/>
  <c r="AA116" i="9" s="1"/>
  <c r="AF116" i="9" s="1"/>
  <c r="AG51" i="9"/>
  <c r="AI193" i="9"/>
  <c r="AF278" i="9"/>
  <c r="R190" i="9"/>
  <c r="Z190" i="9" s="1"/>
  <c r="AA190" i="9" s="1"/>
  <c r="AI190" i="9" s="1"/>
  <c r="AG190" i="9"/>
  <c r="AI12" i="9"/>
  <c r="AI52" i="9"/>
  <c r="R63" i="9"/>
  <c r="Z63" i="9" s="1"/>
  <c r="AA63" i="9" s="1"/>
  <c r="AF63" i="9" s="1"/>
  <c r="AG73" i="9"/>
  <c r="AI64" i="9"/>
  <c r="AF243" i="9"/>
  <c r="AF119" i="9"/>
  <c r="AI119" i="9"/>
  <c r="AF188" i="9"/>
  <c r="AI188" i="9"/>
  <c r="AG180" i="9"/>
  <c r="AG272" i="9"/>
  <c r="AG65" i="9"/>
  <c r="R65" i="9"/>
  <c r="Z65" i="9" s="1"/>
  <c r="AA65" i="9" s="1"/>
  <c r="AG132" i="9"/>
  <c r="R201" i="9"/>
  <c r="Z201" i="9" s="1"/>
  <c r="AA201" i="9" s="1"/>
  <c r="AI201" i="9" s="1"/>
  <c r="AI245" i="9"/>
  <c r="AG71" i="9"/>
  <c r="R71" i="9"/>
  <c r="Z71" i="9" s="1"/>
  <c r="AA71" i="9" s="1"/>
  <c r="AF71" i="9" s="1"/>
  <c r="AG170" i="9"/>
  <c r="R160" i="9"/>
  <c r="Z160" i="9" s="1"/>
  <c r="AA160" i="9" s="1"/>
  <c r="AI160" i="9" s="1"/>
  <c r="AI26" i="9"/>
  <c r="AI194" i="9"/>
  <c r="R184" i="9"/>
  <c r="Z184" i="9" s="1"/>
  <c r="AA184" i="9" s="1"/>
  <c r="AI184" i="9" s="1"/>
  <c r="AF91" i="9"/>
  <c r="R175" i="9"/>
  <c r="Z175" i="9" s="1"/>
  <c r="AA175" i="9" s="1"/>
  <c r="AI175" i="9" s="1"/>
  <c r="AG175" i="9"/>
  <c r="AI180" i="9"/>
  <c r="AG227" i="9"/>
  <c r="R227" i="9"/>
  <c r="Z227" i="9" s="1"/>
  <c r="AA227" i="9" s="1"/>
  <c r="AG174" i="9"/>
  <c r="R174" i="9"/>
  <c r="Z174" i="9" s="1"/>
  <c r="AA174" i="9" s="1"/>
  <c r="AF272" i="9"/>
  <c r="AF187" i="9"/>
  <c r="AF219" i="9"/>
  <c r="R263" i="9"/>
  <c r="Z263" i="9" s="1"/>
  <c r="AA263" i="9" s="1"/>
  <c r="AG263" i="9"/>
  <c r="R20" i="9"/>
  <c r="Z20" i="9" s="1"/>
  <c r="AA20" i="9" s="1"/>
  <c r="AG20" i="9"/>
  <c r="AG129" i="9"/>
  <c r="AG22" i="9"/>
  <c r="R22" i="9"/>
  <c r="Z22" i="9" s="1"/>
  <c r="AA22" i="9" s="1"/>
  <c r="R262" i="9"/>
  <c r="Z262" i="9" s="1"/>
  <c r="AA262" i="9" s="1"/>
  <c r="AG262" i="9"/>
  <c r="AI109" i="9"/>
  <c r="AG244" i="9"/>
  <c r="R244" i="9"/>
  <c r="Z244" i="9" s="1"/>
  <c r="AA244" i="9" s="1"/>
  <c r="AI120" i="9"/>
  <c r="AG113" i="9"/>
  <c r="AI232" i="9"/>
  <c r="R239" i="9"/>
  <c r="Z239" i="9" s="1"/>
  <c r="AA239" i="9" s="1"/>
  <c r="AF239" i="9" s="1"/>
  <c r="AG239" i="9"/>
  <c r="AI135" i="9"/>
  <c r="AI226" i="9"/>
  <c r="R219" i="9"/>
  <c r="Z219" i="9" s="1"/>
  <c r="AA219" i="9" s="1"/>
  <c r="AG219" i="9"/>
  <c r="R148" i="9"/>
  <c r="Z148" i="9" s="1"/>
  <c r="AA148" i="9" s="1"/>
  <c r="R172" i="9"/>
  <c r="Z172" i="9" s="1"/>
  <c r="AA172" i="9" s="1"/>
  <c r="AG172" i="9"/>
  <c r="AG119" i="9"/>
  <c r="AF76" i="9"/>
  <c r="AF206" i="9"/>
  <c r="AG188" i="9"/>
  <c r="AI63" i="9"/>
  <c r="AG231" i="9"/>
  <c r="R231" i="9"/>
  <c r="Z231" i="9" s="1"/>
  <c r="AA231" i="9" s="1"/>
  <c r="AI231" i="9" s="1"/>
  <c r="AF62" i="9"/>
  <c r="AF233" i="9"/>
  <c r="R240" i="9"/>
  <c r="Z240" i="9" s="1"/>
  <c r="AA240" i="9" s="1"/>
  <c r="AF240" i="9" s="1"/>
  <c r="AG240" i="9"/>
  <c r="AG32" i="9"/>
  <c r="R32" i="9"/>
  <c r="Z32" i="9" s="1"/>
  <c r="AA32" i="9" s="1"/>
  <c r="AD39" i="9"/>
  <c r="Y39" i="9"/>
  <c r="AD122" i="9"/>
  <c r="Y122" i="9"/>
  <c r="AD117" i="9"/>
  <c r="Y117" i="9"/>
  <c r="Z117" i="9"/>
  <c r="AA117" i="9" s="1"/>
  <c r="AD205" i="9"/>
  <c r="Y205" i="9"/>
  <c r="AD103" i="9"/>
  <c r="Y103" i="9"/>
  <c r="AD9" i="9"/>
  <c r="Y9" i="9"/>
  <c r="AD106" i="9"/>
  <c r="Y106" i="9"/>
  <c r="AF267" i="9"/>
  <c r="AD28" i="9"/>
  <c r="Y28" i="9"/>
  <c r="AF43" i="9"/>
  <c r="AD82" i="9"/>
  <c r="Y82" i="9"/>
  <c r="AD61" i="9"/>
  <c r="Y61" i="9"/>
  <c r="Z61" i="9"/>
  <c r="AA61" i="9" s="1"/>
  <c r="R166" i="9"/>
  <c r="Z166" i="9" s="1"/>
  <c r="AA166" i="9" s="1"/>
  <c r="AG166" i="9"/>
  <c r="AF160" i="9"/>
  <c r="Z42" i="9"/>
  <c r="AA42" i="9" s="1"/>
  <c r="R149" i="9"/>
  <c r="Z149" i="9" s="1"/>
  <c r="AA149" i="9" s="1"/>
  <c r="AG149" i="9"/>
  <c r="R128" i="9"/>
  <c r="Z128" i="9" s="1"/>
  <c r="AA128" i="9" s="1"/>
  <c r="AG128" i="9"/>
  <c r="AI176" i="9"/>
  <c r="Z158" i="9"/>
  <c r="AA158" i="9" s="1"/>
  <c r="Z257" i="9"/>
  <c r="AA257" i="9" s="1"/>
  <c r="R237" i="9"/>
  <c r="Z237" i="9" s="1"/>
  <c r="AA237" i="9" s="1"/>
  <c r="AG237" i="9"/>
  <c r="AF180" i="9"/>
  <c r="R157" i="9"/>
  <c r="Z157" i="9" s="1"/>
  <c r="AA157" i="9" s="1"/>
  <c r="AG157" i="9"/>
  <c r="AD96" i="9"/>
  <c r="Z96" i="9"/>
  <c r="AA96" i="9" s="1"/>
  <c r="AF133" i="9"/>
  <c r="R277" i="9"/>
  <c r="Z277" i="9" s="1"/>
  <c r="AA277" i="9" s="1"/>
  <c r="AG277" i="9"/>
  <c r="AF68" i="9"/>
  <c r="AG39" i="9"/>
  <c r="R39" i="9"/>
  <c r="Z39" i="9" s="1"/>
  <c r="AA39" i="9" s="1"/>
  <c r="AG30" i="9"/>
  <c r="R30" i="9"/>
  <c r="Z30" i="9" s="1"/>
  <c r="AA30" i="9" s="1"/>
  <c r="R74" i="9"/>
  <c r="Z74" i="9" s="1"/>
  <c r="AA74" i="9" s="1"/>
  <c r="AG74" i="9"/>
  <c r="Z113" i="9"/>
  <c r="AA113" i="9" s="1"/>
  <c r="AG209" i="9"/>
  <c r="R209" i="9"/>
  <c r="Z209" i="9" s="1"/>
  <c r="AA209" i="9" s="1"/>
  <c r="AF245" i="9"/>
  <c r="AF168" i="9"/>
  <c r="AI168" i="9"/>
  <c r="Z106" i="9"/>
  <c r="AA106" i="9" s="1"/>
  <c r="AI179" i="9"/>
  <c r="AG230" i="9"/>
  <c r="R230" i="9"/>
  <c r="Z230" i="9" s="1"/>
  <c r="AA230" i="9" s="1"/>
  <c r="AF256" i="9"/>
  <c r="AF48" i="9"/>
  <c r="AG110" i="9"/>
  <c r="R110" i="9"/>
  <c r="Z110" i="9" s="1"/>
  <c r="AA110" i="9" s="1"/>
  <c r="AD43" i="9"/>
  <c r="AI43" i="9" s="1"/>
  <c r="Y43" i="9"/>
  <c r="Y89" i="9"/>
  <c r="Y55" i="9"/>
  <c r="Y124" i="9"/>
  <c r="R114" i="9"/>
  <c r="Z114" i="9" s="1"/>
  <c r="AA114" i="9" s="1"/>
  <c r="AG114" i="9"/>
  <c r="AF178" i="9"/>
  <c r="Z55" i="9"/>
  <c r="AA55" i="9" s="1"/>
  <c r="AI76" i="9"/>
  <c r="AF101" i="9"/>
  <c r="AI101" i="9"/>
  <c r="AI51" i="9"/>
  <c r="AF51" i="9"/>
  <c r="Y254" i="9"/>
  <c r="AI278" i="9"/>
  <c r="Y208" i="9"/>
  <c r="Y158" i="9"/>
  <c r="Z90" i="9"/>
  <c r="AA90" i="9" s="1"/>
  <c r="R11" i="9"/>
  <c r="Z11" i="9" s="1"/>
  <c r="AA11" i="9" s="1"/>
  <c r="AG11" i="9"/>
  <c r="AD79" i="9"/>
  <c r="Y79" i="9"/>
  <c r="Y73" i="9"/>
  <c r="AD73" i="9"/>
  <c r="AI37" i="9"/>
  <c r="AF37" i="9"/>
  <c r="R16" i="9"/>
  <c r="Z16" i="9" s="1"/>
  <c r="AA16" i="9" s="1"/>
  <c r="AG16" i="9"/>
  <c r="AG164" i="9"/>
  <c r="R164" i="9"/>
  <c r="Z164" i="9" s="1"/>
  <c r="AA164" i="9" s="1"/>
  <c r="Y100" i="9"/>
  <c r="AI107" i="9"/>
  <c r="AI192" i="9"/>
  <c r="AF192" i="9"/>
  <c r="AG265" i="9"/>
  <c r="R265" i="9"/>
  <c r="Z265" i="9" s="1"/>
  <c r="AA265" i="9" s="1"/>
  <c r="R169" i="9"/>
  <c r="Z169" i="9" s="1"/>
  <c r="AA169" i="9" s="1"/>
  <c r="AG169" i="9"/>
  <c r="AF222" i="9"/>
  <c r="AF228" i="9"/>
  <c r="AI228" i="9"/>
  <c r="AF218" i="9"/>
  <c r="AI218" i="9"/>
  <c r="R23" i="9"/>
  <c r="Z23" i="9" s="1"/>
  <c r="AA23" i="9" s="1"/>
  <c r="AG23" i="9"/>
  <c r="AF78" i="9"/>
  <c r="AF47" i="9"/>
  <c r="AD126" i="9"/>
  <c r="Z126" i="9"/>
  <c r="AA126" i="9" s="1"/>
  <c r="Z100" i="9"/>
  <c r="AA100" i="9" s="1"/>
  <c r="R115" i="9"/>
  <c r="Z115" i="9" s="1"/>
  <c r="AA115" i="9" s="1"/>
  <c r="AG115" i="9"/>
  <c r="R156" i="9"/>
  <c r="Z156" i="9" s="1"/>
  <c r="AA156" i="9" s="1"/>
  <c r="AG156" i="9"/>
  <c r="AF118" i="9"/>
  <c r="Z79" i="9"/>
  <c r="AA79" i="9" s="1"/>
  <c r="AF171" i="9"/>
  <c r="AI171" i="9"/>
  <c r="Z99" i="9"/>
  <c r="AA99" i="9" s="1"/>
  <c r="AI167" i="9"/>
  <c r="AG198" i="9"/>
  <c r="R198" i="9"/>
  <c r="Z198" i="9" s="1"/>
  <c r="AA198" i="9" s="1"/>
  <c r="AF258" i="9"/>
  <c r="AI197" i="9"/>
  <c r="AI268" i="9"/>
  <c r="Y256" i="9"/>
  <c r="AI256" i="9" s="1"/>
  <c r="R111" i="9"/>
  <c r="Z111" i="9" s="1"/>
  <c r="AA111" i="9" s="1"/>
  <c r="AG111" i="9"/>
  <c r="AI73" i="9"/>
  <c r="AF73" i="9"/>
  <c r="Z124" i="9"/>
  <c r="AA124" i="9" s="1"/>
  <c r="AG236" i="9"/>
  <c r="R236" i="9"/>
  <c r="Z236" i="9" s="1"/>
  <c r="AA236" i="9" s="1"/>
  <c r="AG29" i="9"/>
  <c r="R29" i="9"/>
  <c r="Z29" i="9" s="1"/>
  <c r="AA29" i="9" s="1"/>
  <c r="R70" i="9"/>
  <c r="Z70" i="9" s="1"/>
  <c r="AA70" i="9" s="1"/>
  <c r="AG70" i="9"/>
  <c r="AD34" i="9"/>
  <c r="Y34" i="9"/>
  <c r="Z34" i="9"/>
  <c r="AA34" i="9" s="1"/>
  <c r="Y29" i="9"/>
  <c r="AG208" i="9"/>
  <c r="R208" i="9"/>
  <c r="Z208" i="9" s="1"/>
  <c r="AA208" i="9" s="1"/>
  <c r="AI129" i="9"/>
  <c r="AF129" i="9"/>
  <c r="AD165" i="9"/>
  <c r="Z165" i="9"/>
  <c r="AA165" i="9" s="1"/>
  <c r="AF123" i="9"/>
  <c r="AI123" i="9"/>
  <c r="Y125" i="9"/>
  <c r="AI125" i="9" s="1"/>
  <c r="AF125" i="9"/>
  <c r="Y227" i="9"/>
  <c r="Y224" i="9"/>
  <c r="AI224" i="9" s="1"/>
  <c r="Y214" i="9"/>
  <c r="Y204" i="9"/>
  <c r="AI199" i="9"/>
  <c r="AF248" i="9"/>
  <c r="AI248" i="9"/>
  <c r="R213" i="9"/>
  <c r="Z213" i="9" s="1"/>
  <c r="AA213" i="9" s="1"/>
  <c r="AG213" i="9"/>
  <c r="AD24" i="9"/>
  <c r="AI24" i="9" s="1"/>
  <c r="Y24" i="9"/>
  <c r="AF24" i="9" s="1"/>
  <c r="R50" i="9"/>
  <c r="Z50" i="9" s="1"/>
  <c r="AA50" i="9" s="1"/>
  <c r="AG50" i="9"/>
  <c r="AG217" i="9"/>
  <c r="R217" i="9"/>
  <c r="Z217" i="9" s="1"/>
  <c r="AA217" i="9" s="1"/>
  <c r="AI88" i="9"/>
  <c r="R189" i="9"/>
  <c r="Z189" i="9" s="1"/>
  <c r="AA189" i="9" s="1"/>
  <c r="AG189" i="9"/>
  <c r="AG75" i="9"/>
  <c r="R75" i="9"/>
  <c r="Z75" i="9" s="1"/>
  <c r="AA75" i="9" s="1"/>
  <c r="AD136" i="9"/>
  <c r="Y136" i="9"/>
  <c r="AG181" i="9"/>
  <c r="R181" i="9"/>
  <c r="Z181" i="9" s="1"/>
  <c r="AA181" i="9" s="1"/>
  <c r="AI264" i="9"/>
  <c r="AI261" i="9"/>
  <c r="AF261" i="9"/>
  <c r="AI272" i="9"/>
  <c r="AF184" i="9"/>
  <c r="AI274" i="9"/>
  <c r="Y145" i="9"/>
  <c r="AD145" i="9"/>
  <c r="AG229" i="9"/>
  <c r="R229" i="9"/>
  <c r="Z229" i="9" s="1"/>
  <c r="AA229" i="9" s="1"/>
  <c r="AG17" i="9"/>
  <c r="R17" i="9"/>
  <c r="Z17" i="9" s="1"/>
  <c r="AA17" i="9" s="1"/>
  <c r="Y42" i="9"/>
  <c r="AI46" i="9"/>
  <c r="AG225" i="9"/>
  <c r="R225" i="9"/>
  <c r="Z225" i="9" s="1"/>
  <c r="AA225" i="9" s="1"/>
  <c r="Y140" i="9"/>
  <c r="AF132" i="9"/>
  <c r="AI132" i="9"/>
  <c r="AF141" i="9"/>
  <c r="AI141" i="9"/>
  <c r="AI219" i="9"/>
  <c r="Y251" i="9"/>
  <c r="AI251" i="9" s="1"/>
  <c r="Z205" i="9"/>
  <c r="AA205" i="9" s="1"/>
  <c r="AG138" i="9"/>
  <c r="R138" i="9"/>
  <c r="Z138" i="9" s="1"/>
  <c r="AA138" i="9" s="1"/>
  <c r="Y81" i="9"/>
  <c r="R77" i="9"/>
  <c r="Z77" i="9" s="1"/>
  <c r="AA77" i="9" s="1"/>
  <c r="AG77" i="9"/>
  <c r="Y49" i="9"/>
  <c r="AF49" i="9" s="1"/>
  <c r="AG122" i="9"/>
  <c r="R122" i="9"/>
  <c r="Z122" i="9" s="1"/>
  <c r="AA122" i="9" s="1"/>
  <c r="AG38" i="9"/>
  <c r="R38" i="9"/>
  <c r="Z38" i="9" s="1"/>
  <c r="AA38" i="9" s="1"/>
  <c r="Z196" i="9"/>
  <c r="AA196" i="9" s="1"/>
  <c r="R80" i="9"/>
  <c r="Z80" i="9" s="1"/>
  <c r="AA80" i="9" s="1"/>
  <c r="AG80" i="9"/>
  <c r="AD185" i="9"/>
  <c r="Y185" i="9"/>
  <c r="Z185" i="9"/>
  <c r="AA185" i="9" s="1"/>
  <c r="AG66" i="9"/>
  <c r="R66" i="9"/>
  <c r="Z66" i="9" s="1"/>
  <c r="AA66" i="9" s="1"/>
  <c r="AI147" i="9"/>
  <c r="AF147" i="9"/>
  <c r="Y20" i="9"/>
  <c r="AD174" i="9"/>
  <c r="Y174" i="9"/>
  <c r="AF252" i="9"/>
  <c r="Z204" i="9"/>
  <c r="AA204" i="9" s="1"/>
  <c r="AF210" i="9"/>
  <c r="AI210" i="9"/>
  <c r="AI18" i="9"/>
  <c r="AG35" i="9"/>
  <c r="R35" i="9"/>
  <c r="Z35" i="9" s="1"/>
  <c r="AA35" i="9" s="1"/>
  <c r="AG21" i="9"/>
  <c r="R21" i="9"/>
  <c r="Z21" i="9" s="1"/>
  <c r="AA21" i="9" s="1"/>
  <c r="AF26" i="9"/>
  <c r="AF53" i="9"/>
  <c r="Y67" i="9"/>
  <c r="AD67" i="9"/>
  <c r="AD144" i="9"/>
  <c r="Z144" i="9"/>
  <c r="AA144" i="9" s="1"/>
  <c r="AD85" i="9"/>
  <c r="Z85" i="9"/>
  <c r="AA85" i="9" s="1"/>
  <c r="Y90" i="9"/>
  <c r="Y143" i="9"/>
  <c r="Y142" i="9"/>
  <c r="AD142" i="9"/>
  <c r="AI266" i="9"/>
  <c r="AF31" i="9"/>
  <c r="AG220" i="9"/>
  <c r="R220" i="9"/>
  <c r="Z220" i="9" s="1"/>
  <c r="AA220" i="9" s="1"/>
  <c r="AI155" i="9"/>
  <c r="Z234" i="9"/>
  <c r="AA234" i="9" s="1"/>
  <c r="Z250" i="9"/>
  <c r="AA250" i="9" s="1"/>
  <c r="AF259" i="9"/>
  <c r="R10" i="9"/>
  <c r="Z10" i="9" s="1"/>
  <c r="AA10" i="9" s="1"/>
  <c r="AG10" i="9"/>
  <c r="AF137" i="9"/>
  <c r="AF104" i="9"/>
  <c r="AG57" i="9"/>
  <c r="R57" i="9"/>
  <c r="Z57" i="9" s="1"/>
  <c r="AA57" i="9" s="1"/>
  <c r="AF167" i="9"/>
  <c r="AF127" i="9"/>
  <c r="Y267" i="9"/>
  <c r="AI267" i="9" s="1"/>
  <c r="Z102" i="9"/>
  <c r="AA102" i="9" s="1"/>
  <c r="AI221" i="9"/>
  <c r="Y121" i="9"/>
  <c r="R249" i="9"/>
  <c r="Z249" i="9" s="1"/>
  <c r="AA249" i="9" s="1"/>
  <c r="AG249" i="9"/>
  <c r="Y146" i="9"/>
  <c r="AI146" i="9" s="1"/>
  <c r="AF87" i="9"/>
  <c r="AI87" i="9"/>
  <c r="Y196" i="9"/>
  <c r="AF120" i="9"/>
  <c r="Z142" i="9"/>
  <c r="AA142" i="9" s="1"/>
  <c r="R151" i="9"/>
  <c r="Z151" i="9" s="1"/>
  <c r="AA151" i="9" s="1"/>
  <c r="AG151" i="9"/>
  <c r="Y31" i="9"/>
  <c r="AI31" i="9" s="1"/>
  <c r="AG207" i="9"/>
  <c r="R207" i="9"/>
  <c r="Z207" i="9" s="1"/>
  <c r="AA207" i="9" s="1"/>
  <c r="Y262" i="9"/>
  <c r="AI262" i="9" s="1"/>
  <c r="AI238" i="9"/>
  <c r="Z121" i="9"/>
  <c r="AA121" i="9" s="1"/>
  <c r="R260" i="9"/>
  <c r="Z260" i="9" s="1"/>
  <c r="AA260" i="9" s="1"/>
  <c r="AG260" i="9"/>
  <c r="Z214" i="9"/>
  <c r="AA214" i="9" s="1"/>
  <c r="R103" i="9"/>
  <c r="Z103" i="9" s="1"/>
  <c r="AA103" i="9" s="1"/>
  <c r="AG103" i="9"/>
  <c r="AG72" i="9"/>
  <c r="R72" i="9"/>
  <c r="Z72" i="9" s="1"/>
  <c r="AA72" i="9" s="1"/>
  <c r="AF40" i="9"/>
  <c r="R195" i="9"/>
  <c r="Z195" i="9" s="1"/>
  <c r="AA195" i="9" s="1"/>
  <c r="AG195" i="9"/>
  <c r="Z9" i="9"/>
  <c r="AA9" i="9" s="1"/>
  <c r="AD172" i="9"/>
  <c r="R67" i="9"/>
  <c r="Z67" i="9" s="1"/>
  <c r="AA67" i="9" s="1"/>
  <c r="AG67" i="9"/>
  <c r="R108" i="9"/>
  <c r="Z108" i="9" s="1"/>
  <c r="AA108" i="9" s="1"/>
  <c r="AG108" i="9"/>
  <c r="AF44" i="9"/>
  <c r="Y149" i="9"/>
  <c r="Y105" i="9"/>
  <c r="AF105" i="9" s="1"/>
  <c r="AD105" i="9"/>
  <c r="AD35" i="9"/>
  <c r="Y35" i="9"/>
  <c r="AD133" i="9"/>
  <c r="AI133" i="9" s="1"/>
  <c r="Y133" i="9"/>
  <c r="AI253" i="9"/>
  <c r="Z145" i="9"/>
  <c r="AA145" i="9" s="1"/>
  <c r="Z82" i="9"/>
  <c r="AA82" i="9" s="1"/>
  <c r="AI161" i="9"/>
  <c r="AI247" i="9"/>
  <c r="Y242" i="9"/>
  <c r="AI242" i="9" s="1"/>
  <c r="AF13" i="9"/>
  <c r="AF211" i="9"/>
  <c r="Y223" i="9"/>
  <c r="AI223" i="9" s="1"/>
  <c r="Z163" i="9"/>
  <c r="AA163" i="9" s="1"/>
  <c r="AG275" i="9"/>
  <c r="R275" i="9"/>
  <c r="Z275" i="9" s="1"/>
  <c r="AA275" i="9" s="1"/>
  <c r="Y217" i="9"/>
  <c r="AI235" i="9"/>
  <c r="AF273" i="9"/>
  <c r="AI19" i="9"/>
  <c r="AF19" i="9"/>
  <c r="AG154" i="9"/>
  <c r="R154" i="9"/>
  <c r="Z154" i="9" s="1"/>
  <c r="AA154" i="9" s="1"/>
  <c r="R153" i="9"/>
  <c r="Z153" i="9" s="1"/>
  <c r="AA153" i="9" s="1"/>
  <c r="AG153" i="9"/>
  <c r="R15" i="9"/>
  <c r="Z15" i="9" s="1"/>
  <c r="AA15" i="9" s="1"/>
  <c r="AG15" i="9"/>
  <c r="Y8" i="9"/>
  <c r="AF8" i="9" s="1"/>
  <c r="R202" i="9"/>
  <c r="Z202" i="9" s="1"/>
  <c r="AA202" i="9" s="1"/>
  <c r="AG202" i="9"/>
  <c r="Z92" i="9"/>
  <c r="AA92" i="9" s="1"/>
  <c r="Z60" i="9"/>
  <c r="AA60" i="9" s="1"/>
  <c r="R25" i="9"/>
  <c r="Z25" i="9" s="1"/>
  <c r="AA25" i="9" s="1"/>
  <c r="AG25" i="9"/>
  <c r="AI134" i="9"/>
  <c r="AF155" i="9"/>
  <c r="AI150" i="9"/>
  <c r="AD191" i="9"/>
  <c r="Z191" i="9"/>
  <c r="AA191" i="9" s="1"/>
  <c r="R276" i="9"/>
  <c r="Z276" i="9" s="1"/>
  <c r="AA276" i="9" s="1"/>
  <c r="AG276" i="9"/>
  <c r="Z140" i="9"/>
  <c r="AA140" i="9" s="1"/>
  <c r="AG254" i="9"/>
  <c r="R254" i="9"/>
  <c r="Z254" i="9" s="1"/>
  <c r="AA254" i="9" s="1"/>
  <c r="AF95" i="9"/>
  <c r="AI59" i="9"/>
  <c r="AD98" i="9"/>
  <c r="AI98" i="9" s="1"/>
  <c r="Y98" i="9"/>
  <c r="AF98" i="9" s="1"/>
  <c r="AF69" i="9"/>
  <c r="AG81" i="9"/>
  <c r="R81" i="9"/>
  <c r="Z81" i="9" s="1"/>
  <c r="AA81" i="9" s="1"/>
  <c r="Y77" i="9"/>
  <c r="Z58" i="9"/>
  <c r="AA58" i="9" s="1"/>
  <c r="AF179" i="9"/>
  <c r="Z45" i="9"/>
  <c r="AA45" i="9" s="1"/>
  <c r="Y54" i="9"/>
  <c r="AI54" i="9" s="1"/>
  <c r="Y166" i="9"/>
  <c r="R94" i="9"/>
  <c r="Z94" i="9" s="1"/>
  <c r="AA94" i="9" s="1"/>
  <c r="AG94" i="9"/>
  <c r="Y102" i="9"/>
  <c r="Y70" i="9"/>
  <c r="AD215" i="9"/>
  <c r="Z215" i="9"/>
  <c r="AA215" i="9" s="1"/>
  <c r="Y215" i="9"/>
  <c r="Y170" i="9"/>
  <c r="AI170" i="9" s="1"/>
  <c r="AG216" i="9"/>
  <c r="R216" i="9"/>
  <c r="Z216" i="9" s="1"/>
  <c r="AA216" i="9" s="1"/>
  <c r="AI14" i="9"/>
  <c r="AF14" i="9"/>
  <c r="Z89" i="9"/>
  <c r="AA89" i="9" s="1"/>
  <c r="R56" i="9"/>
  <c r="Z56" i="9" s="1"/>
  <c r="AA56" i="9" s="1"/>
  <c r="AG56" i="9"/>
  <c r="R28" i="9"/>
  <c r="Z28" i="9" s="1"/>
  <c r="AA28" i="9" s="1"/>
  <c r="AG28" i="9"/>
  <c r="AG97" i="9"/>
  <c r="R97" i="9"/>
  <c r="Z97" i="9" s="1"/>
  <c r="AA97" i="9" s="1"/>
  <c r="AI86" i="9"/>
  <c r="R139" i="9"/>
  <c r="Z139" i="9" s="1"/>
  <c r="AA139" i="9" s="1"/>
  <c r="AG139" i="9"/>
  <c r="Z136" i="9"/>
  <c r="AA136" i="9" s="1"/>
  <c r="Y96" i="9"/>
  <c r="AD203" i="9"/>
  <c r="Z203" i="9"/>
  <c r="AA203" i="9" s="1"/>
  <c r="Y113" i="9"/>
  <c r="Z183" i="9"/>
  <c r="AA183" i="9" s="1"/>
  <c r="AD112" i="9"/>
  <c r="Z112" i="9"/>
  <c r="AA112" i="9" s="1"/>
  <c r="Y266" i="9"/>
  <c r="AF266" i="9" s="1"/>
  <c r="AI269" i="9"/>
  <c r="D208" i="5" l="1"/>
  <c r="G207" i="5"/>
  <c r="I207" i="5" s="1"/>
  <c r="O205" i="1"/>
  <c r="T205" i="1" s="1"/>
  <c r="K205" i="1"/>
  <c r="J206" i="1"/>
  <c r="H206" i="1"/>
  <c r="I206" i="1" s="1"/>
  <c r="N206" i="1" s="1"/>
  <c r="G207" i="1"/>
  <c r="C207" i="1"/>
  <c r="E206" i="1"/>
  <c r="AI297" i="9"/>
  <c r="AF297" i="9"/>
  <c r="AF279" i="9"/>
  <c r="AI279" i="9"/>
  <c r="AI291" i="9"/>
  <c r="AF291" i="9"/>
  <c r="AI303" i="9"/>
  <c r="AF303" i="9"/>
  <c r="AI288" i="9"/>
  <c r="AF288" i="9"/>
  <c r="M141" i="1"/>
  <c r="E141" i="1"/>
  <c r="H141" i="1" s="1"/>
  <c r="I141" i="1" s="1"/>
  <c r="C142" i="1"/>
  <c r="AF190" i="9"/>
  <c r="AF131" i="9"/>
  <c r="AF201" i="9"/>
  <c r="AF231" i="9"/>
  <c r="AI116" i="9"/>
  <c r="AI84" i="9"/>
  <c r="AF84" i="9"/>
  <c r="AF148" i="9"/>
  <c r="AI148" i="9"/>
  <c r="AF175" i="9"/>
  <c r="AI71" i="9"/>
  <c r="AI240" i="9"/>
  <c r="AF244" i="9"/>
  <c r="AI244" i="9"/>
  <c r="AI65" i="9"/>
  <c r="AF65" i="9"/>
  <c r="AI239" i="9"/>
  <c r="AF22" i="9"/>
  <c r="AI22" i="9"/>
  <c r="AI136" i="9"/>
  <c r="AF136" i="9"/>
  <c r="AI11" i="9"/>
  <c r="AF11" i="9"/>
  <c r="AI183" i="9"/>
  <c r="AF183" i="9"/>
  <c r="AF81" i="9"/>
  <c r="AI81" i="9"/>
  <c r="AF25" i="9"/>
  <c r="AI25" i="9"/>
  <c r="AF77" i="9"/>
  <c r="AI77" i="9"/>
  <c r="AF75" i="9"/>
  <c r="AI75" i="9"/>
  <c r="AF29" i="9"/>
  <c r="AI29" i="9"/>
  <c r="AF61" i="9"/>
  <c r="AI61" i="9"/>
  <c r="AF60" i="9"/>
  <c r="AI60" i="9"/>
  <c r="AI163" i="9"/>
  <c r="AF163" i="9"/>
  <c r="AI260" i="9"/>
  <c r="AF260" i="9"/>
  <c r="AF250" i="9"/>
  <c r="AI250" i="9"/>
  <c r="AF55" i="9"/>
  <c r="AI55" i="9"/>
  <c r="AF217" i="9"/>
  <c r="AI217" i="9"/>
  <c r="AF203" i="9"/>
  <c r="AI203" i="9"/>
  <c r="AI216" i="9"/>
  <c r="AF216" i="9"/>
  <c r="AF92" i="9"/>
  <c r="AI92" i="9"/>
  <c r="AF108" i="9"/>
  <c r="AI108" i="9"/>
  <c r="AF121" i="9"/>
  <c r="AI121" i="9"/>
  <c r="AI249" i="9"/>
  <c r="AF249" i="9"/>
  <c r="AI234" i="9"/>
  <c r="AF234" i="9"/>
  <c r="AF66" i="9"/>
  <c r="AI66" i="9"/>
  <c r="AF138" i="9"/>
  <c r="AI138" i="9"/>
  <c r="AF17" i="9"/>
  <c r="AI17" i="9"/>
  <c r="AF236" i="9"/>
  <c r="AI236" i="9"/>
  <c r="AI79" i="9"/>
  <c r="AF79" i="9"/>
  <c r="AF157" i="9"/>
  <c r="AI157" i="9"/>
  <c r="AF223" i="9"/>
  <c r="AF189" i="9"/>
  <c r="AI189" i="9"/>
  <c r="AI209" i="9"/>
  <c r="AF209" i="9"/>
  <c r="AF251" i="9"/>
  <c r="AF202" i="9"/>
  <c r="AI202" i="9"/>
  <c r="AF67" i="9"/>
  <c r="AI67" i="9"/>
  <c r="AF220" i="9"/>
  <c r="AI220" i="9"/>
  <c r="AI21" i="9"/>
  <c r="AF21" i="9"/>
  <c r="AF185" i="9"/>
  <c r="AI185" i="9"/>
  <c r="AF205" i="9"/>
  <c r="AI205" i="9"/>
  <c r="AI229" i="9"/>
  <c r="AF229" i="9"/>
  <c r="AI124" i="9"/>
  <c r="AF124" i="9"/>
  <c r="AI169" i="9"/>
  <c r="AF169" i="9"/>
  <c r="AF114" i="9"/>
  <c r="AI114" i="9"/>
  <c r="AI215" i="9"/>
  <c r="AF215" i="9"/>
  <c r="AF35" i="9"/>
  <c r="AI35" i="9"/>
  <c r="AF242" i="9"/>
  <c r="AF165" i="9"/>
  <c r="AI165" i="9"/>
  <c r="AI90" i="9"/>
  <c r="AF90" i="9"/>
  <c r="AF257" i="9"/>
  <c r="AI257" i="9"/>
  <c r="AF170" i="9"/>
  <c r="AI139" i="9"/>
  <c r="AF139" i="9"/>
  <c r="AF15" i="9"/>
  <c r="AI15" i="9"/>
  <c r="AI207" i="9"/>
  <c r="AF207" i="9"/>
  <c r="AI115" i="9"/>
  <c r="AF115" i="9"/>
  <c r="AF74" i="9"/>
  <c r="AI74" i="9"/>
  <c r="AI158" i="9"/>
  <c r="AF158" i="9"/>
  <c r="AI254" i="9"/>
  <c r="AF254" i="9"/>
  <c r="AF9" i="9"/>
  <c r="AI9" i="9"/>
  <c r="AF102" i="9"/>
  <c r="AI102" i="9"/>
  <c r="AI8" i="9"/>
  <c r="AF82" i="9"/>
  <c r="AI82" i="9"/>
  <c r="AF262" i="9"/>
  <c r="AF80" i="9"/>
  <c r="AI80" i="9"/>
  <c r="AI50" i="9"/>
  <c r="AF50" i="9"/>
  <c r="AF111" i="9"/>
  <c r="AI111" i="9"/>
  <c r="AF100" i="9"/>
  <c r="AI100" i="9"/>
  <c r="AF117" i="9"/>
  <c r="AI117" i="9"/>
  <c r="AF140" i="9"/>
  <c r="AI140" i="9"/>
  <c r="AF156" i="9"/>
  <c r="AI156" i="9"/>
  <c r="AF154" i="9"/>
  <c r="AI154" i="9"/>
  <c r="AI38" i="9"/>
  <c r="AF38" i="9"/>
  <c r="AI208" i="9"/>
  <c r="AF208" i="9"/>
  <c r="AF126" i="9"/>
  <c r="AI126" i="9"/>
  <c r="AI110" i="9"/>
  <c r="AF110" i="9"/>
  <c r="AF146" i="9"/>
  <c r="AF237" i="9"/>
  <c r="AI237" i="9"/>
  <c r="AI97" i="9"/>
  <c r="AF97" i="9"/>
  <c r="AF153" i="9"/>
  <c r="AI153" i="9"/>
  <c r="AI145" i="9"/>
  <c r="AF145" i="9"/>
  <c r="AF195" i="9"/>
  <c r="AI195" i="9"/>
  <c r="AI196" i="9"/>
  <c r="AF196" i="9"/>
  <c r="AI30" i="9"/>
  <c r="AF30" i="9"/>
  <c r="AF94" i="9"/>
  <c r="AI94" i="9"/>
  <c r="AI276" i="9"/>
  <c r="AF276" i="9"/>
  <c r="AI72" i="9"/>
  <c r="AF72" i="9"/>
  <c r="AI151" i="9"/>
  <c r="AF151" i="9"/>
  <c r="AI57" i="9"/>
  <c r="AF57" i="9"/>
  <c r="AF204" i="9"/>
  <c r="AI204" i="9"/>
  <c r="AF39" i="9"/>
  <c r="AI39" i="9"/>
  <c r="AI128" i="9"/>
  <c r="AF128" i="9"/>
  <c r="AI28" i="9"/>
  <c r="AF28" i="9"/>
  <c r="AF191" i="9"/>
  <c r="AI191" i="9"/>
  <c r="AI143" i="9"/>
  <c r="AF143" i="9"/>
  <c r="AF122" i="9"/>
  <c r="AI122" i="9"/>
  <c r="AF213" i="9"/>
  <c r="AI213" i="9"/>
  <c r="AI164" i="9"/>
  <c r="AF164" i="9"/>
  <c r="AF54" i="9"/>
  <c r="AF265" i="9"/>
  <c r="AI265" i="9"/>
  <c r="AF32" i="9"/>
  <c r="AI32" i="9"/>
  <c r="AI263" i="9"/>
  <c r="AF263" i="9"/>
  <c r="AF142" i="9"/>
  <c r="AI142" i="9"/>
  <c r="AI20" i="9"/>
  <c r="AF20" i="9"/>
  <c r="AF34" i="9"/>
  <c r="AI34" i="9"/>
  <c r="AF198" i="9"/>
  <c r="AI198" i="9"/>
  <c r="AI149" i="9"/>
  <c r="AF149" i="9"/>
  <c r="AF85" i="9"/>
  <c r="AI85" i="9"/>
  <c r="AI113" i="9"/>
  <c r="AF113" i="9"/>
  <c r="AI227" i="9"/>
  <c r="AF227" i="9"/>
  <c r="AF45" i="9"/>
  <c r="AI45" i="9"/>
  <c r="AF174" i="9"/>
  <c r="AI174" i="9"/>
  <c r="AF225" i="9"/>
  <c r="AI225" i="9"/>
  <c r="AF181" i="9"/>
  <c r="AI181" i="9"/>
  <c r="AF230" i="9"/>
  <c r="AI230" i="9"/>
  <c r="AF42" i="9"/>
  <c r="AI42" i="9"/>
  <c r="AF56" i="9"/>
  <c r="AI56" i="9"/>
  <c r="AI105" i="9"/>
  <c r="AF103" i="9"/>
  <c r="AI103" i="9"/>
  <c r="AI49" i="9"/>
  <c r="AF23" i="9"/>
  <c r="AI23" i="9"/>
  <c r="AF16" i="9"/>
  <c r="AI16" i="9"/>
  <c r="AF277" i="9"/>
  <c r="AI277" i="9"/>
  <c r="AF172" i="9"/>
  <c r="AI172" i="9"/>
  <c r="AF112" i="9"/>
  <c r="AI112" i="9"/>
  <c r="AI58" i="9"/>
  <c r="AF58" i="9"/>
  <c r="AF214" i="9"/>
  <c r="AI214" i="9"/>
  <c r="AF10" i="9"/>
  <c r="AI10" i="9"/>
  <c r="AF144" i="9"/>
  <c r="AI144" i="9"/>
  <c r="AF224" i="9"/>
  <c r="AF89" i="9"/>
  <c r="AI89" i="9"/>
  <c r="AI275" i="9"/>
  <c r="AF275" i="9"/>
  <c r="AF70" i="9"/>
  <c r="AI70" i="9"/>
  <c r="AF99" i="9"/>
  <c r="AI99" i="9"/>
  <c r="AF106" i="9"/>
  <c r="AI106" i="9"/>
  <c r="AI96" i="9"/>
  <c r="AF96" i="9"/>
  <c r="AF166" i="9"/>
  <c r="AI166" i="9"/>
  <c r="AL5" i="9"/>
  <c r="AL4" i="9"/>
  <c r="AE4" i="9" s="1"/>
  <c r="AL3" i="9"/>
  <c r="AL9" i="9"/>
  <c r="U7" i="9"/>
  <c r="W7" i="9" s="1"/>
  <c r="T7" i="9"/>
  <c r="P7" i="9"/>
  <c r="O7" i="9"/>
  <c r="S7" i="9" s="1"/>
  <c r="H7" i="9"/>
  <c r="AB7" i="9" s="1"/>
  <c r="AC7" i="9" s="1"/>
  <c r="U6" i="9"/>
  <c r="W6" i="9" s="1"/>
  <c r="T6" i="9"/>
  <c r="V6" i="9" s="1"/>
  <c r="P6" i="9"/>
  <c r="O6" i="9"/>
  <c r="S6" i="9" s="1"/>
  <c r="H6" i="9"/>
  <c r="U5" i="9"/>
  <c r="W5" i="9" s="1"/>
  <c r="T5" i="9"/>
  <c r="V5" i="9" s="1"/>
  <c r="P5" i="9"/>
  <c r="O5" i="9"/>
  <c r="S5" i="9" s="1"/>
  <c r="H5" i="9"/>
  <c r="AB5" i="9" s="1"/>
  <c r="AC5" i="9" s="1"/>
  <c r="U4" i="9"/>
  <c r="W4" i="9" s="1"/>
  <c r="T4" i="9"/>
  <c r="P4" i="9"/>
  <c r="M4" i="9"/>
  <c r="N4" i="9" s="1"/>
  <c r="O4" i="9" s="1"/>
  <c r="S4" i="9" s="1"/>
  <c r="H4" i="9"/>
  <c r="AB4" i="9" s="1"/>
  <c r="AC4" i="9" s="1"/>
  <c r="D209" i="5" l="1"/>
  <c r="G208" i="5"/>
  <c r="I208" i="5" s="1"/>
  <c r="Z206" i="1"/>
  <c r="Y205" i="1"/>
  <c r="U205" i="1"/>
  <c r="V205" i="1" s="1"/>
  <c r="K206" i="1"/>
  <c r="G208" i="1"/>
  <c r="H207" i="1"/>
  <c r="I207" i="1" s="1"/>
  <c r="N207" i="1" s="1"/>
  <c r="J207" i="1"/>
  <c r="C208" i="1"/>
  <c r="E207" i="1"/>
  <c r="N141" i="1"/>
  <c r="C143" i="1"/>
  <c r="M142" i="1"/>
  <c r="E142" i="1"/>
  <c r="H142" i="1" s="1"/>
  <c r="I142" i="1" s="1"/>
  <c r="J141" i="1"/>
  <c r="X6" i="9"/>
  <c r="Y6" i="9" s="1"/>
  <c r="AB6" i="9"/>
  <c r="AC6" i="9" s="1"/>
  <c r="AH6" i="9" s="1"/>
  <c r="AE7" i="9"/>
  <c r="AE5" i="9"/>
  <c r="AE6" i="9"/>
  <c r="AH5" i="9"/>
  <c r="Q6" i="9"/>
  <c r="Q4" i="9"/>
  <c r="AH7" i="9"/>
  <c r="Q5" i="9"/>
  <c r="AH4" i="9"/>
  <c r="Q7" i="9"/>
  <c r="X5" i="9"/>
  <c r="AD5" i="9" s="1"/>
  <c r="V4" i="9"/>
  <c r="X4" i="9" s="1"/>
  <c r="AD4" i="9" s="1"/>
  <c r="V7" i="9"/>
  <c r="X7" i="9" s="1"/>
  <c r="Y7" i="9" s="1"/>
  <c r="G209" i="5" l="1"/>
  <c r="I209" i="5" s="1"/>
  <c r="D210" i="5"/>
  <c r="Y206" i="1"/>
  <c r="U206" i="1"/>
  <c r="V206" i="1" s="1"/>
  <c r="O206" i="1"/>
  <c r="T206" i="1" s="1"/>
  <c r="K207" i="1" s="1"/>
  <c r="J208" i="1"/>
  <c r="H208" i="1"/>
  <c r="I208" i="1" s="1"/>
  <c r="N208" i="1" s="1"/>
  <c r="G209" i="1"/>
  <c r="E208" i="1"/>
  <c r="C209" i="1"/>
  <c r="N142" i="1"/>
  <c r="J142" i="1"/>
  <c r="E143" i="1"/>
  <c r="H143" i="1" s="1"/>
  <c r="I143" i="1" s="1"/>
  <c r="J143" i="1"/>
  <c r="M143" i="1"/>
  <c r="N143" i="1" s="1"/>
  <c r="C144" i="1"/>
  <c r="AD7" i="9"/>
  <c r="Y4" i="9"/>
  <c r="Y5" i="9"/>
  <c r="AD6" i="9"/>
  <c r="R5" i="9"/>
  <c r="Z5" i="9" s="1"/>
  <c r="AA5" i="9" s="1"/>
  <c r="AG5" i="9"/>
  <c r="R4" i="9"/>
  <c r="Z4" i="9" s="1"/>
  <c r="AA4" i="9" s="1"/>
  <c r="AG4" i="9"/>
  <c r="R6" i="9"/>
  <c r="Z6" i="9" s="1"/>
  <c r="AA6" i="9" s="1"/>
  <c r="AG6" i="9"/>
  <c r="R7" i="9"/>
  <c r="Z7" i="9" s="1"/>
  <c r="AA7" i="9" s="1"/>
  <c r="AG7" i="9"/>
  <c r="D211" i="5" l="1"/>
  <c r="G210" i="5"/>
  <c r="I210" i="5" s="1"/>
  <c r="U207" i="1"/>
  <c r="V207" i="1" s="1"/>
  <c r="Y207" i="1"/>
  <c r="O207" i="1"/>
  <c r="T207" i="1" s="1"/>
  <c r="Z208" i="1" s="1"/>
  <c r="Z207" i="1"/>
  <c r="G210" i="1"/>
  <c r="H209" i="1"/>
  <c r="I209" i="1" s="1"/>
  <c r="N209" i="1" s="1"/>
  <c r="J209" i="1"/>
  <c r="C210" i="1"/>
  <c r="E209" i="1"/>
  <c r="M144" i="1"/>
  <c r="E144" i="1"/>
  <c r="H144" i="1" s="1"/>
  <c r="I144" i="1" s="1"/>
  <c r="C145" i="1"/>
  <c r="AI4" i="9"/>
  <c r="AF4" i="9"/>
  <c r="AI6" i="9"/>
  <c r="AF6" i="9"/>
  <c r="AI7" i="9"/>
  <c r="AF7" i="9"/>
  <c r="AI5" i="9"/>
  <c r="AF5" i="9"/>
  <c r="D212" i="5" l="1"/>
  <c r="G211" i="5"/>
  <c r="I211" i="5" s="1"/>
  <c r="K208" i="1"/>
  <c r="H210" i="1"/>
  <c r="I210" i="1" s="1"/>
  <c r="N210" i="1" s="1"/>
  <c r="G211" i="1"/>
  <c r="J210" i="1"/>
  <c r="C211" i="1"/>
  <c r="E210" i="1"/>
  <c r="C146" i="1"/>
  <c r="M145" i="1"/>
  <c r="E145" i="1"/>
  <c r="H145" i="1" s="1"/>
  <c r="I145" i="1" s="1"/>
  <c r="N144" i="1"/>
  <c r="J144" i="1"/>
  <c r="M6" i="1"/>
  <c r="E6" i="1"/>
  <c r="H6" i="1" s="1"/>
  <c r="G212" i="5" l="1"/>
  <c r="I212" i="5" s="1"/>
  <c r="D213" i="5"/>
  <c r="Y208" i="1"/>
  <c r="U208" i="1"/>
  <c r="V208" i="1" s="1"/>
  <c r="O208" i="1"/>
  <c r="T208" i="1" s="1"/>
  <c r="Z209" i="1" s="1"/>
  <c r="H211" i="1"/>
  <c r="I211" i="1" s="1"/>
  <c r="N211" i="1" s="1"/>
  <c r="J211" i="1"/>
  <c r="G212" i="1"/>
  <c r="C212" i="1"/>
  <c r="E211" i="1"/>
  <c r="N145" i="1"/>
  <c r="J145" i="1"/>
  <c r="E146" i="1"/>
  <c r="H146" i="1" s="1"/>
  <c r="I146" i="1" s="1"/>
  <c r="C147" i="1"/>
  <c r="J146" i="1"/>
  <c r="M146" i="1"/>
  <c r="N146" i="1" s="1"/>
  <c r="D110" i="5"/>
  <c r="J6" i="1"/>
  <c r="Y6" i="1" s="1"/>
  <c r="U6" i="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D16" i="5"/>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C16" i="5"/>
  <c r="C15" i="5"/>
  <c r="C14" i="5"/>
  <c r="C13" i="5"/>
  <c r="C12" i="5"/>
  <c r="C11" i="5"/>
  <c r="C10" i="5"/>
  <c r="C9" i="5"/>
  <c r="C8" i="5"/>
  <c r="C7" i="5"/>
  <c r="H6" i="5"/>
  <c r="H7" i="5" s="1"/>
  <c r="H8" i="5" s="1"/>
  <c r="H9" i="5" s="1"/>
  <c r="H10" i="5" s="1"/>
  <c r="H11" i="5" s="1"/>
  <c r="H12" i="5" s="1"/>
  <c r="H13" i="5" s="1"/>
  <c r="H14" i="5" s="1"/>
  <c r="H15" i="5" s="1"/>
  <c r="F6" i="5"/>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E6" i="5"/>
  <c r="E7" i="5" s="1"/>
  <c r="E8" i="5" s="1"/>
  <c r="E9" i="5" s="1"/>
  <c r="D6" i="5"/>
  <c r="D7" i="5" s="1"/>
  <c r="D8" i="5" s="1"/>
  <c r="D9" i="5" s="1"/>
  <c r="D10" i="5" s="1"/>
  <c r="D11" i="5" s="1"/>
  <c r="D12" i="5" s="1"/>
  <c r="D13" i="5" s="1"/>
  <c r="D14" i="5" s="1"/>
  <c r="D15" i="5" s="1"/>
  <c r="C6" i="5"/>
  <c r="C5" i="5"/>
  <c r="G5" i="5" s="1"/>
  <c r="A5" i="5"/>
  <c r="D214" i="5" l="1"/>
  <c r="G213" i="5"/>
  <c r="I213" i="5" s="1"/>
  <c r="K209" i="1"/>
  <c r="G213" i="1"/>
  <c r="J212" i="1"/>
  <c r="H212" i="1"/>
  <c r="I212" i="1" s="1"/>
  <c r="N212" i="1" s="1"/>
  <c r="C213" i="1"/>
  <c r="E212" i="1"/>
  <c r="M147" i="1"/>
  <c r="E147" i="1"/>
  <c r="H147" i="1" s="1"/>
  <c r="I147" i="1" s="1"/>
  <c r="C148" i="1"/>
  <c r="F101" i="5"/>
  <c r="D111" i="5"/>
  <c r="H16" i="5"/>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G7" i="5"/>
  <c r="I7" i="5" s="1"/>
  <c r="G6" i="5"/>
  <c r="I6" i="5" s="1"/>
  <c r="I5" i="5"/>
  <c r="E10" i="5"/>
  <c r="E11" i="5" s="1"/>
  <c r="E12" i="5" s="1"/>
  <c r="G9" i="5"/>
  <c r="I9" i="5" s="1"/>
  <c r="G8" i="5"/>
  <c r="I8" i="5" s="1"/>
  <c r="N8" i="7"/>
  <c r="N9" i="7" s="1"/>
  <c r="N10" i="7" s="1"/>
  <c r="L5" i="7"/>
  <c r="H5" i="7"/>
  <c r="N9" i="5"/>
  <c r="S91" i="1"/>
  <c r="S92" i="1"/>
  <c r="S93" i="1"/>
  <c r="S94" i="1"/>
  <c r="S95" i="1"/>
  <c r="S96" i="1"/>
  <c r="S97" i="1"/>
  <c r="S98" i="1"/>
  <c r="S99" i="1"/>
  <c r="S10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6" i="1"/>
  <c r="B2" i="6" s="1"/>
  <c r="C2" i="6"/>
  <c r="D215" i="5" l="1"/>
  <c r="G214" i="5"/>
  <c r="I214" i="5" s="1"/>
  <c r="Y209" i="1"/>
  <c r="U209" i="1"/>
  <c r="V209" i="1" s="1"/>
  <c r="O209" i="1"/>
  <c r="T209" i="1" s="1"/>
  <c r="Z210" i="1" s="1"/>
  <c r="H213" i="1"/>
  <c r="I213" i="1" s="1"/>
  <c r="N213" i="1" s="1"/>
  <c r="J213" i="1"/>
  <c r="G214" i="1"/>
  <c r="C214" i="1"/>
  <c r="E213" i="1"/>
  <c r="C149" i="1"/>
  <c r="E148" i="1"/>
  <c r="H148" i="1" s="1"/>
  <c r="I148" i="1" s="1"/>
  <c r="M148" i="1"/>
  <c r="N148" i="1" s="1"/>
  <c r="J148" i="1"/>
  <c r="N147" i="1"/>
  <c r="J147" i="1"/>
  <c r="F102" i="5"/>
  <c r="D112" i="5"/>
  <c r="L8" i="7"/>
  <c r="L7" i="7"/>
  <c r="L9" i="7"/>
  <c r="V6" i="1"/>
  <c r="I6" i="1"/>
  <c r="N6" i="1" s="1"/>
  <c r="G11" i="5"/>
  <c r="I11" i="5" s="1"/>
  <c r="E13" i="5"/>
  <c r="G12" i="5"/>
  <c r="I12" i="5" s="1"/>
  <c r="G10" i="5"/>
  <c r="I10" i="5"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L10" i="7"/>
  <c r="C7" i="1"/>
  <c r="M7" i="1" s="1"/>
  <c r="D7" i="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C173" i="6" s="1"/>
  <c r="C174" i="6" s="1"/>
  <c r="C175" i="6" s="1"/>
  <c r="C176" i="6" s="1"/>
  <c r="C177" i="6" s="1"/>
  <c r="C178" i="6" s="1"/>
  <c r="C179" i="6" s="1"/>
  <c r="G215" i="5" l="1"/>
  <c r="I215" i="5" s="1"/>
  <c r="D216" i="5"/>
  <c r="K210" i="1"/>
  <c r="G215" i="1"/>
  <c r="H214" i="1"/>
  <c r="I214" i="1" s="1"/>
  <c r="N214" i="1" s="1"/>
  <c r="J214" i="1"/>
  <c r="E214" i="1"/>
  <c r="C215" i="1"/>
  <c r="E149" i="1"/>
  <c r="H149" i="1" s="1"/>
  <c r="I149" i="1" s="1"/>
  <c r="J149" i="1"/>
  <c r="M149" i="1"/>
  <c r="N149" i="1" s="1"/>
  <c r="C150" i="1"/>
  <c r="F103" i="5"/>
  <c r="D113" i="5"/>
  <c r="D102" i="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E14" i="5"/>
  <c r="G13" i="5"/>
  <c r="I13" i="5" s="1"/>
  <c r="L7" i="5"/>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C8" i="1"/>
  <c r="M8" i="1" s="1"/>
  <c r="E7" i="1"/>
  <c r="H7" i="1" s="1"/>
  <c r="I7" i="1" s="1"/>
  <c r="N7" i="1" s="1"/>
  <c r="D217" i="5" l="1"/>
  <c r="G216" i="5"/>
  <c r="I216" i="5" s="1"/>
  <c r="U210" i="1"/>
  <c r="V210" i="1" s="1"/>
  <c r="Y210" i="1"/>
  <c r="O210" i="1"/>
  <c r="T210" i="1" s="1"/>
  <c r="Z211" i="1" s="1"/>
  <c r="J215" i="1"/>
  <c r="H215" i="1"/>
  <c r="I215" i="1" s="1"/>
  <c r="N215" i="1" s="1"/>
  <c r="G216" i="1"/>
  <c r="E215" i="1"/>
  <c r="C216" i="1"/>
  <c r="M150" i="1"/>
  <c r="E150" i="1"/>
  <c r="H150" i="1" s="1"/>
  <c r="I150" i="1" s="1"/>
  <c r="C151" i="1"/>
  <c r="F104" i="5"/>
  <c r="D114" i="5"/>
  <c r="O6" i="1"/>
  <c r="T6" i="1" s="1"/>
  <c r="K7" i="1" s="1"/>
  <c r="E15" i="5"/>
  <c r="G14" i="5"/>
  <c r="I14" i="5" s="1"/>
  <c r="J7" i="1"/>
  <c r="E8" i="1"/>
  <c r="H8" i="1" s="1"/>
  <c r="I8" i="1" s="1"/>
  <c r="N8" i="1" s="1"/>
  <c r="C9" i="1"/>
  <c r="M9" i="1" s="1"/>
  <c r="D218" i="5" l="1"/>
  <c r="G217" i="5"/>
  <c r="I217" i="5" s="1"/>
  <c r="K211" i="1"/>
  <c r="G217" i="1"/>
  <c r="J216" i="1"/>
  <c r="H216" i="1"/>
  <c r="I216" i="1" s="1"/>
  <c r="N216" i="1" s="1"/>
  <c r="E216" i="1"/>
  <c r="C217" i="1"/>
  <c r="C152" i="1"/>
  <c r="M151" i="1"/>
  <c r="E151" i="1"/>
  <c r="H151" i="1" s="1"/>
  <c r="I151" i="1" s="1"/>
  <c r="N150" i="1"/>
  <c r="J150" i="1"/>
  <c r="F105" i="5"/>
  <c r="D115" i="5"/>
  <c r="E16" i="5"/>
  <c r="G15" i="5"/>
  <c r="I15" i="5" s="1"/>
  <c r="O7" i="1"/>
  <c r="Z7" i="1"/>
  <c r="J8" i="1"/>
  <c r="C10" i="1"/>
  <c r="M10" i="1" s="1"/>
  <c r="E9" i="1"/>
  <c r="H9" i="1" s="1"/>
  <c r="I9" i="1" s="1"/>
  <c r="N9" i="1" s="1"/>
  <c r="G218" i="5" l="1"/>
  <c r="I218" i="5" s="1"/>
  <c r="D219" i="5"/>
  <c r="Y211" i="1"/>
  <c r="U211" i="1"/>
  <c r="V211" i="1" s="1"/>
  <c r="O211" i="1"/>
  <c r="T211" i="1" s="1"/>
  <c r="Z212" i="1" s="1"/>
  <c r="J217" i="1"/>
  <c r="H217" i="1"/>
  <c r="I217" i="1" s="1"/>
  <c r="N217" i="1" s="1"/>
  <c r="G218" i="1"/>
  <c r="E217" i="1"/>
  <c r="C218" i="1"/>
  <c r="N151" i="1"/>
  <c r="J151" i="1"/>
  <c r="E152" i="1"/>
  <c r="H152" i="1" s="1"/>
  <c r="I152" i="1" s="1"/>
  <c r="J152" i="1"/>
  <c r="M152" i="1"/>
  <c r="N152" i="1" s="1"/>
  <c r="C153" i="1"/>
  <c r="F106" i="5"/>
  <c r="D116" i="5"/>
  <c r="E17" i="5"/>
  <c r="G16" i="5"/>
  <c r="I16" i="5" s="1"/>
  <c r="U7" i="1"/>
  <c r="V7" i="1" s="1"/>
  <c r="Y7" i="1"/>
  <c r="J9" i="1"/>
  <c r="T7" i="1"/>
  <c r="K8" i="1" s="1"/>
  <c r="E10" i="1"/>
  <c r="H10" i="1" s="1"/>
  <c r="I10" i="1" s="1"/>
  <c r="N10" i="1" s="1"/>
  <c r="C11" i="1"/>
  <c r="M11" i="1" s="1"/>
  <c r="D220" i="5" l="1"/>
  <c r="G219" i="5"/>
  <c r="I219" i="5" s="1"/>
  <c r="K212" i="1"/>
  <c r="G219" i="1"/>
  <c r="J218" i="1"/>
  <c r="H218" i="1"/>
  <c r="I218" i="1" s="1"/>
  <c r="N218" i="1" s="1"/>
  <c r="C219" i="1"/>
  <c r="E218" i="1"/>
  <c r="M153" i="1"/>
  <c r="C154" i="1"/>
  <c r="E153" i="1"/>
  <c r="H153" i="1" s="1"/>
  <c r="I153" i="1" s="1"/>
  <c r="F107" i="5"/>
  <c r="D117" i="5"/>
  <c r="E18" i="5"/>
  <c r="G17" i="5"/>
  <c r="I17" i="5" s="1"/>
  <c r="Z8" i="1"/>
  <c r="J10" i="1"/>
  <c r="E11" i="1"/>
  <c r="H11" i="1" s="1"/>
  <c r="I11" i="1" s="1"/>
  <c r="N11" i="1" s="1"/>
  <c r="C12" i="1"/>
  <c r="M12" i="1" s="1"/>
  <c r="G220" i="5" l="1"/>
  <c r="I220" i="5" s="1"/>
  <c r="D221" i="5"/>
  <c r="U212" i="1"/>
  <c r="V212" i="1" s="1"/>
  <c r="Y212" i="1"/>
  <c r="O212" i="1"/>
  <c r="T212" i="1" s="1"/>
  <c r="Z213" i="1" s="1"/>
  <c r="H219" i="1"/>
  <c r="I219" i="1" s="1"/>
  <c r="N219" i="1" s="1"/>
  <c r="J219" i="1"/>
  <c r="G220" i="1"/>
  <c r="E219" i="1"/>
  <c r="C220" i="1"/>
  <c r="C155" i="1"/>
  <c r="E154" i="1"/>
  <c r="H154" i="1" s="1"/>
  <c r="I154" i="1" s="1"/>
  <c r="J154" i="1"/>
  <c r="M154" i="1"/>
  <c r="N154" i="1" s="1"/>
  <c r="N153" i="1"/>
  <c r="J153" i="1"/>
  <c r="F108" i="5"/>
  <c r="D118" i="5"/>
  <c r="E19" i="5"/>
  <c r="G18" i="5"/>
  <c r="I18" i="5" s="1"/>
  <c r="U8" i="1"/>
  <c r="V8" i="1" s="1"/>
  <c r="Y8" i="1"/>
  <c r="J11" i="1"/>
  <c r="O8" i="1"/>
  <c r="E12" i="1"/>
  <c r="H12" i="1" s="1"/>
  <c r="I12" i="1" s="1"/>
  <c r="N12" i="1" s="1"/>
  <c r="C13" i="1"/>
  <c r="M13" i="1" s="1"/>
  <c r="D222" i="5" l="1"/>
  <c r="G221" i="5"/>
  <c r="I221" i="5" s="1"/>
  <c r="K213" i="1"/>
  <c r="G221" i="1"/>
  <c r="H220" i="1"/>
  <c r="I220" i="1" s="1"/>
  <c r="N220" i="1" s="1"/>
  <c r="J220" i="1"/>
  <c r="E220" i="1"/>
  <c r="C221" i="1"/>
  <c r="E155" i="1"/>
  <c r="H155" i="1" s="1"/>
  <c r="I155" i="1" s="1"/>
  <c r="C156" i="1"/>
  <c r="J155" i="1"/>
  <c r="M155" i="1"/>
  <c r="N155" i="1" s="1"/>
  <c r="F109" i="5"/>
  <c r="D119" i="5"/>
  <c r="E20" i="5"/>
  <c r="G19" i="5"/>
  <c r="I19" i="5" s="1"/>
  <c r="J12" i="1"/>
  <c r="T8" i="1"/>
  <c r="K9" i="1" s="1"/>
  <c r="E13" i="1"/>
  <c r="H13" i="1" s="1"/>
  <c r="I13" i="1" s="1"/>
  <c r="N13" i="1" s="1"/>
  <c r="C14" i="1"/>
  <c r="M14" i="1" s="1"/>
  <c r="D223" i="5" l="1"/>
  <c r="G222" i="5"/>
  <c r="I222" i="5" s="1"/>
  <c r="U213" i="1"/>
  <c r="V213" i="1" s="1"/>
  <c r="Y213" i="1"/>
  <c r="O213" i="1"/>
  <c r="T213" i="1" s="1"/>
  <c r="Z214" i="1" s="1"/>
  <c r="J221" i="1"/>
  <c r="G222" i="1"/>
  <c r="H221" i="1"/>
  <c r="I221" i="1" s="1"/>
  <c r="N221" i="1" s="1"/>
  <c r="C222" i="1"/>
  <c r="E221" i="1"/>
  <c r="M156" i="1"/>
  <c r="E156" i="1"/>
  <c r="H156" i="1" s="1"/>
  <c r="I156" i="1" s="1"/>
  <c r="C157" i="1"/>
  <c r="F110" i="5"/>
  <c r="D120" i="5"/>
  <c r="E21" i="5"/>
  <c r="G20" i="5"/>
  <c r="I20" i="5" s="1"/>
  <c r="Z9" i="1"/>
  <c r="J13" i="1"/>
  <c r="E14" i="1"/>
  <c r="H14" i="1" s="1"/>
  <c r="I14" i="1" s="1"/>
  <c r="N14" i="1" s="1"/>
  <c r="C15" i="1"/>
  <c r="M15" i="1" s="1"/>
  <c r="G223" i="5" l="1"/>
  <c r="I223" i="5" s="1"/>
  <c r="D224" i="5"/>
  <c r="K214" i="1"/>
  <c r="H222" i="1"/>
  <c r="I222" i="1" s="1"/>
  <c r="N222" i="1" s="1"/>
  <c r="G223" i="1"/>
  <c r="J222" i="1"/>
  <c r="C223" i="1"/>
  <c r="E222" i="1"/>
  <c r="C158" i="1"/>
  <c r="E157" i="1"/>
  <c r="H157" i="1" s="1"/>
  <c r="I157" i="1" s="1"/>
  <c r="J157" i="1"/>
  <c r="M157" i="1"/>
  <c r="N157" i="1" s="1"/>
  <c r="N156" i="1"/>
  <c r="J156" i="1"/>
  <c r="F111" i="5"/>
  <c r="D121" i="5"/>
  <c r="E22" i="5"/>
  <c r="G21" i="5"/>
  <c r="I21" i="5" s="1"/>
  <c r="U9" i="1"/>
  <c r="V9" i="1" s="1"/>
  <c r="Y9" i="1"/>
  <c r="E15" i="1"/>
  <c r="H15" i="1" s="1"/>
  <c r="I15" i="1" s="1"/>
  <c r="N15" i="1" s="1"/>
  <c r="C16" i="1"/>
  <c r="M16" i="1" s="1"/>
  <c r="O9" i="1"/>
  <c r="J14" i="1"/>
  <c r="D225" i="5" l="1"/>
  <c r="G224" i="5"/>
  <c r="I224" i="5" s="1"/>
  <c r="U214" i="1"/>
  <c r="V214" i="1" s="1"/>
  <c r="Y214" i="1"/>
  <c r="O214" i="1"/>
  <c r="T214" i="1" s="1"/>
  <c r="Z215" i="1" s="1"/>
  <c r="G224" i="1"/>
  <c r="H223" i="1"/>
  <c r="I223" i="1" s="1"/>
  <c r="N223" i="1" s="1"/>
  <c r="J223" i="1"/>
  <c r="E223" i="1"/>
  <c r="C224" i="1"/>
  <c r="E158" i="1"/>
  <c r="H158" i="1" s="1"/>
  <c r="I158" i="1" s="1"/>
  <c r="J158" i="1"/>
  <c r="M158" i="1"/>
  <c r="N158" i="1" s="1"/>
  <c r="C159" i="1"/>
  <c r="F112" i="5"/>
  <c r="D122" i="5"/>
  <c r="E23" i="5"/>
  <c r="G22" i="5"/>
  <c r="I22" i="5" s="1"/>
  <c r="J15" i="1"/>
  <c r="T9" i="1"/>
  <c r="K10" i="1" s="1"/>
  <c r="E16" i="1"/>
  <c r="H16" i="1" s="1"/>
  <c r="I16" i="1" s="1"/>
  <c r="N16" i="1" s="1"/>
  <c r="C17" i="1"/>
  <c r="M17" i="1" s="1"/>
  <c r="D226" i="5" l="1"/>
  <c r="G225" i="5"/>
  <c r="I225" i="5" s="1"/>
  <c r="K215" i="1"/>
  <c r="J224" i="1"/>
  <c r="H224" i="1"/>
  <c r="I224" i="1" s="1"/>
  <c r="N224" i="1" s="1"/>
  <c r="G225" i="1"/>
  <c r="C225" i="1"/>
  <c r="E224" i="1"/>
  <c r="M159" i="1"/>
  <c r="E159" i="1"/>
  <c r="H159" i="1" s="1"/>
  <c r="I159" i="1" s="1"/>
  <c r="C160" i="1"/>
  <c r="F113" i="5"/>
  <c r="D123" i="5"/>
  <c r="E24" i="5"/>
  <c r="G23" i="5"/>
  <c r="I23" i="5" s="1"/>
  <c r="Z10" i="1"/>
  <c r="C18" i="1"/>
  <c r="M18" i="1" s="1"/>
  <c r="E17" i="1"/>
  <c r="H17" i="1" s="1"/>
  <c r="I17" i="1" s="1"/>
  <c r="N17" i="1" s="1"/>
  <c r="J16" i="1"/>
  <c r="D227" i="5" l="1"/>
  <c r="G226" i="5"/>
  <c r="I226" i="5" s="1"/>
  <c r="U215" i="1"/>
  <c r="V215" i="1" s="1"/>
  <c r="Y215" i="1"/>
  <c r="O215" i="1"/>
  <c r="T215" i="1" s="1"/>
  <c r="Z216" i="1" s="1"/>
  <c r="G226" i="1"/>
  <c r="H225" i="1"/>
  <c r="I225" i="1" s="1"/>
  <c r="N225" i="1" s="1"/>
  <c r="J225" i="1"/>
  <c r="E225" i="1"/>
  <c r="C226" i="1"/>
  <c r="C161" i="1"/>
  <c r="M160" i="1"/>
  <c r="E160" i="1"/>
  <c r="H160" i="1" s="1"/>
  <c r="I160" i="1" s="1"/>
  <c r="N159" i="1"/>
  <c r="J159" i="1"/>
  <c r="F114" i="5"/>
  <c r="D124" i="5"/>
  <c r="E25" i="5"/>
  <c r="G24" i="5"/>
  <c r="I24" i="5" s="1"/>
  <c r="U10" i="1"/>
  <c r="V10" i="1" s="1"/>
  <c r="Y10" i="1"/>
  <c r="J17" i="1"/>
  <c r="O10" i="1"/>
  <c r="E18" i="1"/>
  <c r="H18" i="1" s="1"/>
  <c r="I18" i="1" s="1"/>
  <c r="N18" i="1" s="1"/>
  <c r="C19" i="1"/>
  <c r="M19" i="1" s="1"/>
  <c r="D228" i="5" l="1"/>
  <c r="G227" i="5"/>
  <c r="I227" i="5" s="1"/>
  <c r="K216" i="1"/>
  <c r="J226" i="1"/>
  <c r="H226" i="1"/>
  <c r="I226" i="1" s="1"/>
  <c r="N226" i="1" s="1"/>
  <c r="G227" i="1"/>
  <c r="E226" i="1"/>
  <c r="C227" i="1"/>
  <c r="N160" i="1"/>
  <c r="J160" i="1"/>
  <c r="E161" i="1"/>
  <c r="H161" i="1" s="1"/>
  <c r="I161" i="1" s="1"/>
  <c r="J161" i="1"/>
  <c r="M161" i="1"/>
  <c r="N161" i="1" s="1"/>
  <c r="C162" i="1"/>
  <c r="F115" i="5"/>
  <c r="D125" i="5"/>
  <c r="E26" i="5"/>
  <c r="G25" i="5"/>
  <c r="I25" i="5" s="1"/>
  <c r="J18" i="1"/>
  <c r="T10" i="1"/>
  <c r="K11" i="1" s="1"/>
  <c r="E19" i="1"/>
  <c r="H19" i="1" s="1"/>
  <c r="I19" i="1" s="1"/>
  <c r="N19" i="1" s="1"/>
  <c r="C20" i="1"/>
  <c r="M20" i="1" s="1"/>
  <c r="D229" i="5" l="1"/>
  <c r="G228" i="5"/>
  <c r="I228" i="5" s="1"/>
  <c r="U216" i="1"/>
  <c r="V216" i="1" s="1"/>
  <c r="Y216" i="1"/>
  <c r="O216" i="1"/>
  <c r="T216" i="1" s="1"/>
  <c r="Z217" i="1" s="1"/>
  <c r="G228" i="1"/>
  <c r="H227" i="1"/>
  <c r="I227" i="1" s="1"/>
  <c r="N227" i="1" s="1"/>
  <c r="J227" i="1"/>
  <c r="C228" i="1"/>
  <c r="E227" i="1"/>
  <c r="M162" i="1"/>
  <c r="C163" i="1"/>
  <c r="E162" i="1"/>
  <c r="H162" i="1" s="1"/>
  <c r="I162" i="1" s="1"/>
  <c r="F116" i="5"/>
  <c r="D126" i="5"/>
  <c r="E27" i="5"/>
  <c r="G26" i="5"/>
  <c r="I26" i="5" s="1"/>
  <c r="Z11" i="1"/>
  <c r="E20" i="1"/>
  <c r="H20" i="1" s="1"/>
  <c r="I20" i="1" s="1"/>
  <c r="N20" i="1" s="1"/>
  <c r="C21" i="1"/>
  <c r="M21" i="1" s="1"/>
  <c r="J19" i="1"/>
  <c r="G229" i="5" l="1"/>
  <c r="I229" i="5" s="1"/>
  <c r="D230" i="5"/>
  <c r="K217" i="1"/>
  <c r="H228" i="1"/>
  <c r="I228" i="1" s="1"/>
  <c r="N228" i="1" s="1"/>
  <c r="G229" i="1"/>
  <c r="J228" i="1"/>
  <c r="C229" i="1"/>
  <c r="E228" i="1"/>
  <c r="C164" i="1"/>
  <c r="E163" i="1"/>
  <c r="H163" i="1" s="1"/>
  <c r="I163" i="1" s="1"/>
  <c r="M163" i="1"/>
  <c r="N163" i="1" s="1"/>
  <c r="J163" i="1"/>
  <c r="N162" i="1"/>
  <c r="J162" i="1"/>
  <c r="F117" i="5"/>
  <c r="D127" i="5"/>
  <c r="E28" i="5"/>
  <c r="G27" i="5"/>
  <c r="I27" i="5" s="1"/>
  <c r="U11" i="1"/>
  <c r="V11" i="1" s="1"/>
  <c r="Y11" i="1"/>
  <c r="E21" i="1"/>
  <c r="H21" i="1" s="1"/>
  <c r="I21" i="1" s="1"/>
  <c r="N21" i="1" s="1"/>
  <c r="C22" i="1"/>
  <c r="M22" i="1" s="1"/>
  <c r="J20" i="1"/>
  <c r="O11" i="1"/>
  <c r="D231" i="5" l="1"/>
  <c r="G230" i="5"/>
  <c r="I230" i="5" s="1"/>
  <c r="U217" i="1"/>
  <c r="V217" i="1" s="1"/>
  <c r="Y217" i="1"/>
  <c r="O217" i="1"/>
  <c r="T217" i="1" s="1"/>
  <c r="Z218" i="1" s="1"/>
  <c r="H229" i="1"/>
  <c r="I229" i="1" s="1"/>
  <c r="N229" i="1" s="1"/>
  <c r="J229" i="1"/>
  <c r="G230" i="1"/>
  <c r="E229" i="1"/>
  <c r="C230" i="1"/>
  <c r="E164" i="1"/>
  <c r="H164" i="1" s="1"/>
  <c r="I164" i="1" s="1"/>
  <c r="C165" i="1"/>
  <c r="M164" i="1"/>
  <c r="N164" i="1" s="1"/>
  <c r="J164" i="1"/>
  <c r="F118" i="5"/>
  <c r="D128" i="5"/>
  <c r="E29" i="5"/>
  <c r="G28" i="5"/>
  <c r="I28" i="5" s="1"/>
  <c r="E22" i="1"/>
  <c r="H22" i="1" s="1"/>
  <c r="I22" i="1" s="1"/>
  <c r="N22" i="1" s="1"/>
  <c r="C23" i="1"/>
  <c r="M23" i="1" s="1"/>
  <c r="J21" i="1"/>
  <c r="T11" i="1"/>
  <c r="K12" i="1" s="1"/>
  <c r="D232" i="5" l="1"/>
  <c r="G231" i="5"/>
  <c r="I231" i="5" s="1"/>
  <c r="K218" i="1"/>
  <c r="J230" i="1"/>
  <c r="G231" i="1"/>
  <c r="H230" i="1"/>
  <c r="I230" i="1" s="1"/>
  <c r="N230" i="1" s="1"/>
  <c r="C231" i="1"/>
  <c r="E230" i="1"/>
  <c r="M165" i="1"/>
  <c r="E165" i="1"/>
  <c r="H165" i="1" s="1"/>
  <c r="I165" i="1" s="1"/>
  <c r="C166" i="1"/>
  <c r="F119" i="5"/>
  <c r="D129" i="5"/>
  <c r="E30" i="5"/>
  <c r="G29" i="5"/>
  <c r="I29" i="5" s="1"/>
  <c r="Z12" i="1"/>
  <c r="E23" i="1"/>
  <c r="H23" i="1" s="1"/>
  <c r="I23" i="1" s="1"/>
  <c r="N23" i="1" s="1"/>
  <c r="C24" i="1"/>
  <c r="M24" i="1" s="1"/>
  <c r="J22" i="1"/>
  <c r="D233" i="5" l="1"/>
  <c r="G232" i="5"/>
  <c r="I232" i="5" s="1"/>
  <c r="U218" i="1"/>
  <c r="V218" i="1" s="1"/>
  <c r="Y218" i="1"/>
  <c r="O218" i="1"/>
  <c r="T218" i="1" s="1"/>
  <c r="Z219" i="1" s="1"/>
  <c r="H231" i="1"/>
  <c r="I231" i="1" s="1"/>
  <c r="N231" i="1" s="1"/>
  <c r="J231" i="1"/>
  <c r="G232" i="1"/>
  <c r="E231" i="1"/>
  <c r="C232" i="1"/>
  <c r="C167" i="1"/>
  <c r="M166" i="1"/>
  <c r="E166" i="1"/>
  <c r="H166" i="1" s="1"/>
  <c r="I166" i="1" s="1"/>
  <c r="J166" i="1"/>
  <c r="N165" i="1"/>
  <c r="J165" i="1"/>
  <c r="F120" i="5"/>
  <c r="D130" i="5"/>
  <c r="U12" i="1"/>
  <c r="V12" i="1" s="1"/>
  <c r="Y12" i="1"/>
  <c r="E31" i="5"/>
  <c r="G30" i="5"/>
  <c r="I30" i="5" s="1"/>
  <c r="E24" i="1"/>
  <c r="H24" i="1" s="1"/>
  <c r="I24" i="1" s="1"/>
  <c r="N24" i="1" s="1"/>
  <c r="C25" i="1"/>
  <c r="M25" i="1" s="1"/>
  <c r="J23" i="1"/>
  <c r="O12" i="1"/>
  <c r="T12" i="1" s="1"/>
  <c r="G233" i="5" l="1"/>
  <c r="I233" i="5" s="1"/>
  <c r="D234" i="5"/>
  <c r="K219" i="1"/>
  <c r="G233" i="1"/>
  <c r="J232" i="1"/>
  <c r="H232" i="1"/>
  <c r="I232" i="1" s="1"/>
  <c r="N232" i="1" s="1"/>
  <c r="E232" i="1"/>
  <c r="C233" i="1"/>
  <c r="N166" i="1"/>
  <c r="E167" i="1"/>
  <c r="H167" i="1" s="1"/>
  <c r="I167" i="1" s="1"/>
  <c r="M167" i="1"/>
  <c r="N167" i="1" s="1"/>
  <c r="C168" i="1"/>
  <c r="J167" i="1"/>
  <c r="F121" i="5"/>
  <c r="D131" i="5"/>
  <c r="Z13" i="1"/>
  <c r="K13" i="1"/>
  <c r="E32" i="5"/>
  <c r="G31" i="5"/>
  <c r="I31" i="5" s="1"/>
  <c r="J24" i="1"/>
  <c r="C26" i="1"/>
  <c r="M26" i="1" s="1"/>
  <c r="E25" i="1"/>
  <c r="H25" i="1" s="1"/>
  <c r="I25" i="1" s="1"/>
  <c r="N25" i="1" s="1"/>
  <c r="D235" i="5" l="1"/>
  <c r="G234" i="5"/>
  <c r="I234" i="5" s="1"/>
  <c r="U219" i="1"/>
  <c r="V219" i="1" s="1"/>
  <c r="Y219" i="1"/>
  <c r="O219" i="1"/>
  <c r="T219" i="1" s="1"/>
  <c r="K220" i="1" s="1"/>
  <c r="J233" i="1"/>
  <c r="H233" i="1"/>
  <c r="I233" i="1" s="1"/>
  <c r="N233" i="1" s="1"/>
  <c r="G234" i="1"/>
  <c r="C234" i="1"/>
  <c r="E233" i="1"/>
  <c r="M168" i="1"/>
  <c r="E168" i="1"/>
  <c r="H168" i="1" s="1"/>
  <c r="I168" i="1" s="1"/>
  <c r="C169" i="1"/>
  <c r="F122" i="5"/>
  <c r="D132" i="5"/>
  <c r="E33" i="5"/>
  <c r="G32" i="5"/>
  <c r="I32" i="5" s="1"/>
  <c r="U13" i="1"/>
  <c r="V13" i="1" s="1"/>
  <c r="Y13" i="1"/>
  <c r="O13" i="1"/>
  <c r="T13" i="1" s="1"/>
  <c r="Z14" i="1" s="1"/>
  <c r="J25" i="1"/>
  <c r="C27" i="1"/>
  <c r="M27" i="1" s="1"/>
  <c r="E26" i="1"/>
  <c r="H26" i="1" s="1"/>
  <c r="I26" i="1" s="1"/>
  <c r="N26" i="1" s="1"/>
  <c r="D236" i="5" l="1"/>
  <c r="G235" i="5"/>
  <c r="I235" i="5" s="1"/>
  <c r="Y220" i="1"/>
  <c r="U220" i="1"/>
  <c r="V220" i="1" s="1"/>
  <c r="O220" i="1"/>
  <c r="T220" i="1" s="1"/>
  <c r="Z221" i="1" s="1"/>
  <c r="Z220" i="1"/>
  <c r="G235" i="1"/>
  <c r="H234" i="1"/>
  <c r="I234" i="1" s="1"/>
  <c r="N234" i="1" s="1"/>
  <c r="J234" i="1"/>
  <c r="E234" i="1"/>
  <c r="C235" i="1"/>
  <c r="C170" i="1"/>
  <c r="E169" i="1"/>
  <c r="H169" i="1" s="1"/>
  <c r="I169" i="1" s="1"/>
  <c r="J169" i="1"/>
  <c r="M169" i="1"/>
  <c r="N169" i="1" s="1"/>
  <c r="N168" i="1"/>
  <c r="J168" i="1"/>
  <c r="F123" i="5"/>
  <c r="D133" i="5"/>
  <c r="K14" i="1"/>
  <c r="E34" i="5"/>
  <c r="G33" i="5"/>
  <c r="I33" i="5" s="1"/>
  <c r="J26" i="1"/>
  <c r="C28" i="1"/>
  <c r="M28" i="1" s="1"/>
  <c r="E27" i="1"/>
  <c r="H27" i="1" s="1"/>
  <c r="I27" i="1" s="1"/>
  <c r="N27" i="1" s="1"/>
  <c r="G236" i="5" l="1"/>
  <c r="I236" i="5" s="1"/>
  <c r="D237" i="5"/>
  <c r="K221" i="1"/>
  <c r="J235" i="1"/>
  <c r="H235" i="1"/>
  <c r="I235" i="1" s="1"/>
  <c r="N235" i="1" s="1"/>
  <c r="G236" i="1"/>
  <c r="E235" i="1"/>
  <c r="C236" i="1"/>
  <c r="E170" i="1"/>
  <c r="H170" i="1" s="1"/>
  <c r="I170" i="1" s="1"/>
  <c r="C171" i="1"/>
  <c r="J170" i="1"/>
  <c r="M170" i="1"/>
  <c r="N170" i="1" s="1"/>
  <c r="F124" i="5"/>
  <c r="D134" i="5"/>
  <c r="E35" i="5"/>
  <c r="G34" i="5"/>
  <c r="I34" i="5" s="1"/>
  <c r="U14" i="1"/>
  <c r="V14" i="1" s="1"/>
  <c r="Y14" i="1"/>
  <c r="O14" i="1"/>
  <c r="T14" i="1" s="1"/>
  <c r="Z15" i="1" s="1"/>
  <c r="C29" i="1"/>
  <c r="M29" i="1" s="1"/>
  <c r="E28" i="1"/>
  <c r="H28" i="1" s="1"/>
  <c r="I28" i="1" s="1"/>
  <c r="N28" i="1" s="1"/>
  <c r="J27" i="1"/>
  <c r="D238" i="5" l="1"/>
  <c r="G237" i="5"/>
  <c r="I237" i="5" s="1"/>
  <c r="Y221" i="1"/>
  <c r="U221" i="1"/>
  <c r="V221" i="1" s="1"/>
  <c r="O221" i="1"/>
  <c r="T221" i="1" s="1"/>
  <c r="K222" i="1" s="1"/>
  <c r="G237" i="1"/>
  <c r="H236" i="1"/>
  <c r="I236" i="1" s="1"/>
  <c r="N236" i="1" s="1"/>
  <c r="J236" i="1"/>
  <c r="C237" i="1"/>
  <c r="E236" i="1"/>
  <c r="M171" i="1"/>
  <c r="E171" i="1"/>
  <c r="H171" i="1" s="1"/>
  <c r="I171" i="1" s="1"/>
  <c r="C172" i="1"/>
  <c r="F125" i="5"/>
  <c r="D135" i="5"/>
  <c r="D136" i="5" s="1"/>
  <c r="K15" i="1"/>
  <c r="E36" i="5"/>
  <c r="G35" i="5"/>
  <c r="I35" i="5" s="1"/>
  <c r="C30" i="1"/>
  <c r="M30" i="1" s="1"/>
  <c r="E29" i="1"/>
  <c r="H29" i="1" s="1"/>
  <c r="I29" i="1" s="1"/>
  <c r="N29" i="1" s="1"/>
  <c r="J28" i="1"/>
  <c r="G238" i="5" l="1"/>
  <c r="I238" i="5" s="1"/>
  <c r="D239" i="5"/>
  <c r="U222" i="1"/>
  <c r="V222" i="1" s="1"/>
  <c r="Y222" i="1"/>
  <c r="O222" i="1"/>
  <c r="T222" i="1" s="1"/>
  <c r="Z223" i="1" s="1"/>
  <c r="Z222" i="1"/>
  <c r="H237" i="1"/>
  <c r="I237" i="1" s="1"/>
  <c r="N237" i="1" s="1"/>
  <c r="G238" i="1"/>
  <c r="J237" i="1"/>
  <c r="E237" i="1"/>
  <c r="C238" i="1"/>
  <c r="D137" i="5"/>
  <c r="C173" i="1"/>
  <c r="M172" i="1"/>
  <c r="E172" i="1"/>
  <c r="H172" i="1" s="1"/>
  <c r="I172" i="1" s="1"/>
  <c r="N171" i="1"/>
  <c r="J171" i="1"/>
  <c r="F126" i="5"/>
  <c r="E37" i="5"/>
  <c r="G36" i="5"/>
  <c r="I36" i="5" s="1"/>
  <c r="U15" i="1"/>
  <c r="V15" i="1" s="1"/>
  <c r="Y15" i="1"/>
  <c r="O15" i="1"/>
  <c r="T15" i="1" s="1"/>
  <c r="K16" i="1" s="1"/>
  <c r="C31" i="1"/>
  <c r="M31" i="1" s="1"/>
  <c r="E30" i="1"/>
  <c r="H30" i="1" s="1"/>
  <c r="I30" i="1" s="1"/>
  <c r="N30" i="1" s="1"/>
  <c r="J29" i="1"/>
  <c r="G239" i="5" l="1"/>
  <c r="I239" i="5" s="1"/>
  <c r="D240" i="5"/>
  <c r="K223" i="1"/>
  <c r="H238" i="1"/>
  <c r="I238" i="1" s="1"/>
  <c r="N238" i="1" s="1"/>
  <c r="G239" i="1"/>
  <c r="J238" i="1"/>
  <c r="E238" i="1"/>
  <c r="C239" i="1"/>
  <c r="D138" i="5"/>
  <c r="N172" i="1"/>
  <c r="J172" i="1"/>
  <c r="E173" i="1"/>
  <c r="H173" i="1" s="1"/>
  <c r="I173" i="1" s="1"/>
  <c r="J173" i="1"/>
  <c r="M173" i="1"/>
  <c r="N173" i="1" s="1"/>
  <c r="C174" i="1"/>
  <c r="F127" i="5"/>
  <c r="E38" i="5"/>
  <c r="G37" i="5"/>
  <c r="I37" i="5" s="1"/>
  <c r="U16" i="1"/>
  <c r="V16" i="1" s="1"/>
  <c r="Y16" i="1"/>
  <c r="Z16" i="1"/>
  <c r="O16" i="1"/>
  <c r="T16" i="1" s="1"/>
  <c r="K17" i="1" s="1"/>
  <c r="C32" i="1"/>
  <c r="M32" i="1" s="1"/>
  <c r="E31" i="1"/>
  <c r="H31" i="1" s="1"/>
  <c r="I31" i="1" s="1"/>
  <c r="N31" i="1" s="1"/>
  <c r="J30" i="1"/>
  <c r="D241" i="5" l="1"/>
  <c r="G240" i="5"/>
  <c r="I240" i="5" s="1"/>
  <c r="U223" i="1"/>
  <c r="V223" i="1" s="1"/>
  <c r="Y223" i="1"/>
  <c r="O223" i="1"/>
  <c r="T223" i="1" s="1"/>
  <c r="Z224" i="1" s="1"/>
  <c r="G240" i="1"/>
  <c r="J239" i="1"/>
  <c r="H239" i="1"/>
  <c r="I239" i="1" s="1"/>
  <c r="N239" i="1" s="1"/>
  <c r="C240" i="1"/>
  <c r="E239" i="1"/>
  <c r="D139" i="5"/>
  <c r="M174" i="1"/>
  <c r="E174" i="1"/>
  <c r="H174" i="1" s="1"/>
  <c r="I174" i="1" s="1"/>
  <c r="C175" i="1"/>
  <c r="F128" i="5"/>
  <c r="E39" i="5"/>
  <c r="G38" i="5"/>
  <c r="I38" i="5" s="1"/>
  <c r="U17" i="1"/>
  <c r="V17" i="1" s="1"/>
  <c r="Y17" i="1"/>
  <c r="Z17" i="1"/>
  <c r="J31" i="1"/>
  <c r="O17" i="1"/>
  <c r="T17" i="1" s="1"/>
  <c r="K18" i="1" s="1"/>
  <c r="E32" i="1"/>
  <c r="H32" i="1" s="1"/>
  <c r="I32" i="1" s="1"/>
  <c r="N32" i="1" s="1"/>
  <c r="C33" i="1"/>
  <c r="M33" i="1" s="1"/>
  <c r="G241" i="5" l="1"/>
  <c r="I241" i="5" s="1"/>
  <c r="D242" i="5"/>
  <c r="K224" i="1"/>
  <c r="H240" i="1"/>
  <c r="I240" i="1" s="1"/>
  <c r="N240" i="1" s="1"/>
  <c r="G241" i="1"/>
  <c r="J240" i="1"/>
  <c r="E240" i="1"/>
  <c r="C241" i="1"/>
  <c r="D140" i="5"/>
  <c r="C176" i="1"/>
  <c r="M175" i="1"/>
  <c r="E175" i="1"/>
  <c r="H175" i="1" s="1"/>
  <c r="I175" i="1" s="1"/>
  <c r="N174" i="1"/>
  <c r="J174" i="1"/>
  <c r="F129" i="5"/>
  <c r="E40" i="5"/>
  <c r="G39" i="5"/>
  <c r="I39" i="5" s="1"/>
  <c r="U18" i="1"/>
  <c r="V18" i="1" s="1"/>
  <c r="Y18" i="1"/>
  <c r="Z18" i="1"/>
  <c r="J32" i="1"/>
  <c r="O18" i="1"/>
  <c r="T18" i="1" s="1"/>
  <c r="K19" i="1" s="1"/>
  <c r="C34" i="1"/>
  <c r="M34" i="1" s="1"/>
  <c r="E33" i="1"/>
  <c r="H33" i="1" s="1"/>
  <c r="I33" i="1" s="1"/>
  <c r="N33" i="1" s="1"/>
  <c r="D243" i="5" l="1"/>
  <c r="G242" i="5"/>
  <c r="I242" i="5" s="1"/>
  <c r="U224" i="1"/>
  <c r="V224" i="1" s="1"/>
  <c r="Y224" i="1"/>
  <c r="O224" i="1"/>
  <c r="T224" i="1" s="1"/>
  <c r="Z225" i="1" s="1"/>
  <c r="G242" i="1"/>
  <c r="H241" i="1"/>
  <c r="I241" i="1" s="1"/>
  <c r="N241" i="1" s="1"/>
  <c r="J241" i="1"/>
  <c r="C242" i="1"/>
  <c r="E241" i="1"/>
  <c r="D141" i="5"/>
  <c r="N175" i="1"/>
  <c r="J175" i="1"/>
  <c r="E176" i="1"/>
  <c r="H176" i="1" s="1"/>
  <c r="I176" i="1" s="1"/>
  <c r="M176" i="1"/>
  <c r="C177" i="1"/>
  <c r="J176" i="1"/>
  <c r="F130" i="5"/>
  <c r="E41" i="5"/>
  <c r="G40" i="5"/>
  <c r="I40" i="5" s="1"/>
  <c r="U19" i="1"/>
  <c r="V19" i="1" s="1"/>
  <c r="Y19" i="1"/>
  <c r="Z19" i="1"/>
  <c r="J33" i="1"/>
  <c r="O19" i="1"/>
  <c r="T19" i="1" s="1"/>
  <c r="K20" i="1" s="1"/>
  <c r="C35" i="1"/>
  <c r="M35" i="1" s="1"/>
  <c r="E34" i="1"/>
  <c r="H34" i="1" s="1"/>
  <c r="I34" i="1" s="1"/>
  <c r="N34" i="1" s="1"/>
  <c r="D244" i="5" l="1"/>
  <c r="G243" i="5"/>
  <c r="I243" i="5" s="1"/>
  <c r="K225" i="1"/>
  <c r="H242" i="1"/>
  <c r="I242" i="1" s="1"/>
  <c r="N242" i="1" s="1"/>
  <c r="J242" i="1"/>
  <c r="G243" i="1"/>
  <c r="C243" i="1"/>
  <c r="E242" i="1"/>
  <c r="D142" i="5"/>
  <c r="M177" i="1"/>
  <c r="C178" i="1"/>
  <c r="E177" i="1"/>
  <c r="H177" i="1" s="1"/>
  <c r="I177" i="1" s="1"/>
  <c r="N176" i="1"/>
  <c r="F131" i="5"/>
  <c r="E42" i="5"/>
  <c r="G41" i="5"/>
  <c r="I41" i="5" s="1"/>
  <c r="U20" i="1"/>
  <c r="V20" i="1" s="1"/>
  <c r="Y20" i="1"/>
  <c r="Z20" i="1"/>
  <c r="O20" i="1"/>
  <c r="T20" i="1" s="1"/>
  <c r="K21" i="1" s="1"/>
  <c r="J34" i="1"/>
  <c r="C36" i="1"/>
  <c r="M36" i="1" s="1"/>
  <c r="E35" i="1"/>
  <c r="H35" i="1" s="1"/>
  <c r="I35" i="1" s="1"/>
  <c r="N35" i="1" s="1"/>
  <c r="D245" i="5" l="1"/>
  <c r="G244" i="5"/>
  <c r="I244" i="5" s="1"/>
  <c r="U225" i="1"/>
  <c r="V225" i="1" s="1"/>
  <c r="Y225" i="1"/>
  <c r="O225" i="1"/>
  <c r="T225" i="1" s="1"/>
  <c r="Z226" i="1" s="1"/>
  <c r="G244" i="1"/>
  <c r="H243" i="1"/>
  <c r="I243" i="1" s="1"/>
  <c r="N243" i="1" s="1"/>
  <c r="J243" i="1"/>
  <c r="E243" i="1"/>
  <c r="C244" i="1"/>
  <c r="D143" i="5"/>
  <c r="C179" i="1"/>
  <c r="E178" i="1"/>
  <c r="H178" i="1" s="1"/>
  <c r="I178" i="1" s="1"/>
  <c r="M178" i="1"/>
  <c r="N177" i="1"/>
  <c r="J177" i="1"/>
  <c r="F132" i="5"/>
  <c r="E43" i="5"/>
  <c r="G42" i="5"/>
  <c r="I42" i="5" s="1"/>
  <c r="U21" i="1"/>
  <c r="V21" i="1" s="1"/>
  <c r="Y21" i="1"/>
  <c r="Z21" i="1"/>
  <c r="O21" i="1"/>
  <c r="T21" i="1" s="1"/>
  <c r="K22" i="1" s="1"/>
  <c r="C37" i="1"/>
  <c r="M37" i="1" s="1"/>
  <c r="E36" i="1"/>
  <c r="H36" i="1" s="1"/>
  <c r="I36" i="1" s="1"/>
  <c r="N36" i="1" s="1"/>
  <c r="J35" i="1"/>
  <c r="D246" i="5" l="1"/>
  <c r="G245" i="5"/>
  <c r="I245" i="5" s="1"/>
  <c r="K226" i="1"/>
  <c r="H244" i="1"/>
  <c r="I244" i="1" s="1"/>
  <c r="N244" i="1" s="1"/>
  <c r="J244" i="1"/>
  <c r="G245" i="1"/>
  <c r="E244" i="1"/>
  <c r="C245" i="1"/>
  <c r="D144" i="5"/>
  <c r="N178" i="1"/>
  <c r="J178" i="1"/>
  <c r="E179" i="1"/>
  <c r="H179" i="1" s="1"/>
  <c r="I179" i="1" s="1"/>
  <c r="M179" i="1"/>
  <c r="N179" i="1" s="1"/>
  <c r="C180" i="1"/>
  <c r="J179" i="1"/>
  <c r="F133" i="5"/>
  <c r="E44" i="5"/>
  <c r="G43" i="5"/>
  <c r="I43" i="5" s="1"/>
  <c r="U22" i="1"/>
  <c r="V22" i="1" s="1"/>
  <c r="Y22" i="1"/>
  <c r="Z22" i="1"/>
  <c r="O22" i="1"/>
  <c r="T22" i="1" s="1"/>
  <c r="K23" i="1" s="1"/>
  <c r="C38" i="1"/>
  <c r="M38" i="1" s="1"/>
  <c r="E37" i="1"/>
  <c r="H37" i="1" s="1"/>
  <c r="I37" i="1" s="1"/>
  <c r="N37" i="1" s="1"/>
  <c r="J36" i="1"/>
  <c r="D247" i="5" l="1"/>
  <c r="G246" i="5"/>
  <c r="I246" i="5" s="1"/>
  <c r="Y226" i="1"/>
  <c r="U226" i="1"/>
  <c r="V226" i="1" s="1"/>
  <c r="O226" i="1"/>
  <c r="T226" i="1" s="1"/>
  <c r="Z227" i="1" s="1"/>
  <c r="G246" i="1"/>
  <c r="H245" i="1"/>
  <c r="I245" i="1" s="1"/>
  <c r="N245" i="1" s="1"/>
  <c r="J245" i="1"/>
  <c r="C246" i="1"/>
  <c r="E245" i="1"/>
  <c r="D145" i="5"/>
  <c r="M180" i="1"/>
  <c r="E180" i="1"/>
  <c r="H180" i="1" s="1"/>
  <c r="I180" i="1" s="1"/>
  <c r="C181" i="1"/>
  <c r="F134" i="5"/>
  <c r="E45" i="5"/>
  <c r="G44" i="5"/>
  <c r="I44" i="5" s="1"/>
  <c r="U23" i="1"/>
  <c r="V23" i="1" s="1"/>
  <c r="Y23" i="1"/>
  <c r="Z23" i="1"/>
  <c r="J37" i="1"/>
  <c r="O23" i="1"/>
  <c r="T23" i="1" s="1"/>
  <c r="K24" i="1" s="1"/>
  <c r="C39" i="1"/>
  <c r="M39" i="1" s="1"/>
  <c r="E38" i="1"/>
  <c r="H38" i="1" s="1"/>
  <c r="I38" i="1" s="1"/>
  <c r="N38" i="1" s="1"/>
  <c r="D248" i="5" l="1"/>
  <c r="G247" i="5"/>
  <c r="I247" i="5" s="1"/>
  <c r="K227" i="1"/>
  <c r="H246" i="1"/>
  <c r="I246" i="1" s="1"/>
  <c r="N246" i="1" s="1"/>
  <c r="J246" i="1"/>
  <c r="G247" i="1"/>
  <c r="C247" i="1"/>
  <c r="E246" i="1"/>
  <c r="D146" i="5"/>
  <c r="C182" i="1"/>
  <c r="M181" i="1"/>
  <c r="E181" i="1"/>
  <c r="H181" i="1" s="1"/>
  <c r="I181" i="1" s="1"/>
  <c r="J181" i="1"/>
  <c r="N180" i="1"/>
  <c r="J180" i="1"/>
  <c r="F135" i="5"/>
  <c r="E46" i="5"/>
  <c r="G45" i="5"/>
  <c r="I45" i="5" s="1"/>
  <c r="U24" i="1"/>
  <c r="V24" i="1" s="1"/>
  <c r="Y24" i="1"/>
  <c r="Z24" i="1"/>
  <c r="O24" i="1"/>
  <c r="T24" i="1" s="1"/>
  <c r="K25" i="1" s="1"/>
  <c r="C40" i="1"/>
  <c r="M40" i="1" s="1"/>
  <c r="E39" i="1"/>
  <c r="H39" i="1" s="1"/>
  <c r="I39" i="1" s="1"/>
  <c r="N39" i="1" s="1"/>
  <c r="J38" i="1"/>
  <c r="D249" i="5" l="1"/>
  <c r="G248" i="5"/>
  <c r="I248" i="5" s="1"/>
  <c r="U227" i="1"/>
  <c r="V227" i="1" s="1"/>
  <c r="Y227" i="1"/>
  <c r="O227" i="1"/>
  <c r="T227" i="1" s="1"/>
  <c r="Z228" i="1" s="1"/>
  <c r="H247" i="1"/>
  <c r="I247" i="1" s="1"/>
  <c r="N247" i="1" s="1"/>
  <c r="J247" i="1"/>
  <c r="G248" i="1"/>
  <c r="E247" i="1"/>
  <c r="C248" i="1"/>
  <c r="F136" i="5"/>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D147" i="5"/>
  <c r="N181" i="1"/>
  <c r="E182" i="1"/>
  <c r="H182" i="1" s="1"/>
  <c r="I182" i="1" s="1"/>
  <c r="J182" i="1"/>
  <c r="C183" i="1"/>
  <c r="M182" i="1"/>
  <c r="N182" i="1" s="1"/>
  <c r="E47" i="5"/>
  <c r="G46" i="5"/>
  <c r="I46" i="5" s="1"/>
  <c r="U25" i="1"/>
  <c r="V25" i="1" s="1"/>
  <c r="Y25" i="1"/>
  <c r="Z25" i="1"/>
  <c r="J39" i="1"/>
  <c r="O25" i="1"/>
  <c r="T25" i="1" s="1"/>
  <c r="K26" i="1" s="1"/>
  <c r="E40" i="1"/>
  <c r="H40" i="1" s="1"/>
  <c r="I40" i="1" s="1"/>
  <c r="N40" i="1" s="1"/>
  <c r="C41" i="1"/>
  <c r="M41" i="1" s="1"/>
  <c r="D250" i="5" l="1"/>
  <c r="G249" i="5"/>
  <c r="I249" i="5" s="1"/>
  <c r="K228" i="1"/>
  <c r="J248" i="1"/>
  <c r="G249" i="1"/>
  <c r="H248" i="1"/>
  <c r="I248" i="1" s="1"/>
  <c r="N248" i="1" s="1"/>
  <c r="C249" i="1"/>
  <c r="E248" i="1"/>
  <c r="D148" i="5"/>
  <c r="M183" i="1"/>
  <c r="E183" i="1"/>
  <c r="H183" i="1" s="1"/>
  <c r="I183" i="1" s="1"/>
  <c r="C184" i="1"/>
  <c r="E48" i="5"/>
  <c r="G47" i="5"/>
  <c r="I47" i="5" s="1"/>
  <c r="U26" i="1"/>
  <c r="V26" i="1" s="1"/>
  <c r="Y26" i="1"/>
  <c r="Z26" i="1"/>
  <c r="J40" i="1"/>
  <c r="O26" i="1"/>
  <c r="T26" i="1" s="1"/>
  <c r="Z27" i="1" s="1"/>
  <c r="C42" i="1"/>
  <c r="M42" i="1" s="1"/>
  <c r="E41" i="1"/>
  <c r="H41" i="1" s="1"/>
  <c r="I41" i="1" s="1"/>
  <c r="N41" i="1" s="1"/>
  <c r="D251" i="5" l="1"/>
  <c r="G250" i="5"/>
  <c r="I250" i="5" s="1"/>
  <c r="Y228" i="1"/>
  <c r="U228" i="1"/>
  <c r="V228" i="1" s="1"/>
  <c r="O228" i="1"/>
  <c r="T228" i="1" s="1"/>
  <c r="Z229" i="1" s="1"/>
  <c r="H249" i="1"/>
  <c r="I249" i="1" s="1"/>
  <c r="N249" i="1" s="1"/>
  <c r="J249" i="1"/>
  <c r="G250" i="1"/>
  <c r="E249" i="1"/>
  <c r="C250" i="1"/>
  <c r="D149" i="5"/>
  <c r="C185" i="1"/>
  <c r="E184" i="1"/>
  <c r="H184" i="1" s="1"/>
  <c r="I184" i="1" s="1"/>
  <c r="J184" i="1"/>
  <c r="M184" i="1"/>
  <c r="N184" i="1" s="1"/>
  <c r="N183" i="1"/>
  <c r="J183" i="1"/>
  <c r="K27" i="1"/>
  <c r="E49" i="5"/>
  <c r="G48" i="5"/>
  <c r="I48" i="5" s="1"/>
  <c r="J41" i="1"/>
  <c r="C43" i="1"/>
  <c r="M43" i="1" s="1"/>
  <c r="E42" i="1"/>
  <c r="H42" i="1" s="1"/>
  <c r="I42" i="1" s="1"/>
  <c r="N42" i="1" s="1"/>
  <c r="G251" i="5" l="1"/>
  <c r="I251" i="5" s="1"/>
  <c r="D252" i="5"/>
  <c r="K229" i="1"/>
  <c r="G251" i="1"/>
  <c r="J250" i="1"/>
  <c r="H250" i="1"/>
  <c r="I250" i="1" s="1"/>
  <c r="N250" i="1" s="1"/>
  <c r="E250" i="1"/>
  <c r="C251" i="1"/>
  <c r="D150" i="5"/>
  <c r="E185" i="1"/>
  <c r="H185" i="1" s="1"/>
  <c r="I185" i="1" s="1"/>
  <c r="C186" i="1"/>
  <c r="J185" i="1"/>
  <c r="M185" i="1"/>
  <c r="E50" i="5"/>
  <c r="G49" i="5"/>
  <c r="I49" i="5" s="1"/>
  <c r="U27" i="1"/>
  <c r="V27" i="1" s="1"/>
  <c r="Y27" i="1"/>
  <c r="J42" i="1"/>
  <c r="O27" i="1"/>
  <c r="T27" i="1" s="1"/>
  <c r="K28" i="1" s="1"/>
  <c r="C44" i="1"/>
  <c r="M44" i="1" s="1"/>
  <c r="E43" i="1"/>
  <c r="H43" i="1" s="1"/>
  <c r="I43" i="1" s="1"/>
  <c r="N43" i="1" s="1"/>
  <c r="D253" i="5" l="1"/>
  <c r="G252" i="5"/>
  <c r="I252" i="5" s="1"/>
  <c r="U229" i="1"/>
  <c r="V229" i="1" s="1"/>
  <c r="Y229" i="1"/>
  <c r="O229" i="1"/>
  <c r="T229" i="1" s="1"/>
  <c r="Z230" i="1" s="1"/>
  <c r="J251" i="1"/>
  <c r="H251" i="1"/>
  <c r="I251" i="1" s="1"/>
  <c r="N251" i="1" s="1"/>
  <c r="G252" i="1"/>
  <c r="C252" i="1"/>
  <c r="E251" i="1"/>
  <c r="N185" i="1"/>
  <c r="D151" i="5"/>
  <c r="M186" i="1"/>
  <c r="E186" i="1"/>
  <c r="H186" i="1" s="1"/>
  <c r="I186" i="1" s="1"/>
  <c r="C187" i="1"/>
  <c r="E51" i="5"/>
  <c r="G50" i="5"/>
  <c r="I50" i="5" s="1"/>
  <c r="U28" i="1"/>
  <c r="V28" i="1" s="1"/>
  <c r="Y28" i="1"/>
  <c r="Z28" i="1"/>
  <c r="O28" i="1"/>
  <c r="T28" i="1" s="1"/>
  <c r="K29" i="1" s="1"/>
  <c r="J43" i="1"/>
  <c r="C45" i="1"/>
  <c r="M45" i="1" s="1"/>
  <c r="E44" i="1"/>
  <c r="H44" i="1" s="1"/>
  <c r="I44" i="1" s="1"/>
  <c r="N44" i="1" s="1"/>
  <c r="D254" i="5" l="1"/>
  <c r="G253" i="5"/>
  <c r="I253" i="5" s="1"/>
  <c r="K230" i="1"/>
  <c r="G253" i="1"/>
  <c r="H252" i="1"/>
  <c r="I252" i="1" s="1"/>
  <c r="N252" i="1" s="1"/>
  <c r="J252" i="1"/>
  <c r="E252" i="1"/>
  <c r="C253" i="1"/>
  <c r="D152" i="5"/>
  <c r="C188" i="1"/>
  <c r="M187" i="1"/>
  <c r="E187" i="1"/>
  <c r="H187" i="1" s="1"/>
  <c r="I187" i="1" s="1"/>
  <c r="N186" i="1"/>
  <c r="J186" i="1"/>
  <c r="E52" i="5"/>
  <c r="G51" i="5"/>
  <c r="I51" i="5" s="1"/>
  <c r="U29" i="1"/>
  <c r="V29" i="1" s="1"/>
  <c r="Y29" i="1"/>
  <c r="Z29" i="1"/>
  <c r="O29" i="1"/>
  <c r="T29" i="1" s="1"/>
  <c r="Z30" i="1" s="1"/>
  <c r="J44" i="1"/>
  <c r="C46" i="1"/>
  <c r="M46" i="1" s="1"/>
  <c r="E45" i="1"/>
  <c r="H45" i="1" s="1"/>
  <c r="I45" i="1" s="1"/>
  <c r="N45" i="1" s="1"/>
  <c r="G254" i="5" l="1"/>
  <c r="I254" i="5" s="1"/>
  <c r="D255" i="5"/>
  <c r="U230" i="1"/>
  <c r="V230" i="1" s="1"/>
  <c r="Y230" i="1"/>
  <c r="O230" i="1"/>
  <c r="T230" i="1" s="1"/>
  <c r="Z231" i="1" s="1"/>
  <c r="J253" i="1"/>
  <c r="H253" i="1"/>
  <c r="I253" i="1" s="1"/>
  <c r="N253" i="1" s="1"/>
  <c r="G254" i="1"/>
  <c r="E253" i="1"/>
  <c r="C254" i="1"/>
  <c r="D153" i="5"/>
  <c r="N187" i="1"/>
  <c r="J187" i="1"/>
  <c r="E188" i="1"/>
  <c r="H188" i="1" s="1"/>
  <c r="I188" i="1" s="1"/>
  <c r="J188" i="1"/>
  <c r="M188" i="1"/>
  <c r="N188" i="1" s="1"/>
  <c r="C189" i="1"/>
  <c r="K30" i="1"/>
  <c r="E53" i="5"/>
  <c r="G52" i="5"/>
  <c r="I52" i="5" s="1"/>
  <c r="J45" i="1"/>
  <c r="C47" i="1"/>
  <c r="M47" i="1" s="1"/>
  <c r="E46" i="1"/>
  <c r="H46" i="1" s="1"/>
  <c r="I46" i="1" s="1"/>
  <c r="N46" i="1" s="1"/>
  <c r="D256" i="5" l="1"/>
  <c r="G255" i="5"/>
  <c r="I255" i="5" s="1"/>
  <c r="K231" i="1"/>
  <c r="G255" i="1"/>
  <c r="J254" i="1"/>
  <c r="H254" i="1"/>
  <c r="I254" i="1" s="1"/>
  <c r="N254" i="1" s="1"/>
  <c r="C255" i="1"/>
  <c r="E254" i="1"/>
  <c r="D154" i="5"/>
  <c r="M189" i="1"/>
  <c r="C190" i="1"/>
  <c r="E189" i="1"/>
  <c r="H189" i="1" s="1"/>
  <c r="I189" i="1" s="1"/>
  <c r="E54" i="5"/>
  <c r="G53" i="5"/>
  <c r="I53" i="5" s="1"/>
  <c r="U30" i="1"/>
  <c r="V30" i="1" s="1"/>
  <c r="Y30" i="1"/>
  <c r="O30" i="1"/>
  <c r="T30" i="1" s="1"/>
  <c r="Z31" i="1" s="1"/>
  <c r="C48" i="1"/>
  <c r="M48" i="1" s="1"/>
  <c r="E47" i="1"/>
  <c r="H47" i="1" s="1"/>
  <c r="I47" i="1" s="1"/>
  <c r="N47" i="1" s="1"/>
  <c r="J46" i="1"/>
  <c r="G256" i="5" l="1"/>
  <c r="I256" i="5" s="1"/>
  <c r="D257" i="5"/>
  <c r="Y231" i="1"/>
  <c r="U231" i="1"/>
  <c r="V231" i="1" s="1"/>
  <c r="O231" i="1"/>
  <c r="T231" i="1" s="1"/>
  <c r="Z232" i="1" s="1"/>
  <c r="H255" i="1"/>
  <c r="I255" i="1" s="1"/>
  <c r="N255" i="1" s="1"/>
  <c r="J255" i="1"/>
  <c r="G256" i="1"/>
  <c r="E255" i="1"/>
  <c r="C256" i="1"/>
  <c r="D155" i="5"/>
  <c r="C191" i="1"/>
  <c r="E190" i="1"/>
  <c r="H190" i="1" s="1"/>
  <c r="I190" i="1" s="1"/>
  <c r="M190" i="1"/>
  <c r="N190" i="1" s="1"/>
  <c r="J190" i="1"/>
  <c r="N189" i="1"/>
  <c r="J189" i="1"/>
  <c r="K31" i="1"/>
  <c r="E55" i="5"/>
  <c r="G54" i="5"/>
  <c r="I54" i="5" s="1"/>
  <c r="J47" i="1"/>
  <c r="E48" i="1"/>
  <c r="H48" i="1" s="1"/>
  <c r="I48" i="1" s="1"/>
  <c r="N48" i="1" s="1"/>
  <c r="C49" i="1"/>
  <c r="M49" i="1" s="1"/>
  <c r="G257" i="5" l="1"/>
  <c r="I257" i="5" s="1"/>
  <c r="D258" i="5"/>
  <c r="K232" i="1"/>
  <c r="H256" i="1"/>
  <c r="I256" i="1" s="1"/>
  <c r="N256" i="1" s="1"/>
  <c r="J256" i="1"/>
  <c r="G257" i="1"/>
  <c r="E256" i="1"/>
  <c r="C257" i="1"/>
  <c r="D156" i="5"/>
  <c r="E191" i="1"/>
  <c r="H191" i="1" s="1"/>
  <c r="I191" i="1" s="1"/>
  <c r="C192" i="1"/>
  <c r="J191" i="1"/>
  <c r="M191" i="1"/>
  <c r="N191" i="1" s="1"/>
  <c r="E56" i="5"/>
  <c r="G55" i="5"/>
  <c r="I55" i="5" s="1"/>
  <c r="U31" i="1"/>
  <c r="V31" i="1" s="1"/>
  <c r="Y31" i="1"/>
  <c r="O31" i="1"/>
  <c r="T31" i="1" s="1"/>
  <c r="K32" i="1" s="1"/>
  <c r="J48" i="1"/>
  <c r="C50" i="1"/>
  <c r="M50" i="1" s="1"/>
  <c r="E49" i="1"/>
  <c r="H49" i="1" s="1"/>
  <c r="I49" i="1" s="1"/>
  <c r="N49" i="1" s="1"/>
  <c r="D259" i="5" l="1"/>
  <c r="G258" i="5"/>
  <c r="I258" i="5" s="1"/>
  <c r="U232" i="1"/>
  <c r="V232" i="1" s="1"/>
  <c r="Y232" i="1"/>
  <c r="O232" i="1"/>
  <c r="T232" i="1" s="1"/>
  <c r="Z233" i="1" s="1"/>
  <c r="G258" i="1"/>
  <c r="J257" i="1"/>
  <c r="H257" i="1"/>
  <c r="I257" i="1" s="1"/>
  <c r="N257" i="1" s="1"/>
  <c r="C258" i="1"/>
  <c r="E257" i="1"/>
  <c r="D157" i="5"/>
  <c r="M192" i="1"/>
  <c r="E192" i="1"/>
  <c r="H192" i="1" s="1"/>
  <c r="I192" i="1" s="1"/>
  <c r="C193" i="1"/>
  <c r="E57" i="5"/>
  <c r="G56" i="5"/>
  <c r="I56" i="5" s="1"/>
  <c r="U32" i="1"/>
  <c r="V32" i="1" s="1"/>
  <c r="Y32" i="1"/>
  <c r="Z32" i="1"/>
  <c r="O32" i="1"/>
  <c r="T32" i="1" s="1"/>
  <c r="K33" i="1" s="1"/>
  <c r="J49" i="1"/>
  <c r="C51" i="1"/>
  <c r="M51" i="1" s="1"/>
  <c r="E50" i="1"/>
  <c r="H50" i="1" s="1"/>
  <c r="I50" i="1" s="1"/>
  <c r="N50" i="1" s="1"/>
  <c r="G259" i="5" l="1"/>
  <c r="I259" i="5" s="1"/>
  <c r="D260" i="5"/>
  <c r="K233" i="1"/>
  <c r="H258" i="1"/>
  <c r="I258" i="1" s="1"/>
  <c r="N258" i="1" s="1"/>
  <c r="J258" i="1"/>
  <c r="G259" i="1"/>
  <c r="C259" i="1"/>
  <c r="E258" i="1"/>
  <c r="D158" i="5"/>
  <c r="C194" i="1"/>
  <c r="M193" i="1"/>
  <c r="E193" i="1"/>
  <c r="H193" i="1" s="1"/>
  <c r="I193" i="1" s="1"/>
  <c r="J193" i="1"/>
  <c r="N192" i="1"/>
  <c r="J192" i="1"/>
  <c r="E58" i="5"/>
  <c r="G57" i="5"/>
  <c r="I57" i="5" s="1"/>
  <c r="U33" i="1"/>
  <c r="V33" i="1" s="1"/>
  <c r="Y33" i="1"/>
  <c r="Z33" i="1"/>
  <c r="O33" i="1"/>
  <c r="T33" i="1" s="1"/>
  <c r="Z34" i="1" s="1"/>
  <c r="J50" i="1"/>
  <c r="C52" i="1"/>
  <c r="M52" i="1" s="1"/>
  <c r="E51" i="1"/>
  <c r="H51" i="1" s="1"/>
  <c r="I51" i="1" s="1"/>
  <c r="N51" i="1" s="1"/>
  <c r="D261" i="5" l="1"/>
  <c r="G260" i="5"/>
  <c r="I260" i="5" s="1"/>
  <c r="Y233" i="1"/>
  <c r="U233" i="1"/>
  <c r="V233" i="1" s="1"/>
  <c r="O233" i="1"/>
  <c r="T233" i="1" s="1"/>
  <c r="Z234" i="1" s="1"/>
  <c r="G260" i="1"/>
  <c r="J259" i="1"/>
  <c r="H259" i="1"/>
  <c r="I259" i="1" s="1"/>
  <c r="N259" i="1" s="1"/>
  <c r="C260" i="1"/>
  <c r="E259" i="1"/>
  <c r="N193" i="1"/>
  <c r="D159" i="5"/>
  <c r="E194" i="1"/>
  <c r="H194" i="1" s="1"/>
  <c r="I194" i="1" s="1"/>
  <c r="J194" i="1"/>
  <c r="M194" i="1"/>
  <c r="N194" i="1" s="1"/>
  <c r="C195" i="1"/>
  <c r="K34" i="1"/>
  <c r="U34" i="1" s="1"/>
  <c r="V34" i="1" s="1"/>
  <c r="E59" i="5"/>
  <c r="G58" i="5"/>
  <c r="I58" i="5" s="1"/>
  <c r="C53" i="1"/>
  <c r="M53" i="1" s="1"/>
  <c r="E52" i="1"/>
  <c r="H52" i="1" s="1"/>
  <c r="I52" i="1" s="1"/>
  <c r="N52" i="1" s="1"/>
  <c r="J51" i="1"/>
  <c r="D262" i="5" l="1"/>
  <c r="G261" i="5"/>
  <c r="I261" i="5" s="1"/>
  <c r="K234" i="1"/>
  <c r="H260" i="1"/>
  <c r="I260" i="1" s="1"/>
  <c r="N260" i="1" s="1"/>
  <c r="J260" i="1"/>
  <c r="G261" i="1"/>
  <c r="C261" i="1"/>
  <c r="E260" i="1"/>
  <c r="D160" i="5"/>
  <c r="M195" i="1"/>
  <c r="E195" i="1"/>
  <c r="H195" i="1" s="1"/>
  <c r="I195" i="1" s="1"/>
  <c r="C196" i="1"/>
  <c r="E60" i="5"/>
  <c r="G59" i="5"/>
  <c r="I59" i="5" s="1"/>
  <c r="Y34" i="1"/>
  <c r="O34" i="1"/>
  <c r="T34" i="1" s="1"/>
  <c r="Z35" i="1" s="1"/>
  <c r="C54" i="1"/>
  <c r="M54" i="1" s="1"/>
  <c r="E53" i="1"/>
  <c r="H53" i="1" s="1"/>
  <c r="I53" i="1" s="1"/>
  <c r="N53" i="1" s="1"/>
  <c r="J52" i="1"/>
  <c r="D263" i="5" l="1"/>
  <c r="G262" i="5"/>
  <c r="I262" i="5" s="1"/>
  <c r="U234" i="1"/>
  <c r="V234" i="1" s="1"/>
  <c r="Y234" i="1"/>
  <c r="O234" i="1"/>
  <c r="T234" i="1" s="1"/>
  <c r="Z235" i="1" s="1"/>
  <c r="G262" i="1"/>
  <c r="H261" i="1"/>
  <c r="I261" i="1" s="1"/>
  <c r="N261" i="1" s="1"/>
  <c r="J261" i="1"/>
  <c r="E261" i="1"/>
  <c r="C262" i="1"/>
  <c r="D161" i="5"/>
  <c r="C197" i="1"/>
  <c r="E196" i="1"/>
  <c r="H196" i="1" s="1"/>
  <c r="I196" i="1" s="1"/>
  <c r="M196" i="1"/>
  <c r="N196" i="1" s="1"/>
  <c r="J196" i="1"/>
  <c r="N195" i="1"/>
  <c r="J195" i="1"/>
  <c r="K35" i="1"/>
  <c r="E61" i="5"/>
  <c r="G60" i="5"/>
  <c r="I60" i="5" s="1"/>
  <c r="C55" i="1"/>
  <c r="M55" i="1" s="1"/>
  <c r="E54" i="1"/>
  <c r="H54" i="1" s="1"/>
  <c r="I54" i="1" s="1"/>
  <c r="N54" i="1" s="1"/>
  <c r="J53" i="1"/>
  <c r="D264" i="5" l="1"/>
  <c r="G263" i="5"/>
  <c r="I263" i="5" s="1"/>
  <c r="K235" i="1"/>
  <c r="J262" i="1"/>
  <c r="H262" i="1"/>
  <c r="I262" i="1" s="1"/>
  <c r="N262" i="1" s="1"/>
  <c r="G263" i="1"/>
  <c r="E262" i="1"/>
  <c r="C263" i="1"/>
  <c r="D162" i="5"/>
  <c r="E197" i="1"/>
  <c r="H197" i="1" s="1"/>
  <c r="I197" i="1" s="1"/>
  <c r="M197" i="1"/>
  <c r="N197" i="1" s="1"/>
  <c r="J197" i="1"/>
  <c r="E62" i="5"/>
  <c r="G61" i="5"/>
  <c r="I61" i="5" s="1"/>
  <c r="U35" i="1"/>
  <c r="V35" i="1" s="1"/>
  <c r="O35" i="1"/>
  <c r="T35" i="1" s="1"/>
  <c r="K36" i="1" s="1"/>
  <c r="Y35" i="1"/>
  <c r="J54" i="1"/>
  <c r="C56" i="1"/>
  <c r="M56" i="1" s="1"/>
  <c r="E55" i="1"/>
  <c r="H55" i="1" s="1"/>
  <c r="I55" i="1" s="1"/>
  <c r="N55" i="1" s="1"/>
  <c r="D265" i="5" l="1"/>
  <c r="G264" i="5"/>
  <c r="I264" i="5" s="1"/>
  <c r="U235" i="1"/>
  <c r="V235" i="1" s="1"/>
  <c r="Y235" i="1"/>
  <c r="O235" i="1"/>
  <c r="T235" i="1" s="1"/>
  <c r="Z236" i="1" s="1"/>
  <c r="G264" i="1"/>
  <c r="J263" i="1"/>
  <c r="H263" i="1"/>
  <c r="I263" i="1" s="1"/>
  <c r="N263" i="1" s="1"/>
  <c r="C264" i="1"/>
  <c r="E263" i="1"/>
  <c r="D163" i="5"/>
  <c r="E63" i="5"/>
  <c r="G62" i="5"/>
  <c r="I62" i="5" s="1"/>
  <c r="U36" i="1"/>
  <c r="V36" i="1" s="1"/>
  <c r="Z36" i="1"/>
  <c r="O36" i="1"/>
  <c r="T36" i="1" s="1"/>
  <c r="K37" i="1" s="1"/>
  <c r="Y36" i="1"/>
  <c r="J55" i="1"/>
  <c r="E56" i="1"/>
  <c r="H56" i="1" s="1"/>
  <c r="I56" i="1" s="1"/>
  <c r="N56" i="1" s="1"/>
  <c r="C57" i="1"/>
  <c r="M57" i="1" s="1"/>
  <c r="D266" i="5" l="1"/>
  <c r="G265" i="5"/>
  <c r="I265" i="5" s="1"/>
  <c r="K236" i="1"/>
  <c r="H264" i="1"/>
  <c r="I264" i="1" s="1"/>
  <c r="N264" i="1" s="1"/>
  <c r="J264" i="1"/>
  <c r="G265" i="1"/>
  <c r="E264" i="1"/>
  <c r="C265" i="1"/>
  <c r="D164" i="5"/>
  <c r="E64" i="5"/>
  <c r="G63" i="5"/>
  <c r="I63" i="5" s="1"/>
  <c r="Z37" i="1"/>
  <c r="J56" i="1"/>
  <c r="C58" i="1"/>
  <c r="M58" i="1" s="1"/>
  <c r="E57" i="1"/>
  <c r="H57" i="1" s="1"/>
  <c r="I57" i="1" s="1"/>
  <c r="N57" i="1" s="1"/>
  <c r="D267" i="5" l="1"/>
  <c r="G266" i="5"/>
  <c r="I266" i="5" s="1"/>
  <c r="U236" i="1"/>
  <c r="V236" i="1" s="1"/>
  <c r="Y236" i="1"/>
  <c r="O236" i="1"/>
  <c r="T236" i="1" s="1"/>
  <c r="Z237" i="1" s="1"/>
  <c r="J265" i="1"/>
  <c r="H265" i="1"/>
  <c r="I265" i="1" s="1"/>
  <c r="N265" i="1" s="1"/>
  <c r="G266" i="1"/>
  <c r="E265" i="1"/>
  <c r="C266" i="1"/>
  <c r="D165" i="5"/>
  <c r="E65" i="5"/>
  <c r="G64" i="5"/>
  <c r="I64" i="5" s="1"/>
  <c r="U37" i="1"/>
  <c r="V37" i="1" s="1"/>
  <c r="O37" i="1"/>
  <c r="T37" i="1" s="1"/>
  <c r="Y37" i="1"/>
  <c r="C59" i="1"/>
  <c r="M59" i="1" s="1"/>
  <c r="E58" i="1"/>
  <c r="H58" i="1" s="1"/>
  <c r="I58" i="1" s="1"/>
  <c r="N58" i="1" s="1"/>
  <c r="J57" i="1"/>
  <c r="D268" i="5" l="1"/>
  <c r="G267" i="5"/>
  <c r="I267" i="5" s="1"/>
  <c r="K237" i="1"/>
  <c r="J266" i="1"/>
  <c r="G267" i="1"/>
  <c r="H266" i="1"/>
  <c r="I266" i="1" s="1"/>
  <c r="N266" i="1" s="1"/>
  <c r="C267" i="1"/>
  <c r="E266" i="1"/>
  <c r="D166" i="5"/>
  <c r="K38" i="1"/>
  <c r="U38" i="1" s="1"/>
  <c r="V38" i="1" s="1"/>
  <c r="E66" i="5"/>
  <c r="G65" i="5"/>
  <c r="I65" i="5" s="1"/>
  <c r="Z38" i="1"/>
  <c r="J58" i="1"/>
  <c r="C60" i="1"/>
  <c r="M60" i="1" s="1"/>
  <c r="E59" i="1"/>
  <c r="H59" i="1" s="1"/>
  <c r="I59" i="1" s="1"/>
  <c r="N59" i="1" s="1"/>
  <c r="D269" i="5" l="1"/>
  <c r="G268" i="5"/>
  <c r="I268" i="5" s="1"/>
  <c r="Y237" i="1"/>
  <c r="U237" i="1"/>
  <c r="V237" i="1" s="1"/>
  <c r="O237" i="1"/>
  <c r="T237" i="1" s="1"/>
  <c r="Z238" i="1" s="1"/>
  <c r="H267" i="1"/>
  <c r="I267" i="1" s="1"/>
  <c r="N267" i="1" s="1"/>
  <c r="J267" i="1"/>
  <c r="G268" i="1"/>
  <c r="E267" i="1"/>
  <c r="C268" i="1"/>
  <c r="D167" i="5"/>
  <c r="O38" i="1"/>
  <c r="T38" i="1" s="1"/>
  <c r="K39" i="1" s="1"/>
  <c r="Y38" i="1"/>
  <c r="E67" i="5"/>
  <c r="G66" i="5"/>
  <c r="I66" i="5" s="1"/>
  <c r="C61" i="1"/>
  <c r="M61" i="1" s="1"/>
  <c r="E60" i="1"/>
  <c r="H60" i="1" s="1"/>
  <c r="I60" i="1" s="1"/>
  <c r="N60" i="1" s="1"/>
  <c r="J59" i="1"/>
  <c r="G269" i="5" l="1"/>
  <c r="I269" i="5" s="1"/>
  <c r="D270" i="5"/>
  <c r="K238" i="1"/>
  <c r="G269" i="1"/>
  <c r="H268" i="1"/>
  <c r="I268" i="1" s="1"/>
  <c r="N268" i="1" s="1"/>
  <c r="J268" i="1"/>
  <c r="E268" i="1"/>
  <c r="C269" i="1"/>
  <c r="D168" i="5"/>
  <c r="Z39" i="1"/>
  <c r="Y39" i="1"/>
  <c r="U39" i="1"/>
  <c r="V39" i="1" s="1"/>
  <c r="O39" i="1"/>
  <c r="T39" i="1" s="1"/>
  <c r="K40" i="1" s="1"/>
  <c r="E68" i="5"/>
  <c r="G67" i="5"/>
  <c r="I67" i="5" s="1"/>
  <c r="J60" i="1"/>
  <c r="C62" i="1"/>
  <c r="M62" i="1" s="1"/>
  <c r="E61" i="1"/>
  <c r="H61" i="1" s="1"/>
  <c r="I61" i="1" s="1"/>
  <c r="N61" i="1" s="1"/>
  <c r="G270" i="5" l="1"/>
  <c r="I270" i="5" s="1"/>
  <c r="D271" i="5"/>
  <c r="U238" i="1"/>
  <c r="V238" i="1" s="1"/>
  <c r="Y238" i="1"/>
  <c r="O238" i="1"/>
  <c r="T238" i="1" s="1"/>
  <c r="Z239" i="1" s="1"/>
  <c r="J269" i="1"/>
  <c r="H269" i="1"/>
  <c r="I269" i="1" s="1"/>
  <c r="N269" i="1" s="1"/>
  <c r="G270" i="1"/>
  <c r="C270" i="1"/>
  <c r="E269" i="1"/>
  <c r="D169" i="5"/>
  <c r="Z40" i="1"/>
  <c r="U40" i="1"/>
  <c r="V40" i="1" s="1"/>
  <c r="O40" i="1"/>
  <c r="T40" i="1" s="1"/>
  <c r="Z41" i="1" s="1"/>
  <c r="Y40" i="1"/>
  <c r="E69" i="5"/>
  <c r="G68" i="5"/>
  <c r="I68" i="5" s="1"/>
  <c r="J61" i="1"/>
  <c r="C63" i="1"/>
  <c r="M63" i="1" s="1"/>
  <c r="E62" i="1"/>
  <c r="H62" i="1" s="1"/>
  <c r="I62" i="1" s="1"/>
  <c r="N62" i="1" s="1"/>
  <c r="D272" i="5" l="1"/>
  <c r="G271" i="5"/>
  <c r="I271" i="5" s="1"/>
  <c r="K239" i="1"/>
  <c r="G271" i="1"/>
  <c r="J270" i="1"/>
  <c r="H270" i="1"/>
  <c r="I270" i="1" s="1"/>
  <c r="N270" i="1" s="1"/>
  <c r="C271" i="1"/>
  <c r="E270" i="1"/>
  <c r="D170" i="5"/>
  <c r="K41" i="1"/>
  <c r="O41" i="1" s="1"/>
  <c r="T41" i="1" s="1"/>
  <c r="K42" i="1" s="1"/>
  <c r="E70" i="5"/>
  <c r="G69" i="5"/>
  <c r="I69" i="5" s="1"/>
  <c r="C64" i="1"/>
  <c r="M64" i="1" s="1"/>
  <c r="E63" i="1"/>
  <c r="H63" i="1" s="1"/>
  <c r="I63" i="1" s="1"/>
  <c r="N63" i="1" s="1"/>
  <c r="J62" i="1"/>
  <c r="G272" i="5" l="1"/>
  <c r="I272" i="5" s="1"/>
  <c r="D273" i="5"/>
  <c r="Y239" i="1"/>
  <c r="U239" i="1"/>
  <c r="V239" i="1" s="1"/>
  <c r="O239" i="1"/>
  <c r="T239" i="1" s="1"/>
  <c r="Z240" i="1" s="1"/>
  <c r="J271" i="1"/>
  <c r="H271" i="1"/>
  <c r="I271" i="1" s="1"/>
  <c r="N271" i="1" s="1"/>
  <c r="G272" i="1"/>
  <c r="E271" i="1"/>
  <c r="C272" i="1"/>
  <c r="D171" i="5"/>
  <c r="Y41" i="1"/>
  <c r="U41" i="1"/>
  <c r="V41" i="1" s="1"/>
  <c r="E71" i="5"/>
  <c r="G70" i="5"/>
  <c r="I70" i="5" s="1"/>
  <c r="Z42" i="1"/>
  <c r="O42" i="1"/>
  <c r="T42" i="1" s="1"/>
  <c r="K43" i="1" s="1"/>
  <c r="U42" i="1"/>
  <c r="V42" i="1" s="1"/>
  <c r="Y42" i="1"/>
  <c r="J63" i="1"/>
  <c r="E64" i="1"/>
  <c r="H64" i="1" s="1"/>
  <c r="I64" i="1" s="1"/>
  <c r="N64" i="1" s="1"/>
  <c r="C65" i="1"/>
  <c r="M65" i="1" s="1"/>
  <c r="D274" i="5" l="1"/>
  <c r="G273" i="5"/>
  <c r="I273" i="5" s="1"/>
  <c r="K240" i="1"/>
  <c r="G273" i="1"/>
  <c r="H272" i="1"/>
  <c r="I272" i="1" s="1"/>
  <c r="N272" i="1" s="1"/>
  <c r="J272" i="1"/>
  <c r="C273" i="1"/>
  <c r="E272" i="1"/>
  <c r="D172" i="5"/>
  <c r="E72" i="5"/>
  <c r="G71" i="5"/>
  <c r="I71" i="5" s="1"/>
  <c r="U43" i="1"/>
  <c r="V43" i="1" s="1"/>
  <c r="Y43" i="1"/>
  <c r="O43" i="1"/>
  <c r="T43" i="1" s="1"/>
  <c r="K44" i="1" s="1"/>
  <c r="Z43" i="1"/>
  <c r="C66" i="1"/>
  <c r="M66" i="1" s="1"/>
  <c r="E65" i="1"/>
  <c r="H65" i="1" s="1"/>
  <c r="I65" i="1" s="1"/>
  <c r="N65" i="1" s="1"/>
  <c r="J64" i="1"/>
  <c r="G274" i="5" l="1"/>
  <c r="I274" i="5" s="1"/>
  <c r="D275" i="5"/>
  <c r="U240" i="1"/>
  <c r="V240" i="1" s="1"/>
  <c r="Y240" i="1"/>
  <c r="O240" i="1"/>
  <c r="T240" i="1" s="1"/>
  <c r="Z241" i="1" s="1"/>
  <c r="H273" i="1"/>
  <c r="I273" i="1" s="1"/>
  <c r="N273" i="1" s="1"/>
  <c r="J273" i="1"/>
  <c r="G274" i="1"/>
  <c r="C274" i="1"/>
  <c r="E273" i="1"/>
  <c r="D173" i="5"/>
  <c r="E73" i="5"/>
  <c r="G72" i="5"/>
  <c r="I72" i="5" s="1"/>
  <c r="O44" i="1"/>
  <c r="T44" i="1" s="1"/>
  <c r="K45" i="1" s="1"/>
  <c r="U44" i="1"/>
  <c r="V44" i="1" s="1"/>
  <c r="Y44" i="1"/>
  <c r="Z44" i="1"/>
  <c r="J65" i="1"/>
  <c r="C67" i="1"/>
  <c r="M67" i="1" s="1"/>
  <c r="E66" i="1"/>
  <c r="H66" i="1" s="1"/>
  <c r="I66" i="1" s="1"/>
  <c r="N66" i="1" s="1"/>
  <c r="D276" i="5" l="1"/>
  <c r="G275" i="5"/>
  <c r="I275" i="5" s="1"/>
  <c r="K241" i="1"/>
  <c r="J274" i="1"/>
  <c r="G275" i="1"/>
  <c r="H274" i="1"/>
  <c r="I274" i="1" s="1"/>
  <c r="N274" i="1" s="1"/>
  <c r="E274" i="1"/>
  <c r="C275" i="1"/>
  <c r="D174" i="5"/>
  <c r="E74" i="5"/>
  <c r="G73" i="5"/>
  <c r="I73" i="5" s="1"/>
  <c r="O45" i="1"/>
  <c r="T45" i="1" s="1"/>
  <c r="Z46" i="1" s="1"/>
  <c r="Y45" i="1"/>
  <c r="U45" i="1"/>
  <c r="V45" i="1" s="1"/>
  <c r="Z45" i="1"/>
  <c r="J66" i="1"/>
  <c r="C68" i="1"/>
  <c r="M68" i="1" s="1"/>
  <c r="E67" i="1"/>
  <c r="H67" i="1" s="1"/>
  <c r="I67" i="1" s="1"/>
  <c r="N67" i="1" s="1"/>
  <c r="D277" i="5" l="1"/>
  <c r="G276" i="5"/>
  <c r="I276" i="5" s="1"/>
  <c r="Y241" i="1"/>
  <c r="U241" i="1"/>
  <c r="V241" i="1" s="1"/>
  <c r="O241" i="1"/>
  <c r="T241" i="1" s="1"/>
  <c r="Z242" i="1" s="1"/>
  <c r="G276" i="1"/>
  <c r="J275" i="1"/>
  <c r="H275" i="1"/>
  <c r="I275" i="1" s="1"/>
  <c r="N275" i="1" s="1"/>
  <c r="C276" i="1"/>
  <c r="E275" i="1"/>
  <c r="D175" i="5"/>
  <c r="K46" i="1"/>
  <c r="E75" i="5"/>
  <c r="G74" i="5"/>
  <c r="I74" i="5" s="1"/>
  <c r="J67" i="1"/>
  <c r="C69" i="1"/>
  <c r="M69" i="1" s="1"/>
  <c r="E68" i="1"/>
  <c r="H68" i="1" s="1"/>
  <c r="I68" i="1" s="1"/>
  <c r="N68" i="1" s="1"/>
  <c r="G277" i="5" l="1"/>
  <c r="I277" i="5" s="1"/>
  <c r="D278" i="5"/>
  <c r="K242" i="1"/>
  <c r="H276" i="1"/>
  <c r="I276" i="1" s="1"/>
  <c r="N276" i="1" s="1"/>
  <c r="J276" i="1"/>
  <c r="G277" i="1"/>
  <c r="E276" i="1"/>
  <c r="C277" i="1"/>
  <c r="D176" i="5"/>
  <c r="E76" i="5"/>
  <c r="G75" i="5"/>
  <c r="I75" i="5" s="1"/>
  <c r="O46" i="1"/>
  <c r="T46" i="1" s="1"/>
  <c r="Z47" i="1" s="1"/>
  <c r="U46" i="1"/>
  <c r="V46" i="1" s="1"/>
  <c r="Y46" i="1"/>
  <c r="J68" i="1"/>
  <c r="C70" i="1"/>
  <c r="M70" i="1" s="1"/>
  <c r="E69" i="1"/>
  <c r="H69" i="1" s="1"/>
  <c r="I69" i="1" s="1"/>
  <c r="N69" i="1" s="1"/>
  <c r="G278" i="5" l="1"/>
  <c r="I278" i="5" s="1"/>
  <c r="D279" i="5"/>
  <c r="G279" i="5" s="1"/>
  <c r="I279" i="5" s="1"/>
  <c r="U242" i="1"/>
  <c r="V242" i="1" s="1"/>
  <c r="Y242" i="1"/>
  <c r="O242" i="1"/>
  <c r="T242" i="1" s="1"/>
  <c r="Z243" i="1" s="1"/>
  <c r="G278" i="1"/>
  <c r="H277" i="1"/>
  <c r="I277" i="1" s="1"/>
  <c r="N277" i="1" s="1"/>
  <c r="J277" i="1"/>
  <c r="E277" i="1"/>
  <c r="C278" i="1"/>
  <c r="D177" i="5"/>
  <c r="K47" i="1"/>
  <c r="E77" i="5"/>
  <c r="G76" i="5"/>
  <c r="I76" i="5" s="1"/>
  <c r="J69" i="1"/>
  <c r="C71" i="1"/>
  <c r="M71" i="1" s="1"/>
  <c r="E70" i="1"/>
  <c r="H70" i="1" s="1"/>
  <c r="I70" i="1" s="1"/>
  <c r="N70" i="1" s="1"/>
  <c r="K243" i="1" l="1"/>
  <c r="H278" i="1"/>
  <c r="I278" i="1" s="1"/>
  <c r="N278" i="1" s="1"/>
  <c r="J278" i="1"/>
  <c r="G279" i="1"/>
  <c r="C279" i="1"/>
  <c r="E278" i="1"/>
  <c r="D178" i="5"/>
  <c r="E78" i="5"/>
  <c r="G77" i="5"/>
  <c r="I77" i="5" s="1"/>
  <c r="U47" i="1"/>
  <c r="V47" i="1" s="1"/>
  <c r="Y47" i="1"/>
  <c r="O47" i="1"/>
  <c r="T47" i="1" s="1"/>
  <c r="Z48" i="1" s="1"/>
  <c r="J70" i="1"/>
  <c r="E71" i="1"/>
  <c r="H71" i="1" s="1"/>
  <c r="I71" i="1" s="1"/>
  <c r="N71" i="1" s="1"/>
  <c r="C72" i="1"/>
  <c r="M72" i="1" s="1"/>
  <c r="U243" i="1" l="1"/>
  <c r="V243" i="1" s="1"/>
  <c r="Y243" i="1"/>
  <c r="O243" i="1"/>
  <c r="T243" i="1" s="1"/>
  <c r="Z244" i="1" s="1"/>
  <c r="G280" i="1"/>
  <c r="J279" i="1"/>
  <c r="H279" i="1"/>
  <c r="I279" i="1" s="1"/>
  <c r="N279" i="1" s="1"/>
  <c r="E279" i="1"/>
  <c r="C280" i="1"/>
  <c r="E280" i="1" s="1"/>
  <c r="D179" i="5"/>
  <c r="K48" i="1"/>
  <c r="E79" i="5"/>
  <c r="G78" i="5"/>
  <c r="I78" i="5" s="1"/>
  <c r="J71" i="1"/>
  <c r="E72" i="1"/>
  <c r="H72" i="1" s="1"/>
  <c r="I72" i="1" s="1"/>
  <c r="N72" i="1" s="1"/>
  <c r="C73" i="1"/>
  <c r="M73" i="1" s="1"/>
  <c r="K244" i="1" l="1"/>
  <c r="J280" i="1"/>
  <c r="H280" i="1"/>
  <c r="I280" i="1" s="1"/>
  <c r="N280" i="1" s="1"/>
  <c r="D180" i="5"/>
  <c r="E80" i="5"/>
  <c r="G79" i="5"/>
  <c r="I79" i="5" s="1"/>
  <c r="U48" i="1"/>
  <c r="V48" i="1" s="1"/>
  <c r="Y48" i="1"/>
  <c r="O48" i="1"/>
  <c r="T48" i="1" s="1"/>
  <c r="Z49" i="1" s="1"/>
  <c r="J72" i="1"/>
  <c r="C74" i="1"/>
  <c r="M74" i="1" s="1"/>
  <c r="E73" i="1"/>
  <c r="H73" i="1" s="1"/>
  <c r="I73" i="1" s="1"/>
  <c r="N73" i="1" s="1"/>
  <c r="Y244" i="1" l="1"/>
  <c r="U244" i="1"/>
  <c r="V244" i="1" s="1"/>
  <c r="O244" i="1"/>
  <c r="T244" i="1" s="1"/>
  <c r="Z245" i="1" s="1"/>
  <c r="D181" i="5"/>
  <c r="K49" i="1"/>
  <c r="U49" i="1" s="1"/>
  <c r="V49" i="1" s="1"/>
  <c r="E81" i="5"/>
  <c r="G80" i="5"/>
  <c r="I80" i="5" s="1"/>
  <c r="J73" i="1"/>
  <c r="E74" i="1"/>
  <c r="H74" i="1" s="1"/>
  <c r="I74" i="1" s="1"/>
  <c r="N74" i="1" s="1"/>
  <c r="C75" i="1"/>
  <c r="M75" i="1" s="1"/>
  <c r="K245" i="1" l="1"/>
  <c r="D182" i="5"/>
  <c r="E82" i="5"/>
  <c r="G81" i="5"/>
  <c r="I81" i="5" s="1"/>
  <c r="O49" i="1"/>
  <c r="T49" i="1" s="1"/>
  <c r="K50" i="1" s="1"/>
  <c r="Y49" i="1"/>
  <c r="J74" i="1"/>
  <c r="E75" i="1"/>
  <c r="H75" i="1" s="1"/>
  <c r="I75" i="1" s="1"/>
  <c r="N75" i="1" s="1"/>
  <c r="C76" i="1"/>
  <c r="M76" i="1" s="1"/>
  <c r="Y245" i="1" l="1"/>
  <c r="U245" i="1"/>
  <c r="V245" i="1" s="1"/>
  <c r="O245" i="1"/>
  <c r="T245" i="1" s="1"/>
  <c r="Z246" i="1" s="1"/>
  <c r="D183" i="5"/>
  <c r="E83" i="5"/>
  <c r="G82" i="5"/>
  <c r="I82" i="5" s="1"/>
  <c r="Z50" i="1"/>
  <c r="U50" i="1"/>
  <c r="V50" i="1" s="1"/>
  <c r="O50" i="1"/>
  <c r="T50" i="1" s="1"/>
  <c r="K51" i="1" s="1"/>
  <c r="Y50" i="1"/>
  <c r="J75" i="1"/>
  <c r="E76" i="1"/>
  <c r="H76" i="1" s="1"/>
  <c r="I76" i="1" s="1"/>
  <c r="N76" i="1" s="1"/>
  <c r="C77" i="1"/>
  <c r="M77" i="1" s="1"/>
  <c r="K246" i="1" l="1"/>
  <c r="D184" i="5"/>
  <c r="Z51" i="1"/>
  <c r="E84" i="5"/>
  <c r="G83" i="5"/>
  <c r="I83" i="5" s="1"/>
  <c r="U51" i="1"/>
  <c r="V51" i="1" s="1"/>
  <c r="O51" i="1"/>
  <c r="T51" i="1" s="1"/>
  <c r="Z52" i="1" s="1"/>
  <c r="Y51" i="1"/>
  <c r="J76" i="1"/>
  <c r="E77" i="1"/>
  <c r="H77" i="1" s="1"/>
  <c r="I77" i="1" s="1"/>
  <c r="N77" i="1" s="1"/>
  <c r="C78" i="1"/>
  <c r="M78" i="1" s="1"/>
  <c r="U246" i="1" l="1"/>
  <c r="V246" i="1" s="1"/>
  <c r="Y246" i="1"/>
  <c r="O246" i="1"/>
  <c r="T246" i="1" s="1"/>
  <c r="Z247" i="1" s="1"/>
  <c r="D185" i="5"/>
  <c r="K52" i="1"/>
  <c r="E85" i="5"/>
  <c r="G84" i="5"/>
  <c r="I84" i="5" s="1"/>
  <c r="J77" i="1"/>
  <c r="C79" i="1"/>
  <c r="M79" i="1" s="1"/>
  <c r="E78" i="1"/>
  <c r="H78" i="1" s="1"/>
  <c r="I78" i="1" s="1"/>
  <c r="N78" i="1" s="1"/>
  <c r="K247" i="1" l="1"/>
  <c r="D186" i="5"/>
  <c r="E86" i="5"/>
  <c r="G85" i="5"/>
  <c r="I85" i="5" s="1"/>
  <c r="U52" i="1"/>
  <c r="V52" i="1" s="1"/>
  <c r="Y52" i="1"/>
  <c r="O52" i="1"/>
  <c r="T52" i="1" s="1"/>
  <c r="K53" i="1" s="1"/>
  <c r="J78" i="1"/>
  <c r="C80" i="1"/>
  <c r="M80" i="1" s="1"/>
  <c r="E79" i="1"/>
  <c r="H79" i="1" s="1"/>
  <c r="I79" i="1" s="1"/>
  <c r="N79" i="1" s="1"/>
  <c r="Y247" i="1" l="1"/>
  <c r="U247" i="1"/>
  <c r="V247" i="1" s="1"/>
  <c r="O247" i="1"/>
  <c r="T247" i="1" s="1"/>
  <c r="Z248" i="1" s="1"/>
  <c r="D187" i="5"/>
  <c r="E87" i="5"/>
  <c r="G86" i="5"/>
  <c r="I86" i="5" s="1"/>
  <c r="O53" i="1"/>
  <c r="T53" i="1" s="1"/>
  <c r="K54" i="1" s="1"/>
  <c r="U53" i="1"/>
  <c r="V53" i="1" s="1"/>
  <c r="Y53" i="1"/>
  <c r="Z53" i="1"/>
  <c r="E80" i="1"/>
  <c r="H80" i="1" s="1"/>
  <c r="I80" i="1" s="1"/>
  <c r="N80" i="1" s="1"/>
  <c r="C81" i="1"/>
  <c r="M81" i="1" s="1"/>
  <c r="J79" i="1"/>
  <c r="K248" i="1" l="1"/>
  <c r="D188" i="5"/>
  <c r="E88" i="5"/>
  <c r="G87" i="5"/>
  <c r="I87" i="5" s="1"/>
  <c r="Z54" i="1"/>
  <c r="U54" i="1"/>
  <c r="V54" i="1" s="1"/>
  <c r="O54" i="1"/>
  <c r="T54" i="1" s="1"/>
  <c r="K55" i="1" s="1"/>
  <c r="Y54" i="1"/>
  <c r="C82" i="1"/>
  <c r="M82" i="1" s="1"/>
  <c r="E81" i="1"/>
  <c r="H81" i="1" s="1"/>
  <c r="I81" i="1" s="1"/>
  <c r="N81" i="1" s="1"/>
  <c r="J80" i="1"/>
  <c r="U248" i="1" l="1"/>
  <c r="V248" i="1" s="1"/>
  <c r="Y248" i="1"/>
  <c r="O248" i="1"/>
  <c r="T248" i="1" s="1"/>
  <c r="Z249" i="1" s="1"/>
  <c r="D189" i="5"/>
  <c r="E89" i="5"/>
  <c r="G88" i="5"/>
  <c r="I88" i="5" s="1"/>
  <c r="O55" i="1"/>
  <c r="T55" i="1" s="1"/>
  <c r="K56" i="1" s="1"/>
  <c r="Y55" i="1"/>
  <c r="U55" i="1"/>
  <c r="V55" i="1" s="1"/>
  <c r="Z55" i="1"/>
  <c r="J81" i="1"/>
  <c r="E82" i="1"/>
  <c r="H82" i="1" s="1"/>
  <c r="I82" i="1" s="1"/>
  <c r="N82" i="1" s="1"/>
  <c r="C83" i="1"/>
  <c r="M83" i="1" s="1"/>
  <c r="K249" i="1" l="1"/>
  <c r="D190" i="5"/>
  <c r="E90" i="5"/>
  <c r="G89" i="5"/>
  <c r="I89" i="5" s="1"/>
  <c r="O56" i="1"/>
  <c r="T56" i="1" s="1"/>
  <c r="K57" i="1" s="1"/>
  <c r="Y56" i="1"/>
  <c r="U56" i="1"/>
  <c r="V56" i="1" s="1"/>
  <c r="Z56" i="1"/>
  <c r="J82" i="1"/>
  <c r="C84" i="1"/>
  <c r="M84" i="1" s="1"/>
  <c r="E83" i="1"/>
  <c r="H83" i="1" s="1"/>
  <c r="I83" i="1" s="1"/>
  <c r="N83" i="1" s="1"/>
  <c r="U249" i="1" l="1"/>
  <c r="V249" i="1" s="1"/>
  <c r="Y249" i="1"/>
  <c r="O249" i="1"/>
  <c r="T249" i="1" s="1"/>
  <c r="Z250" i="1" s="1"/>
  <c r="D191" i="5"/>
  <c r="Z57" i="1"/>
  <c r="E91" i="5"/>
  <c r="G90" i="5"/>
  <c r="I90" i="5" s="1"/>
  <c r="O57" i="1"/>
  <c r="T57" i="1" s="1"/>
  <c r="K58" i="1" s="1"/>
  <c r="Y57" i="1"/>
  <c r="U57" i="1"/>
  <c r="V57" i="1" s="1"/>
  <c r="C85" i="1"/>
  <c r="M85" i="1" s="1"/>
  <c r="E84" i="1"/>
  <c r="H84" i="1" s="1"/>
  <c r="I84" i="1" s="1"/>
  <c r="N84" i="1" s="1"/>
  <c r="J83" i="1"/>
  <c r="K250" i="1" l="1"/>
  <c r="D192" i="5"/>
  <c r="Z58" i="1"/>
  <c r="E92" i="5"/>
  <c r="G91" i="5"/>
  <c r="I91" i="5" s="1"/>
  <c r="O58" i="1"/>
  <c r="T58" i="1" s="1"/>
  <c r="K59" i="1" s="1"/>
  <c r="U58" i="1"/>
  <c r="V58" i="1" s="1"/>
  <c r="Y58" i="1"/>
  <c r="E85" i="1"/>
  <c r="H85" i="1" s="1"/>
  <c r="I85" i="1" s="1"/>
  <c r="N85" i="1" s="1"/>
  <c r="C86" i="1"/>
  <c r="M86" i="1" s="1"/>
  <c r="J84" i="1"/>
  <c r="U250" i="1" l="1"/>
  <c r="V250" i="1" s="1"/>
  <c r="Y250" i="1"/>
  <c r="O250" i="1"/>
  <c r="T250" i="1" s="1"/>
  <c r="Z251" i="1" s="1"/>
  <c r="D193" i="5"/>
  <c r="E93" i="5"/>
  <c r="G92" i="5"/>
  <c r="I92" i="5" s="1"/>
  <c r="Z59" i="1"/>
  <c r="O59" i="1"/>
  <c r="T59" i="1" s="1"/>
  <c r="K60" i="1" s="1"/>
  <c r="Y59" i="1"/>
  <c r="U59" i="1"/>
  <c r="V59" i="1" s="1"/>
  <c r="J85" i="1"/>
  <c r="C87" i="1"/>
  <c r="M87" i="1" s="1"/>
  <c r="E86" i="1"/>
  <c r="H86" i="1" s="1"/>
  <c r="I86" i="1" s="1"/>
  <c r="N86" i="1" s="1"/>
  <c r="K251" i="1" l="1"/>
  <c r="D194" i="5"/>
  <c r="E94" i="5"/>
  <c r="G93" i="5"/>
  <c r="I93" i="5" s="1"/>
  <c r="Z60" i="1"/>
  <c r="O60" i="1"/>
  <c r="T60" i="1" s="1"/>
  <c r="K61" i="1" s="1"/>
  <c r="U60" i="1"/>
  <c r="V60" i="1" s="1"/>
  <c r="Y60" i="1"/>
  <c r="J86" i="1"/>
  <c r="E87" i="1"/>
  <c r="H87" i="1" s="1"/>
  <c r="I87" i="1" s="1"/>
  <c r="N87" i="1" s="1"/>
  <c r="C88" i="1"/>
  <c r="M88" i="1" s="1"/>
  <c r="Y251" i="1" l="1"/>
  <c r="U251" i="1"/>
  <c r="V251" i="1" s="1"/>
  <c r="O251" i="1"/>
  <c r="T251" i="1" s="1"/>
  <c r="Z252" i="1" s="1"/>
  <c r="D195" i="5"/>
  <c r="E95" i="5"/>
  <c r="G94" i="5"/>
  <c r="I94" i="5" s="1"/>
  <c r="O61" i="1"/>
  <c r="T61" i="1" s="1"/>
  <c r="K62" i="1" s="1"/>
  <c r="U61" i="1"/>
  <c r="V61" i="1" s="1"/>
  <c r="Y61" i="1"/>
  <c r="Z61" i="1"/>
  <c r="J87" i="1"/>
  <c r="C89" i="1"/>
  <c r="M89" i="1" s="1"/>
  <c r="E88" i="1"/>
  <c r="H88" i="1" s="1"/>
  <c r="I88" i="1" s="1"/>
  <c r="N88" i="1" s="1"/>
  <c r="K252" i="1" l="1"/>
  <c r="D196" i="5"/>
  <c r="E96" i="5"/>
  <c r="G95" i="5"/>
  <c r="I95" i="5" s="1"/>
  <c r="U62" i="1"/>
  <c r="V62" i="1" s="1"/>
  <c r="O62" i="1"/>
  <c r="T62" i="1" s="1"/>
  <c r="K63" i="1" s="1"/>
  <c r="Y62" i="1"/>
  <c r="Z62" i="1"/>
  <c r="C90" i="1"/>
  <c r="E89" i="1"/>
  <c r="H89" i="1" s="1"/>
  <c r="I89" i="1" s="1"/>
  <c r="N89" i="1" s="1"/>
  <c r="J88" i="1"/>
  <c r="U252" i="1" l="1"/>
  <c r="V252" i="1" s="1"/>
  <c r="Y252" i="1"/>
  <c r="O252" i="1"/>
  <c r="T252" i="1" s="1"/>
  <c r="Z253" i="1" s="1"/>
  <c r="D197" i="5"/>
  <c r="C91" i="1"/>
  <c r="M91" i="1" s="1"/>
  <c r="M90" i="1"/>
  <c r="E97" i="5"/>
  <c r="G96" i="5"/>
  <c r="I96" i="5" s="1"/>
  <c r="U63" i="1"/>
  <c r="V63" i="1" s="1"/>
  <c r="O63" i="1"/>
  <c r="T63" i="1" s="1"/>
  <c r="K64" i="1" s="1"/>
  <c r="Y63" i="1"/>
  <c r="Z63" i="1"/>
  <c r="J89" i="1"/>
  <c r="C92" i="1"/>
  <c r="M92" i="1" s="1"/>
  <c r="E91" i="1"/>
  <c r="H91" i="1" s="1"/>
  <c r="I91" i="1" s="1"/>
  <c r="E90" i="1"/>
  <c r="H90" i="1" s="1"/>
  <c r="I90" i="1" s="1"/>
  <c r="K253" i="1" l="1"/>
  <c r="N90" i="1"/>
  <c r="N91" i="1"/>
  <c r="D198" i="5"/>
  <c r="E98" i="5"/>
  <c r="G97" i="5"/>
  <c r="I97" i="5" s="1"/>
  <c r="Z64" i="1"/>
  <c r="O64" i="1"/>
  <c r="T64" i="1" s="1"/>
  <c r="K65" i="1" s="1"/>
  <c r="U64" i="1"/>
  <c r="V64" i="1" s="1"/>
  <c r="Y64" i="1"/>
  <c r="J91" i="1"/>
  <c r="C93" i="1"/>
  <c r="M93" i="1" s="1"/>
  <c r="E92" i="1"/>
  <c r="H92" i="1" s="1"/>
  <c r="I92" i="1" s="1"/>
  <c r="N92" i="1" s="1"/>
  <c r="J90" i="1"/>
  <c r="U253" i="1" l="1"/>
  <c r="V253" i="1" s="1"/>
  <c r="Y253" i="1"/>
  <c r="O253" i="1"/>
  <c r="T253" i="1" s="1"/>
  <c r="Z254" i="1" s="1"/>
  <c r="D199" i="5"/>
  <c r="E99" i="5"/>
  <c r="G98" i="5"/>
  <c r="I98" i="5" s="1"/>
  <c r="Z65" i="1"/>
  <c r="O65" i="1"/>
  <c r="T65" i="1" s="1"/>
  <c r="K66" i="1" s="1"/>
  <c r="U65" i="1"/>
  <c r="V65" i="1" s="1"/>
  <c r="Y65" i="1"/>
  <c r="J92" i="1"/>
  <c r="C94" i="1"/>
  <c r="M94" i="1" s="1"/>
  <c r="E93" i="1"/>
  <c r="H93" i="1" s="1"/>
  <c r="I93" i="1" s="1"/>
  <c r="N93" i="1" s="1"/>
  <c r="K254" i="1" l="1"/>
  <c r="G99" i="5"/>
  <c r="I99" i="5" s="1"/>
  <c r="E100" i="5"/>
  <c r="Z66" i="1"/>
  <c r="O66" i="1"/>
  <c r="T66" i="1" s="1"/>
  <c r="K67" i="1" s="1"/>
  <c r="Y66" i="1"/>
  <c r="U66" i="1"/>
  <c r="V66" i="1" s="1"/>
  <c r="C95" i="1"/>
  <c r="M95" i="1" s="1"/>
  <c r="E94" i="1"/>
  <c r="H94" i="1" s="1"/>
  <c r="I94" i="1" s="1"/>
  <c r="N94" i="1" s="1"/>
  <c r="J93" i="1"/>
  <c r="U254" i="1" l="1"/>
  <c r="V254" i="1" s="1"/>
  <c r="Y254" i="1"/>
  <c r="O254" i="1"/>
  <c r="T254" i="1" s="1"/>
  <c r="Z255" i="1" s="1"/>
  <c r="E101" i="5"/>
  <c r="G100" i="5"/>
  <c r="I100" i="5" s="1"/>
  <c r="Z67" i="1"/>
  <c r="Y67" i="1"/>
  <c r="U67" i="1"/>
  <c r="V67" i="1" s="1"/>
  <c r="O67" i="1"/>
  <c r="T67" i="1" s="1"/>
  <c r="Z68" i="1" s="1"/>
  <c r="J94" i="1"/>
  <c r="C96" i="1"/>
  <c r="M96" i="1" s="1"/>
  <c r="E95" i="1"/>
  <c r="H95" i="1" s="1"/>
  <c r="I95" i="1" s="1"/>
  <c r="N95" i="1" s="1"/>
  <c r="K255" i="1" l="1"/>
  <c r="E102" i="5"/>
  <c r="G101" i="5"/>
  <c r="I101" i="5" s="1"/>
  <c r="K68" i="1"/>
  <c r="O68" i="1" s="1"/>
  <c r="T68" i="1" s="1"/>
  <c r="Z69" i="1" s="1"/>
  <c r="J95" i="1"/>
  <c r="C97" i="1"/>
  <c r="M97" i="1" s="1"/>
  <c r="E96" i="1"/>
  <c r="H96" i="1" s="1"/>
  <c r="I96" i="1" s="1"/>
  <c r="N96" i="1" s="1"/>
  <c r="Y255" i="1" l="1"/>
  <c r="U255" i="1"/>
  <c r="V255" i="1" s="1"/>
  <c r="O255" i="1"/>
  <c r="T255" i="1" s="1"/>
  <c r="Z256" i="1" s="1"/>
  <c r="E103" i="5"/>
  <c r="G102" i="5"/>
  <c r="I102" i="5" s="1"/>
  <c r="K69" i="1"/>
  <c r="U68" i="1"/>
  <c r="V68" i="1" s="1"/>
  <c r="Y68" i="1"/>
  <c r="J96" i="1"/>
  <c r="C98" i="1"/>
  <c r="M98" i="1" s="1"/>
  <c r="E97" i="1"/>
  <c r="H97" i="1" s="1"/>
  <c r="I97" i="1" s="1"/>
  <c r="N97" i="1" s="1"/>
  <c r="K256" i="1" l="1"/>
  <c r="E104" i="5"/>
  <c r="G103" i="5"/>
  <c r="I103" i="5" s="1"/>
  <c r="Y69" i="1"/>
  <c r="U69" i="1"/>
  <c r="V69" i="1" s="1"/>
  <c r="O69" i="1"/>
  <c r="T69" i="1" s="1"/>
  <c r="K70" i="1" s="1"/>
  <c r="J97" i="1"/>
  <c r="C99" i="1"/>
  <c r="M99" i="1" s="1"/>
  <c r="E98" i="1"/>
  <c r="H98" i="1" s="1"/>
  <c r="I98" i="1" s="1"/>
  <c r="N98" i="1" s="1"/>
  <c r="U256" i="1" l="1"/>
  <c r="V256" i="1" s="1"/>
  <c r="Y256" i="1"/>
  <c r="O256" i="1"/>
  <c r="T256" i="1" s="1"/>
  <c r="Z257" i="1" s="1"/>
  <c r="E105" i="5"/>
  <c r="G104" i="5"/>
  <c r="I104" i="5" s="1"/>
  <c r="U70" i="1"/>
  <c r="V70" i="1" s="1"/>
  <c r="Y70" i="1"/>
  <c r="O70" i="1"/>
  <c r="T70" i="1" s="1"/>
  <c r="Z71" i="1" s="1"/>
  <c r="Z70" i="1"/>
  <c r="C100" i="1"/>
  <c r="E99" i="1"/>
  <c r="H99" i="1" s="1"/>
  <c r="I99" i="1" s="1"/>
  <c r="N99" i="1" s="1"/>
  <c r="J98" i="1"/>
  <c r="K257" i="1" l="1"/>
  <c r="E106" i="5"/>
  <c r="G105" i="5"/>
  <c r="I105" i="5" s="1"/>
  <c r="M100" i="1"/>
  <c r="C101" i="1"/>
  <c r="K71" i="1"/>
  <c r="J99" i="1"/>
  <c r="E100" i="1"/>
  <c r="H100" i="1" s="1"/>
  <c r="I100" i="1" s="1"/>
  <c r="Y257" i="1" l="1"/>
  <c r="U257" i="1"/>
  <c r="V257" i="1" s="1"/>
  <c r="O257" i="1"/>
  <c r="T257" i="1" s="1"/>
  <c r="Z258" i="1" s="1"/>
  <c r="N100" i="1"/>
  <c r="E107" i="5"/>
  <c r="G106" i="5"/>
  <c r="I106" i="5" s="1"/>
  <c r="C102" i="1"/>
  <c r="M101" i="1"/>
  <c r="E101" i="1"/>
  <c r="H101" i="1" s="1"/>
  <c r="I101" i="1" s="1"/>
  <c r="Y71" i="1"/>
  <c r="O71" i="1"/>
  <c r="T71" i="1" s="1"/>
  <c r="K72" i="1" s="1"/>
  <c r="U71" i="1"/>
  <c r="V71" i="1" s="1"/>
  <c r="J100" i="1"/>
  <c r="K258" i="1" l="1"/>
  <c r="N101" i="1"/>
  <c r="E108" i="5"/>
  <c r="G107" i="5"/>
  <c r="I107" i="5" s="1"/>
  <c r="J101" i="1"/>
  <c r="E102" i="1"/>
  <c r="H102" i="1" s="1"/>
  <c r="I102" i="1" s="1"/>
  <c r="C103" i="1"/>
  <c r="J102" i="1"/>
  <c r="M102" i="1"/>
  <c r="N102" i="1" s="1"/>
  <c r="O72" i="1"/>
  <c r="T72" i="1" s="1"/>
  <c r="K73" i="1" s="1"/>
  <c r="U72" i="1"/>
  <c r="V72" i="1" s="1"/>
  <c r="Y72" i="1"/>
  <c r="Z72" i="1"/>
  <c r="U258" i="1" l="1"/>
  <c r="V258" i="1" s="1"/>
  <c r="Y258" i="1"/>
  <c r="O258" i="1"/>
  <c r="T258" i="1" s="1"/>
  <c r="Z259" i="1" s="1"/>
  <c r="E109" i="5"/>
  <c r="G108" i="5"/>
  <c r="I108" i="5" s="1"/>
  <c r="E103" i="1"/>
  <c r="H103" i="1" s="1"/>
  <c r="I103" i="1" s="1"/>
  <c r="M103" i="1"/>
  <c r="N103" i="1" s="1"/>
  <c r="C104" i="1"/>
  <c r="J103" i="1"/>
  <c r="Z73" i="1"/>
  <c r="U73" i="1"/>
  <c r="V73" i="1" s="1"/>
  <c r="Y73" i="1"/>
  <c r="O73" i="1"/>
  <c r="T73" i="1" s="1"/>
  <c r="K74" i="1" s="1"/>
  <c r="K259" i="1" l="1"/>
  <c r="E110" i="5"/>
  <c r="G109" i="5"/>
  <c r="I109" i="5" s="1"/>
  <c r="M104" i="1"/>
  <c r="C105" i="1"/>
  <c r="E104" i="1"/>
  <c r="H104" i="1" s="1"/>
  <c r="I104" i="1" s="1"/>
  <c r="J104" i="1"/>
  <c r="Z74" i="1"/>
  <c r="O74" i="1"/>
  <c r="T74" i="1" s="1"/>
  <c r="K75" i="1" s="1"/>
  <c r="U74" i="1"/>
  <c r="V74" i="1" s="1"/>
  <c r="Y74" i="1"/>
  <c r="U259" i="1" l="1"/>
  <c r="V259" i="1" s="1"/>
  <c r="Y259" i="1"/>
  <c r="O259" i="1"/>
  <c r="T259" i="1" s="1"/>
  <c r="Z260" i="1" s="1"/>
  <c r="N104" i="1"/>
  <c r="E111" i="5"/>
  <c r="G110" i="5"/>
  <c r="I110" i="5" s="1"/>
  <c r="C106" i="1"/>
  <c r="E105" i="1"/>
  <c r="H105" i="1" s="1"/>
  <c r="I105" i="1" s="1"/>
  <c r="M105" i="1"/>
  <c r="J105" i="1"/>
  <c r="Z75" i="1"/>
  <c r="O75" i="1"/>
  <c r="T75" i="1" s="1"/>
  <c r="K76" i="1" s="1"/>
  <c r="Y75" i="1"/>
  <c r="U75" i="1"/>
  <c r="V75" i="1" s="1"/>
  <c r="K260" i="1" l="1"/>
  <c r="N105" i="1"/>
  <c r="E112" i="5"/>
  <c r="G111" i="5"/>
  <c r="I111" i="5" s="1"/>
  <c r="E106" i="1"/>
  <c r="H106" i="1" s="1"/>
  <c r="I106" i="1" s="1"/>
  <c r="M106" i="1"/>
  <c r="N106" i="1" s="1"/>
  <c r="C107" i="1"/>
  <c r="J106" i="1"/>
  <c r="Z76" i="1"/>
  <c r="O76" i="1"/>
  <c r="T76" i="1" s="1"/>
  <c r="K77" i="1" s="1"/>
  <c r="Y76" i="1"/>
  <c r="U76" i="1"/>
  <c r="V76" i="1" s="1"/>
  <c r="Y260" i="1" l="1"/>
  <c r="U260" i="1"/>
  <c r="V260" i="1" s="1"/>
  <c r="O260" i="1"/>
  <c r="T260" i="1" s="1"/>
  <c r="Z261" i="1" s="1"/>
  <c r="E113" i="5"/>
  <c r="G112" i="5"/>
  <c r="I112" i="5" s="1"/>
  <c r="M107" i="1"/>
  <c r="C108" i="1"/>
  <c r="E107" i="1"/>
  <c r="H107" i="1" s="1"/>
  <c r="I107" i="1" s="1"/>
  <c r="J107" i="1"/>
  <c r="Z77" i="1"/>
  <c r="O77" i="1"/>
  <c r="T77" i="1" s="1"/>
  <c r="K78" i="1" s="1"/>
  <c r="U77" i="1"/>
  <c r="V77" i="1" s="1"/>
  <c r="Y77" i="1"/>
  <c r="K261" i="1" l="1"/>
  <c r="N107" i="1"/>
  <c r="E114" i="5"/>
  <c r="G113" i="5"/>
  <c r="I113" i="5" s="1"/>
  <c r="E108" i="1"/>
  <c r="H108" i="1" s="1"/>
  <c r="I108" i="1" s="1"/>
  <c r="J108" i="1"/>
  <c r="M108" i="1"/>
  <c r="N108" i="1" s="1"/>
  <c r="C109" i="1"/>
  <c r="O78" i="1"/>
  <c r="T78" i="1" s="1"/>
  <c r="Z79" i="1" s="1"/>
  <c r="U78" i="1"/>
  <c r="V78" i="1" s="1"/>
  <c r="Y78" i="1"/>
  <c r="Z78" i="1"/>
  <c r="U261" i="1" l="1"/>
  <c r="V261" i="1" s="1"/>
  <c r="Y261" i="1"/>
  <c r="O261" i="1"/>
  <c r="T261" i="1" s="1"/>
  <c r="Z262" i="1" s="1"/>
  <c r="E115" i="5"/>
  <c r="G114" i="5"/>
  <c r="I114" i="5" s="1"/>
  <c r="C110" i="1"/>
  <c r="E109" i="1"/>
  <c r="H109" i="1" s="1"/>
  <c r="I109" i="1" s="1"/>
  <c r="M109" i="1"/>
  <c r="N109" i="1" s="1"/>
  <c r="K79" i="1"/>
  <c r="U79" i="1" s="1"/>
  <c r="V79" i="1" s="1"/>
  <c r="K262" i="1" l="1"/>
  <c r="E116" i="5"/>
  <c r="G115" i="5"/>
  <c r="I115" i="5" s="1"/>
  <c r="M110" i="1"/>
  <c r="E110" i="1"/>
  <c r="H110" i="1" s="1"/>
  <c r="I110" i="1" s="1"/>
  <c r="C111" i="1"/>
  <c r="J109" i="1"/>
  <c r="O79" i="1"/>
  <c r="T79" i="1" s="1"/>
  <c r="Z80" i="1" s="1"/>
  <c r="Y79" i="1"/>
  <c r="Y262" i="1" l="1"/>
  <c r="U262" i="1"/>
  <c r="V262" i="1" s="1"/>
  <c r="O262" i="1"/>
  <c r="T262" i="1" s="1"/>
  <c r="Z263" i="1" s="1"/>
  <c r="N110" i="1"/>
  <c r="E117" i="5"/>
  <c r="G116" i="5"/>
  <c r="I116" i="5" s="1"/>
  <c r="C112" i="1"/>
  <c r="M111" i="1"/>
  <c r="E111" i="1"/>
  <c r="H111" i="1" s="1"/>
  <c r="I111" i="1" s="1"/>
  <c r="J110" i="1"/>
  <c r="K80" i="1"/>
  <c r="Y80" i="1" s="1"/>
  <c r="K263" i="1" l="1"/>
  <c r="N111" i="1"/>
  <c r="E118" i="5"/>
  <c r="G117" i="5"/>
  <c r="I117" i="5" s="1"/>
  <c r="J111" i="1"/>
  <c r="E112" i="1"/>
  <c r="H112" i="1" s="1"/>
  <c r="I112" i="1" s="1"/>
  <c r="C113" i="1"/>
  <c r="J112" i="1"/>
  <c r="M112" i="1"/>
  <c r="N112" i="1" s="1"/>
  <c r="O80" i="1"/>
  <c r="T80" i="1" s="1"/>
  <c r="K81" i="1" s="1"/>
  <c r="U81" i="1" s="1"/>
  <c r="V81" i="1" s="1"/>
  <c r="U80" i="1"/>
  <c r="V80" i="1" s="1"/>
  <c r="U263" i="1" l="1"/>
  <c r="V263" i="1" s="1"/>
  <c r="Y263" i="1"/>
  <c r="O263" i="1"/>
  <c r="T263" i="1" s="1"/>
  <c r="Z264" i="1" s="1"/>
  <c r="E119" i="5"/>
  <c r="G118" i="5"/>
  <c r="I118" i="5" s="1"/>
  <c r="C114" i="1"/>
  <c r="M113" i="1"/>
  <c r="E113" i="1"/>
  <c r="H113" i="1" s="1"/>
  <c r="I113" i="1" s="1"/>
  <c r="J113" i="1"/>
  <c r="Z81" i="1"/>
  <c r="Y81" i="1"/>
  <c r="O81" i="1"/>
  <c r="T81" i="1" s="1"/>
  <c r="Z82" i="1" s="1"/>
  <c r="K264" i="1" l="1"/>
  <c r="N113" i="1"/>
  <c r="E120" i="5"/>
  <c r="G119" i="5"/>
  <c r="I119" i="5" s="1"/>
  <c r="C115" i="1"/>
  <c r="E114" i="1"/>
  <c r="H114" i="1" s="1"/>
  <c r="I114" i="1" s="1"/>
  <c r="J114" i="1"/>
  <c r="M114" i="1"/>
  <c r="N114" i="1" s="1"/>
  <c r="K82" i="1"/>
  <c r="Y264" i="1" l="1"/>
  <c r="U264" i="1"/>
  <c r="V264" i="1" s="1"/>
  <c r="O264" i="1"/>
  <c r="T264" i="1" s="1"/>
  <c r="Z265" i="1" s="1"/>
  <c r="E121" i="5"/>
  <c r="G120" i="5"/>
  <c r="I120" i="5" s="1"/>
  <c r="M115" i="1"/>
  <c r="C116" i="1"/>
  <c r="E115" i="1"/>
  <c r="H115" i="1" s="1"/>
  <c r="I115" i="1" s="1"/>
  <c r="O82" i="1"/>
  <c r="T82" i="1" s="1"/>
  <c r="Z83" i="1" s="1"/>
  <c r="U82" i="1"/>
  <c r="V82" i="1" s="1"/>
  <c r="Y82" i="1"/>
  <c r="K265" i="1" l="1"/>
  <c r="N115" i="1"/>
  <c r="E122" i="5"/>
  <c r="G121" i="5"/>
  <c r="I121" i="5" s="1"/>
  <c r="M116" i="1"/>
  <c r="E116" i="1"/>
  <c r="H116" i="1" s="1"/>
  <c r="I116" i="1" s="1"/>
  <c r="C117" i="1"/>
  <c r="J116" i="1"/>
  <c r="J115" i="1"/>
  <c r="K83" i="1"/>
  <c r="Y265" i="1" l="1"/>
  <c r="U265" i="1"/>
  <c r="V265" i="1" s="1"/>
  <c r="O265" i="1"/>
  <c r="T265" i="1" s="1"/>
  <c r="Z266" i="1" s="1"/>
  <c r="N116" i="1"/>
  <c r="E123" i="5"/>
  <c r="G122" i="5"/>
  <c r="I122" i="5" s="1"/>
  <c r="M117" i="1"/>
  <c r="E117" i="1"/>
  <c r="H117" i="1" s="1"/>
  <c r="I117" i="1" s="1"/>
  <c r="C118" i="1"/>
  <c r="J117" i="1"/>
  <c r="Y83" i="1"/>
  <c r="O83" i="1"/>
  <c r="T83" i="1" s="1"/>
  <c r="Z84" i="1" s="1"/>
  <c r="U83" i="1"/>
  <c r="V83" i="1" s="1"/>
  <c r="K266" i="1" l="1"/>
  <c r="N117" i="1"/>
  <c r="E124" i="5"/>
  <c r="G123" i="5"/>
  <c r="I123" i="5" s="1"/>
  <c r="E118" i="1"/>
  <c r="H118" i="1" s="1"/>
  <c r="I118" i="1" s="1"/>
  <c r="C119" i="1"/>
  <c r="J118" i="1"/>
  <c r="M118" i="1"/>
  <c r="N118" i="1" s="1"/>
  <c r="K84" i="1"/>
  <c r="U266" i="1" l="1"/>
  <c r="V266" i="1" s="1"/>
  <c r="Y266" i="1"/>
  <c r="O266" i="1"/>
  <c r="T266" i="1" s="1"/>
  <c r="Z267" i="1" s="1"/>
  <c r="E125" i="5"/>
  <c r="G124" i="5"/>
  <c r="I124" i="5" s="1"/>
  <c r="M119" i="1"/>
  <c r="C120" i="1"/>
  <c r="E119" i="1"/>
  <c r="H119" i="1" s="1"/>
  <c r="I119" i="1" s="1"/>
  <c r="J119" i="1"/>
  <c r="U84" i="1"/>
  <c r="V84" i="1" s="1"/>
  <c r="Y84" i="1"/>
  <c r="O84" i="1"/>
  <c r="T84" i="1" s="1"/>
  <c r="Z85" i="1" s="1"/>
  <c r="K267" i="1" l="1"/>
  <c r="N119" i="1"/>
  <c r="E126" i="5"/>
  <c r="G125" i="5"/>
  <c r="I125" i="5" s="1"/>
  <c r="C121" i="1"/>
  <c r="E120" i="1"/>
  <c r="H120" i="1" s="1"/>
  <c r="I120" i="1" s="1"/>
  <c r="M120" i="1"/>
  <c r="N120" i="1" s="1"/>
  <c r="J120" i="1"/>
  <c r="K85" i="1"/>
  <c r="U85" i="1" s="1"/>
  <c r="V85" i="1" s="1"/>
  <c r="Y267" i="1" l="1"/>
  <c r="U267" i="1"/>
  <c r="V267" i="1" s="1"/>
  <c r="O267" i="1"/>
  <c r="T267" i="1" s="1"/>
  <c r="Z268" i="1" s="1"/>
  <c r="E127" i="5"/>
  <c r="G126" i="5"/>
  <c r="I126" i="5" s="1"/>
  <c r="C122" i="1"/>
  <c r="E121" i="1"/>
  <c r="H121" i="1" s="1"/>
  <c r="I121" i="1" s="1"/>
  <c r="J121" i="1"/>
  <c r="M121" i="1"/>
  <c r="N121" i="1" s="1"/>
  <c r="O85" i="1"/>
  <c r="T85" i="1" s="1"/>
  <c r="K86" i="1" s="1"/>
  <c r="O86" i="1" s="1"/>
  <c r="T86" i="1" s="1"/>
  <c r="Z87" i="1" s="1"/>
  <c r="Y85" i="1"/>
  <c r="K268" i="1" l="1"/>
  <c r="E128" i="5"/>
  <c r="G127" i="5"/>
  <c r="I127" i="5" s="1"/>
  <c r="M122" i="1"/>
  <c r="C123" i="1"/>
  <c r="E122" i="1"/>
  <c r="H122" i="1" s="1"/>
  <c r="I122" i="1" s="1"/>
  <c r="Z86" i="1"/>
  <c r="U86" i="1"/>
  <c r="V86" i="1" s="1"/>
  <c r="Y86" i="1"/>
  <c r="K87" i="1"/>
  <c r="U87" i="1" s="1"/>
  <c r="V87" i="1" s="1"/>
  <c r="Y268" i="1" l="1"/>
  <c r="U268" i="1"/>
  <c r="V268" i="1" s="1"/>
  <c r="Z269" i="1"/>
  <c r="O268" i="1"/>
  <c r="T268" i="1" s="1"/>
  <c r="K269" i="1" s="1"/>
  <c r="N122" i="1"/>
  <c r="E129" i="5"/>
  <c r="G128" i="5"/>
  <c r="I128" i="5" s="1"/>
  <c r="C124" i="1"/>
  <c r="E123" i="1"/>
  <c r="H123" i="1" s="1"/>
  <c r="I123" i="1" s="1"/>
  <c r="M123" i="1"/>
  <c r="N123" i="1" s="1"/>
  <c r="J122" i="1"/>
  <c r="O87" i="1"/>
  <c r="T87" i="1" s="1"/>
  <c r="K88" i="1" s="1"/>
  <c r="O88" i="1" s="1"/>
  <c r="T88" i="1" s="1"/>
  <c r="K89" i="1" s="1"/>
  <c r="O89" i="1" s="1"/>
  <c r="T89" i="1" s="1"/>
  <c r="K90" i="1" s="1"/>
  <c r="Y87" i="1"/>
  <c r="Y269" i="1" l="1"/>
  <c r="U269" i="1"/>
  <c r="V269" i="1" s="1"/>
  <c r="O269" i="1"/>
  <c r="T269" i="1" s="1"/>
  <c r="Z270" i="1" s="1"/>
  <c r="E130" i="5"/>
  <c r="G129" i="5"/>
  <c r="I129" i="5" s="1"/>
  <c r="J123" i="1"/>
  <c r="E124" i="1"/>
  <c r="H124" i="1" s="1"/>
  <c r="I124" i="1" s="1"/>
  <c r="C125" i="1"/>
  <c r="M124" i="1"/>
  <c r="N124" i="1" s="1"/>
  <c r="J124" i="1"/>
  <c r="Z89" i="1"/>
  <c r="U89" i="1"/>
  <c r="V89" i="1" s="1"/>
  <c r="U88" i="1"/>
  <c r="V88" i="1" s="1"/>
  <c r="Z88" i="1"/>
  <c r="Y88" i="1"/>
  <c r="Y89" i="1"/>
  <c r="Z90" i="1"/>
  <c r="K270" i="1" l="1"/>
  <c r="E131" i="5"/>
  <c r="G130" i="5"/>
  <c r="I130" i="5" s="1"/>
  <c r="M125" i="1"/>
  <c r="E125" i="1"/>
  <c r="H125" i="1" s="1"/>
  <c r="I125" i="1" s="1"/>
  <c r="C126" i="1"/>
  <c r="J125" i="1"/>
  <c r="O90" i="1"/>
  <c r="Y90" i="1"/>
  <c r="U90" i="1"/>
  <c r="V90" i="1" s="1"/>
  <c r="U270" i="1" l="1"/>
  <c r="V270" i="1" s="1"/>
  <c r="Y270" i="1"/>
  <c r="O270" i="1"/>
  <c r="T270" i="1" s="1"/>
  <c r="Z271" i="1" s="1"/>
  <c r="N125" i="1"/>
  <c r="E132" i="5"/>
  <c r="G131" i="5"/>
  <c r="I131" i="5" s="1"/>
  <c r="E126" i="1"/>
  <c r="H126" i="1" s="1"/>
  <c r="I126" i="1" s="1"/>
  <c r="M126" i="1"/>
  <c r="N126" i="1" s="1"/>
  <c r="C127" i="1"/>
  <c r="J126" i="1"/>
  <c r="T90" i="1"/>
  <c r="K91" i="1" s="1"/>
  <c r="X14" i="4"/>
  <c r="K271" i="1" l="1"/>
  <c r="E133" i="5"/>
  <c r="G132" i="5"/>
  <c r="I132" i="5" s="1"/>
  <c r="E127" i="1"/>
  <c r="H127" i="1" s="1"/>
  <c r="I127" i="1" s="1"/>
  <c r="M127" i="1"/>
  <c r="C128" i="1"/>
  <c r="J127" i="1"/>
  <c r="Z91" i="1"/>
  <c r="U271" i="1" l="1"/>
  <c r="V271" i="1" s="1"/>
  <c r="Y271" i="1"/>
  <c r="O271" i="1"/>
  <c r="T271" i="1" s="1"/>
  <c r="Z272" i="1" s="1"/>
  <c r="N127" i="1"/>
  <c r="E134" i="5"/>
  <c r="G133" i="5"/>
  <c r="I133" i="5" s="1"/>
  <c r="M128" i="1"/>
  <c r="E128" i="1"/>
  <c r="H128" i="1" s="1"/>
  <c r="I128" i="1" s="1"/>
  <c r="C129" i="1"/>
  <c r="J128" i="1"/>
  <c r="U91" i="1"/>
  <c r="V91" i="1" s="1"/>
  <c r="Y91" i="1"/>
  <c r="O91" i="1"/>
  <c r="T91" i="1" s="1"/>
  <c r="K92" i="1" s="1"/>
  <c r="K272" i="1" l="1"/>
  <c r="N128" i="1"/>
  <c r="E135" i="5"/>
  <c r="G134" i="5"/>
  <c r="I134" i="5" s="1"/>
  <c r="M129" i="1"/>
  <c r="C130" i="1"/>
  <c r="E129" i="1"/>
  <c r="H129" i="1" s="1"/>
  <c r="I129" i="1" s="1"/>
  <c r="U92" i="1"/>
  <c r="V92" i="1" s="1"/>
  <c r="Y92" i="1"/>
  <c r="O92" i="1"/>
  <c r="T92" i="1" s="1"/>
  <c r="K93" i="1" s="1"/>
  <c r="Z92" i="1"/>
  <c r="U272" i="1" l="1"/>
  <c r="V272" i="1" s="1"/>
  <c r="Y272" i="1"/>
  <c r="O272" i="1"/>
  <c r="T272" i="1" s="1"/>
  <c r="Z273" i="1" s="1"/>
  <c r="N129" i="1"/>
  <c r="E136" i="5"/>
  <c r="G135" i="5"/>
  <c r="I135" i="5" s="1"/>
  <c r="J129" i="1"/>
  <c r="E130" i="1"/>
  <c r="H130" i="1" s="1"/>
  <c r="I130" i="1" s="1"/>
  <c r="C131" i="1"/>
  <c r="M130" i="1"/>
  <c r="J130" i="1"/>
  <c r="Y93" i="1"/>
  <c r="U93" i="1"/>
  <c r="V93" i="1" s="1"/>
  <c r="O93" i="1"/>
  <c r="T93" i="1" s="1"/>
  <c r="Z94" i="1" s="1"/>
  <c r="Z93" i="1"/>
  <c r="K273" i="1" l="1"/>
  <c r="N130" i="1"/>
  <c r="E137" i="5"/>
  <c r="G136" i="5"/>
  <c r="I136" i="5" s="1"/>
  <c r="M131" i="1"/>
  <c r="C132" i="1"/>
  <c r="E131" i="1"/>
  <c r="H131" i="1" s="1"/>
  <c r="I131" i="1" s="1"/>
  <c r="J131" i="1"/>
  <c r="K94" i="1"/>
  <c r="Y94" i="1" s="1"/>
  <c r="U273" i="1" l="1"/>
  <c r="V273" i="1" s="1"/>
  <c r="Y273" i="1"/>
  <c r="O273" i="1"/>
  <c r="T273" i="1" s="1"/>
  <c r="Z274" i="1" s="1"/>
  <c r="N131" i="1"/>
  <c r="E138" i="5"/>
  <c r="G137" i="5"/>
  <c r="I137" i="5" s="1"/>
  <c r="C133" i="1"/>
  <c r="E132" i="1"/>
  <c r="H132" i="1" s="1"/>
  <c r="I132" i="1" s="1"/>
  <c r="M132" i="1"/>
  <c r="J132" i="1"/>
  <c r="U94" i="1"/>
  <c r="V94" i="1" s="1"/>
  <c r="O94" i="1"/>
  <c r="T94" i="1" s="1"/>
  <c r="K274" i="1" l="1"/>
  <c r="N132" i="1"/>
  <c r="E139" i="5"/>
  <c r="G138" i="5"/>
  <c r="I138" i="5" s="1"/>
  <c r="E133" i="1"/>
  <c r="H133" i="1" s="1"/>
  <c r="I133" i="1" s="1"/>
  <c r="J133" i="1"/>
  <c r="M133" i="1"/>
  <c r="N133" i="1" s="1"/>
  <c r="C134" i="1"/>
  <c r="K95" i="1"/>
  <c r="Y95" i="1" s="1"/>
  <c r="Z95" i="1"/>
  <c r="U274" i="1" l="1"/>
  <c r="V274" i="1" s="1"/>
  <c r="Y274" i="1"/>
  <c r="O274" i="1"/>
  <c r="T274" i="1" s="1"/>
  <c r="Z275" i="1" s="1"/>
  <c r="E140" i="5"/>
  <c r="G139" i="5"/>
  <c r="I139" i="5" s="1"/>
  <c r="C135" i="1"/>
  <c r="E134" i="1"/>
  <c r="H134" i="1" s="1"/>
  <c r="I134" i="1" s="1"/>
  <c r="M134" i="1"/>
  <c r="N134" i="1" s="1"/>
  <c r="J134" i="1"/>
  <c r="O95" i="1"/>
  <c r="T95" i="1" s="1"/>
  <c r="Z96" i="1" s="1"/>
  <c r="U95" i="1"/>
  <c r="V95" i="1" s="1"/>
  <c r="K275" i="1" l="1"/>
  <c r="E141" i="5"/>
  <c r="G140" i="5"/>
  <c r="I140" i="5" s="1"/>
  <c r="M135" i="1"/>
  <c r="C136" i="1"/>
  <c r="E135" i="1"/>
  <c r="H135" i="1" s="1"/>
  <c r="I135" i="1" s="1"/>
  <c r="J135" i="1"/>
  <c r="K96" i="1"/>
  <c r="Y96" i="1" s="1"/>
  <c r="Y275" i="1" l="1"/>
  <c r="U275" i="1"/>
  <c r="V275" i="1" s="1"/>
  <c r="O275" i="1"/>
  <c r="T275" i="1" s="1"/>
  <c r="Z276" i="1" s="1"/>
  <c r="N135" i="1"/>
  <c r="E142" i="5"/>
  <c r="G141" i="5"/>
  <c r="I141" i="5" s="1"/>
  <c r="E136" i="1"/>
  <c r="H136" i="1" s="1"/>
  <c r="I136" i="1" s="1"/>
  <c r="J136" i="1"/>
  <c r="M136" i="1"/>
  <c r="N136" i="1" s="1"/>
  <c r="U96" i="1"/>
  <c r="V96" i="1" s="1"/>
  <c r="O96" i="1"/>
  <c r="T96" i="1" s="1"/>
  <c r="K97" i="1" s="1"/>
  <c r="K276" i="1" l="1"/>
  <c r="E143" i="5"/>
  <c r="G142" i="5"/>
  <c r="I142" i="5" s="1"/>
  <c r="Z97" i="1"/>
  <c r="Y97" i="1"/>
  <c r="O97" i="1"/>
  <c r="T97" i="1" s="1"/>
  <c r="Z98" i="1" s="1"/>
  <c r="U97" i="1"/>
  <c r="V97" i="1" s="1"/>
  <c r="U276" i="1" l="1"/>
  <c r="V276" i="1" s="1"/>
  <c r="Y276" i="1"/>
  <c r="O276" i="1"/>
  <c r="T276" i="1" s="1"/>
  <c r="Z277" i="1" s="1"/>
  <c r="E144" i="5"/>
  <c r="G143" i="5"/>
  <c r="I143" i="5" s="1"/>
  <c r="K98" i="1"/>
  <c r="K277" i="1" l="1"/>
  <c r="E145" i="5"/>
  <c r="G144" i="5"/>
  <c r="I144" i="5" s="1"/>
  <c r="Y98" i="1"/>
  <c r="O98" i="1"/>
  <c r="T98" i="1" s="1"/>
  <c r="K99" i="1" s="1"/>
  <c r="U98" i="1"/>
  <c r="V98" i="1" s="1"/>
  <c r="U277" i="1" l="1"/>
  <c r="V277" i="1" s="1"/>
  <c r="Y277" i="1"/>
  <c r="O277" i="1"/>
  <c r="T277" i="1" s="1"/>
  <c r="Z278" i="1" s="1"/>
  <c r="E146" i="5"/>
  <c r="G145" i="5"/>
  <c r="I145" i="5" s="1"/>
  <c r="Z99" i="1"/>
  <c r="O99" i="1"/>
  <c r="T99" i="1" s="1"/>
  <c r="K100" i="1" s="1"/>
  <c r="U99" i="1"/>
  <c r="V99" i="1" s="1"/>
  <c r="Y99" i="1"/>
  <c r="K278" i="1" l="1"/>
  <c r="E147" i="5"/>
  <c r="G146" i="5"/>
  <c r="I146" i="5" s="1"/>
  <c r="Z100" i="1"/>
  <c r="Y100" i="1"/>
  <c r="O100" i="1"/>
  <c r="T100" i="1" s="1"/>
  <c r="K101" i="1" s="1"/>
  <c r="U100" i="1"/>
  <c r="V100" i="1" s="1"/>
  <c r="U278" i="1" l="1"/>
  <c r="V278" i="1" s="1"/>
  <c r="Y278" i="1"/>
  <c r="O278" i="1"/>
  <c r="T278" i="1" s="1"/>
  <c r="Z279" i="1" s="1"/>
  <c r="E148" i="5"/>
  <c r="G147" i="5"/>
  <c r="I147" i="5" s="1"/>
  <c r="U101" i="1"/>
  <c r="V101" i="1" s="1"/>
  <c r="Y101" i="1"/>
  <c r="O101" i="1"/>
  <c r="T101" i="1" s="1"/>
  <c r="K102" i="1" s="1"/>
  <c r="Z101" i="1"/>
  <c r="K279" i="1" l="1"/>
  <c r="E149" i="5"/>
  <c r="G148" i="5"/>
  <c r="I148" i="5" s="1"/>
  <c r="Z102" i="1"/>
  <c r="O102" i="1"/>
  <c r="T102" i="1" s="1"/>
  <c r="K103" i="1" s="1"/>
  <c r="Y102" i="1"/>
  <c r="U102" i="1"/>
  <c r="V102" i="1" s="1"/>
  <c r="Y279" i="1" l="1"/>
  <c r="U279" i="1"/>
  <c r="V279" i="1" s="1"/>
  <c r="O279" i="1"/>
  <c r="T279" i="1" s="1"/>
  <c r="Z280" i="1" s="1"/>
  <c r="E150" i="5"/>
  <c r="G149" i="5"/>
  <c r="I149" i="5" s="1"/>
  <c r="Z103" i="1"/>
  <c r="Y103" i="1"/>
  <c r="U103" i="1"/>
  <c r="V103" i="1" s="1"/>
  <c r="O103" i="1"/>
  <c r="T103" i="1" s="1"/>
  <c r="Z104" i="1" s="1"/>
  <c r="K280" i="1" l="1"/>
  <c r="E151" i="5"/>
  <c r="G150" i="5"/>
  <c r="I150" i="5" s="1"/>
  <c r="K104" i="1"/>
  <c r="Y280" i="1" l="1"/>
  <c r="U280" i="1"/>
  <c r="V280" i="1" s="1"/>
  <c r="O280" i="1"/>
  <c r="T280" i="1" s="1"/>
  <c r="E152" i="5"/>
  <c r="G151" i="5"/>
  <c r="I151" i="5" s="1"/>
  <c r="O104" i="1"/>
  <c r="T104" i="1" s="1"/>
  <c r="K105" i="1" s="1"/>
  <c r="Z105" i="1"/>
  <c r="Y104" i="1"/>
  <c r="U104" i="1"/>
  <c r="V104" i="1" s="1"/>
  <c r="E153" i="5" l="1"/>
  <c r="G152" i="5"/>
  <c r="I152" i="5" s="1"/>
  <c r="Y105" i="1"/>
  <c r="U105" i="1"/>
  <c r="V105" i="1" s="1"/>
  <c r="O105" i="1"/>
  <c r="T105" i="1" s="1"/>
  <c r="K106" i="1" s="1"/>
  <c r="E154" i="5" l="1"/>
  <c r="G153" i="5"/>
  <c r="I153" i="5" s="1"/>
  <c r="Y106" i="1"/>
  <c r="U106" i="1"/>
  <c r="V106" i="1" s="1"/>
  <c r="O106" i="1"/>
  <c r="T106" i="1" s="1"/>
  <c r="Z107" i="1" s="1"/>
  <c r="Z106" i="1"/>
  <c r="E155" i="5" l="1"/>
  <c r="G154" i="5"/>
  <c r="I154" i="5" s="1"/>
  <c r="K107" i="1"/>
  <c r="E156" i="5" l="1"/>
  <c r="G155" i="5"/>
  <c r="I155" i="5" s="1"/>
  <c r="Y107" i="1"/>
  <c r="O107" i="1"/>
  <c r="T107" i="1" s="1"/>
  <c r="K108" i="1" s="1"/>
  <c r="U107" i="1"/>
  <c r="V107" i="1" s="1"/>
  <c r="E157" i="5" l="1"/>
  <c r="G156" i="5"/>
  <c r="I156" i="5" s="1"/>
  <c r="O108" i="1"/>
  <c r="T108" i="1" s="1"/>
  <c r="K109" i="1" s="1"/>
  <c r="Y108" i="1"/>
  <c r="U108" i="1"/>
  <c r="V108" i="1" s="1"/>
  <c r="Z108" i="1"/>
  <c r="E158" i="5" l="1"/>
  <c r="G157" i="5"/>
  <c r="I157" i="5" s="1"/>
  <c r="Z109" i="1"/>
  <c r="Y109" i="1"/>
  <c r="O109" i="1"/>
  <c r="T109" i="1" s="1"/>
  <c r="K110" i="1" s="1"/>
  <c r="U109" i="1"/>
  <c r="V109" i="1" s="1"/>
  <c r="E159" i="5" l="1"/>
  <c r="G158" i="5"/>
  <c r="I158" i="5" s="1"/>
  <c r="Y110" i="1"/>
  <c r="O110" i="1"/>
  <c r="T110" i="1" s="1"/>
  <c r="Z111" i="1" s="1"/>
  <c r="U110" i="1"/>
  <c r="V110" i="1" s="1"/>
  <c r="Z110" i="1"/>
  <c r="E160" i="5" l="1"/>
  <c r="G159" i="5"/>
  <c r="I159" i="5" s="1"/>
  <c r="K111" i="1"/>
  <c r="E161" i="5" l="1"/>
  <c r="G160" i="5"/>
  <c r="I160" i="5" s="1"/>
  <c r="O111" i="1"/>
  <c r="T111" i="1" s="1"/>
  <c r="Z112" i="1" s="1"/>
  <c r="Y111" i="1"/>
  <c r="U111" i="1"/>
  <c r="V111" i="1" s="1"/>
  <c r="E162" i="5" l="1"/>
  <c r="G161" i="5"/>
  <c r="I161" i="5" s="1"/>
  <c r="K112" i="1"/>
  <c r="O112" i="1" s="1"/>
  <c r="T112" i="1" s="1"/>
  <c r="K113" i="1" s="1"/>
  <c r="Y112" i="1"/>
  <c r="U112" i="1"/>
  <c r="V112" i="1" s="1"/>
  <c r="E163" i="5" l="1"/>
  <c r="G162" i="5"/>
  <c r="I162" i="5" s="1"/>
  <c r="Z113" i="1"/>
  <c r="O113" i="1"/>
  <c r="T113" i="1" s="1"/>
  <c r="K114" i="1" s="1"/>
  <c r="Y113" i="1"/>
  <c r="U113" i="1"/>
  <c r="V113" i="1" s="1"/>
  <c r="E164" i="5" l="1"/>
  <c r="G163" i="5"/>
  <c r="I163" i="5" s="1"/>
  <c r="Z114" i="1"/>
  <c r="O114" i="1"/>
  <c r="T114" i="1" s="1"/>
  <c r="Z115" i="1" s="1"/>
  <c r="Y114" i="1"/>
  <c r="U114" i="1"/>
  <c r="V114" i="1" s="1"/>
  <c r="E165" i="5" l="1"/>
  <c r="G164" i="5"/>
  <c r="I164" i="5" s="1"/>
  <c r="K115" i="1"/>
  <c r="O115" i="1" s="1"/>
  <c r="T115" i="1" s="1"/>
  <c r="Z116" i="1" s="1"/>
  <c r="E166" i="5" l="1"/>
  <c r="G165" i="5"/>
  <c r="I165" i="5" s="1"/>
  <c r="Y115" i="1"/>
  <c r="U115" i="1"/>
  <c r="V115" i="1" s="1"/>
  <c r="K116" i="1"/>
  <c r="E167" i="5" l="1"/>
  <c r="G166" i="5"/>
  <c r="I166" i="5" s="1"/>
  <c r="Y116" i="1"/>
  <c r="O116" i="1"/>
  <c r="T116" i="1" s="1"/>
  <c r="Z117" i="1" s="1"/>
  <c r="U116" i="1"/>
  <c r="V116" i="1" s="1"/>
  <c r="E168" i="5" l="1"/>
  <c r="G167" i="5"/>
  <c r="I167" i="5" s="1"/>
  <c r="K117" i="1"/>
  <c r="O117" i="1" s="1"/>
  <c r="T117" i="1" s="1"/>
  <c r="Z118" i="1" s="1"/>
  <c r="E169" i="5" l="1"/>
  <c r="G168" i="5"/>
  <c r="I168" i="5" s="1"/>
  <c r="Y117" i="1"/>
  <c r="U117" i="1"/>
  <c r="V117" i="1" s="1"/>
  <c r="K118" i="1"/>
  <c r="Y118" i="1" s="1"/>
  <c r="E170" i="5" l="1"/>
  <c r="G169" i="5"/>
  <c r="I169" i="5" s="1"/>
  <c r="U118" i="1"/>
  <c r="V118" i="1" s="1"/>
  <c r="O118" i="1"/>
  <c r="T118" i="1" s="1"/>
  <c r="K119" i="1" s="1"/>
  <c r="O119" i="1" s="1"/>
  <c r="T119" i="1" s="1"/>
  <c r="Z120" i="1" s="1"/>
  <c r="E171" i="5" l="1"/>
  <c r="G170" i="5"/>
  <c r="I170" i="5" s="1"/>
  <c r="Z119" i="1"/>
  <c r="U119" i="1"/>
  <c r="V119" i="1" s="1"/>
  <c r="Y119" i="1"/>
  <c r="K120" i="1"/>
  <c r="E172" i="5" l="1"/>
  <c r="G171" i="5"/>
  <c r="I171" i="5" s="1"/>
  <c r="Y120" i="1"/>
  <c r="O120" i="1"/>
  <c r="T120" i="1" s="1"/>
  <c r="K121" i="1" s="1"/>
  <c r="U120" i="1"/>
  <c r="V120" i="1" s="1"/>
  <c r="E173" i="5" l="1"/>
  <c r="G172" i="5"/>
  <c r="I172" i="5" s="1"/>
  <c r="Y121" i="1"/>
  <c r="O121" i="1"/>
  <c r="T121" i="1" s="1"/>
  <c r="Z122" i="1" s="1"/>
  <c r="U121" i="1"/>
  <c r="V121" i="1" s="1"/>
  <c r="Z121" i="1"/>
  <c r="K122" i="1"/>
  <c r="O122" i="1" s="1"/>
  <c r="T122" i="1" s="1"/>
  <c r="Z123" i="1" s="1"/>
  <c r="E174" i="5" l="1"/>
  <c r="G173" i="5"/>
  <c r="I173" i="5" s="1"/>
  <c r="Y122" i="1"/>
  <c r="U122" i="1"/>
  <c r="V122" i="1" s="1"/>
  <c r="K123" i="1"/>
  <c r="Y123" i="1" s="1"/>
  <c r="E175" i="5" l="1"/>
  <c r="G174" i="5"/>
  <c r="I174" i="5" s="1"/>
  <c r="U123" i="1"/>
  <c r="V123" i="1" s="1"/>
  <c r="O123" i="1"/>
  <c r="T123" i="1" s="1"/>
  <c r="Z124" i="1" s="1"/>
  <c r="E176" i="5" l="1"/>
  <c r="G175" i="5"/>
  <c r="I175" i="5" s="1"/>
  <c r="K124" i="1"/>
  <c r="Y124" i="1" s="1"/>
  <c r="E177" i="5" l="1"/>
  <c r="G176" i="5"/>
  <c r="I176" i="5" s="1"/>
  <c r="O124" i="1"/>
  <c r="T124" i="1" s="1"/>
  <c r="K125" i="1" s="1"/>
  <c r="Y125" i="1" s="1"/>
  <c r="U124" i="1"/>
  <c r="V124" i="1" s="1"/>
  <c r="E178" i="5" l="1"/>
  <c r="G177" i="5"/>
  <c r="I177" i="5" s="1"/>
  <c r="O125" i="1"/>
  <c r="T125" i="1" s="1"/>
  <c r="K126" i="1" s="1"/>
  <c r="U126" i="1" s="1"/>
  <c r="V126" i="1" s="1"/>
  <c r="U125" i="1"/>
  <c r="V125" i="1" s="1"/>
  <c r="Z125" i="1"/>
  <c r="Y126" i="1"/>
  <c r="E179" i="5" l="1"/>
  <c r="G178" i="5"/>
  <c r="I178" i="5" s="1"/>
  <c r="Z126" i="1"/>
  <c r="O126" i="1"/>
  <c r="T126" i="1" s="1"/>
  <c r="Z127" i="1" s="1"/>
  <c r="E180" i="5" l="1"/>
  <c r="G179" i="5"/>
  <c r="I179" i="5" s="1"/>
  <c r="K127" i="1"/>
  <c r="Y127" i="1" s="1"/>
  <c r="E181" i="5" l="1"/>
  <c r="G180" i="5"/>
  <c r="I180" i="5" s="1"/>
  <c r="O127" i="1"/>
  <c r="T127" i="1" s="1"/>
  <c r="K128" i="1" s="1"/>
  <c r="U127" i="1"/>
  <c r="V127" i="1" s="1"/>
  <c r="U128" i="1"/>
  <c r="V128" i="1" s="1"/>
  <c r="Y128" i="1"/>
  <c r="O128" i="1"/>
  <c r="T128" i="1" s="1"/>
  <c r="Z129" i="1" s="1"/>
  <c r="Z128" i="1"/>
  <c r="E182" i="5" l="1"/>
  <c r="G181" i="5"/>
  <c r="I181" i="5" s="1"/>
  <c r="K129" i="1"/>
  <c r="Y129" i="1" s="1"/>
  <c r="E183" i="5" l="1"/>
  <c r="G182" i="5"/>
  <c r="I182" i="5" s="1"/>
  <c r="O129" i="1"/>
  <c r="T129" i="1" s="1"/>
  <c r="Z130" i="1" s="1"/>
  <c r="U129" i="1"/>
  <c r="V129" i="1" s="1"/>
  <c r="K130" i="1"/>
  <c r="E184" i="5" l="1"/>
  <c r="G183" i="5"/>
  <c r="I183" i="5" s="1"/>
  <c r="Y130" i="1"/>
  <c r="O130" i="1"/>
  <c r="T130" i="1" s="1"/>
  <c r="Z131" i="1" s="1"/>
  <c r="U130" i="1"/>
  <c r="V130" i="1" s="1"/>
  <c r="E185" i="5" l="1"/>
  <c r="G184" i="5"/>
  <c r="I184" i="5" s="1"/>
  <c r="K131" i="1"/>
  <c r="O131" i="1" s="1"/>
  <c r="T131" i="1" s="1"/>
  <c r="E186" i="5" l="1"/>
  <c r="G185" i="5"/>
  <c r="I185" i="5" s="1"/>
  <c r="U131" i="1"/>
  <c r="V131" i="1" s="1"/>
  <c r="Y131" i="1"/>
  <c r="K132" i="1"/>
  <c r="Z132" i="1"/>
  <c r="E187" i="5" l="1"/>
  <c r="G186" i="5"/>
  <c r="I186" i="5" s="1"/>
  <c r="O132" i="1"/>
  <c r="T132" i="1" s="1"/>
  <c r="K133" i="1" s="1"/>
  <c r="Y132" i="1"/>
  <c r="U132" i="1"/>
  <c r="V132" i="1" s="1"/>
  <c r="E188" i="5" l="1"/>
  <c r="G187" i="5"/>
  <c r="I187" i="5" s="1"/>
  <c r="Y133" i="1"/>
  <c r="O133" i="1"/>
  <c r="T133" i="1" s="1"/>
  <c r="Z134" i="1" s="1"/>
  <c r="U133" i="1"/>
  <c r="V133" i="1" s="1"/>
  <c r="Z133" i="1"/>
  <c r="K134" i="1" l="1"/>
  <c r="E189" i="5"/>
  <c r="G188" i="5"/>
  <c r="I188" i="5" s="1"/>
  <c r="Y134" i="1"/>
  <c r="O134" i="1"/>
  <c r="T134" i="1" s="1"/>
  <c r="Z135" i="1" s="1"/>
  <c r="U134" i="1"/>
  <c r="V134" i="1" s="1"/>
  <c r="E190" i="5" l="1"/>
  <c r="G189" i="5"/>
  <c r="I189" i="5" s="1"/>
  <c r="K135" i="1"/>
  <c r="Y135" i="1" s="1"/>
  <c r="E191" i="5" l="1"/>
  <c r="G190" i="5"/>
  <c r="I190" i="5" s="1"/>
  <c r="U135" i="1"/>
  <c r="V135" i="1" s="1"/>
  <c r="O135" i="1"/>
  <c r="T135" i="1" s="1"/>
  <c r="Z136" i="1" s="1"/>
  <c r="E192" i="5" l="1"/>
  <c r="G191" i="5"/>
  <c r="I191" i="5" s="1"/>
  <c r="K136" i="1"/>
  <c r="Y136" i="1" s="1"/>
  <c r="O136" i="1"/>
  <c r="T136" i="1" s="1"/>
  <c r="U136" i="1"/>
  <c r="V136" i="1" s="1"/>
  <c r="E193" i="5" l="1"/>
  <c r="G192" i="5"/>
  <c r="I192" i="5" s="1"/>
  <c r="K137" i="1"/>
  <c r="Z137" i="1"/>
  <c r="E194" i="5" l="1"/>
  <c r="G193" i="5"/>
  <c r="I193" i="5" s="1"/>
  <c r="O137" i="1"/>
  <c r="T137" i="1" s="1"/>
  <c r="Z138" i="1"/>
  <c r="U137" i="1"/>
  <c r="V137" i="1" s="1"/>
  <c r="Y137" i="1"/>
  <c r="K138" i="1"/>
  <c r="E195" i="5" l="1"/>
  <c r="G194" i="5"/>
  <c r="I194" i="5" s="1"/>
  <c r="Y138" i="1"/>
  <c r="U138" i="1"/>
  <c r="V138" i="1" s="1"/>
  <c r="O138" i="1"/>
  <c r="T138" i="1" s="1"/>
  <c r="Z139" i="1" s="1"/>
  <c r="K139" i="1"/>
  <c r="E196" i="5" l="1"/>
  <c r="G195" i="5"/>
  <c r="I195" i="5" s="1"/>
  <c r="U139" i="1"/>
  <c r="V139" i="1" s="1"/>
  <c r="Y139" i="1"/>
  <c r="O139" i="1"/>
  <c r="T139" i="1" s="1"/>
  <c r="Z140" i="1" s="1"/>
  <c r="K140" i="1" l="1"/>
  <c r="E197" i="5"/>
  <c r="G196" i="5"/>
  <c r="I196" i="5" s="1"/>
  <c r="Y140" i="1"/>
  <c r="U140" i="1"/>
  <c r="V140" i="1" s="1"/>
  <c r="O140" i="1"/>
  <c r="T140" i="1" s="1"/>
  <c r="Z141" i="1" s="1"/>
  <c r="K141" i="1" l="1"/>
  <c r="E198" i="5"/>
  <c r="G197" i="5"/>
  <c r="I197" i="5" s="1"/>
  <c r="O141" i="1"/>
  <c r="T141" i="1" s="1"/>
  <c r="K142" i="1" s="1"/>
  <c r="U141" i="1"/>
  <c r="V141" i="1" s="1"/>
  <c r="Y141" i="1"/>
  <c r="Z142" i="1"/>
  <c r="E199" i="5" l="1"/>
  <c r="G199" i="5" s="1"/>
  <c r="I199" i="5" s="1"/>
  <c r="G198" i="5"/>
  <c r="I198" i="5" s="1"/>
  <c r="U142" i="1"/>
  <c r="V142" i="1" s="1"/>
  <c r="Y142" i="1"/>
  <c r="O142" i="1"/>
  <c r="T142" i="1" s="1"/>
  <c r="Z143" i="1" s="1"/>
  <c r="K143" i="1" l="1"/>
  <c r="Y143" i="1"/>
  <c r="U143" i="1"/>
  <c r="V143" i="1" s="1"/>
  <c r="O143" i="1"/>
  <c r="T143" i="1" s="1"/>
  <c r="Z144" i="1" s="1"/>
  <c r="K144" i="1" l="1"/>
  <c r="O144" i="1" l="1"/>
  <c r="T144" i="1" s="1"/>
  <c r="K145" i="1"/>
  <c r="U144" i="1"/>
  <c r="V144" i="1" s="1"/>
  <c r="Y144" i="1"/>
  <c r="Z145" i="1"/>
  <c r="U145" i="1" l="1"/>
  <c r="V145" i="1" s="1"/>
  <c r="Y145" i="1"/>
  <c r="O145" i="1"/>
  <c r="T145" i="1" s="1"/>
  <c r="Z146" i="1" s="1"/>
  <c r="K146" i="1"/>
  <c r="O146" i="1" l="1"/>
  <c r="T146" i="1" s="1"/>
  <c r="K147" i="1" s="1"/>
  <c r="U146" i="1"/>
  <c r="V146" i="1" s="1"/>
  <c r="Z147" i="1"/>
  <c r="Y146" i="1"/>
  <c r="U147" i="1" l="1"/>
  <c r="V147" i="1" s="1"/>
  <c r="Y147" i="1"/>
  <c r="O147" i="1"/>
  <c r="T147" i="1" s="1"/>
  <c r="Z148" i="1" s="1"/>
  <c r="K148" i="1" l="1"/>
  <c r="O148" i="1"/>
  <c r="T148" i="1" s="1"/>
  <c r="K149" i="1" s="1"/>
  <c r="U148" i="1"/>
  <c r="V148" i="1" s="1"/>
  <c r="Y148" i="1"/>
  <c r="Z149" i="1"/>
  <c r="Y149" i="1" l="1"/>
  <c r="U149" i="1"/>
  <c r="V149" i="1" s="1"/>
  <c r="O149" i="1"/>
  <c r="T149" i="1" s="1"/>
  <c r="Z150" i="1" s="1"/>
  <c r="K150" i="1"/>
  <c r="O150" i="1" l="1"/>
  <c r="T150" i="1" s="1"/>
  <c r="K151" i="1" s="1"/>
  <c r="U150" i="1"/>
  <c r="V150" i="1" s="1"/>
  <c r="Y150" i="1"/>
  <c r="Z151" i="1"/>
  <c r="U151" i="1" l="1"/>
  <c r="V151" i="1" s="1"/>
  <c r="Y151" i="1"/>
  <c r="O151" i="1"/>
  <c r="T151" i="1" s="1"/>
  <c r="Z152" i="1" s="1"/>
  <c r="K152" i="1" l="1"/>
  <c r="O152" i="1"/>
  <c r="T152" i="1" s="1"/>
  <c r="K153" i="1" s="1"/>
  <c r="Y152" i="1"/>
  <c r="Z153" i="1"/>
  <c r="U152" i="1"/>
  <c r="V152" i="1" s="1"/>
  <c r="U153" i="1" l="1"/>
  <c r="V153" i="1" s="1"/>
  <c r="Y153" i="1"/>
  <c r="O153" i="1"/>
  <c r="T153" i="1" s="1"/>
  <c r="Z154" i="1" s="1"/>
  <c r="K154" i="1"/>
  <c r="O154" i="1" l="1"/>
  <c r="T154" i="1" s="1"/>
  <c r="K155" i="1" s="1"/>
  <c r="Z155" i="1"/>
  <c r="Y154" i="1"/>
  <c r="U154" i="1"/>
  <c r="V154" i="1" s="1"/>
  <c r="U155" i="1" l="1"/>
  <c r="V155" i="1" s="1"/>
  <c r="Y155" i="1"/>
  <c r="O155" i="1"/>
  <c r="T155" i="1" s="1"/>
  <c r="Z156" i="1" s="1"/>
  <c r="K156" i="1"/>
  <c r="O156" i="1" l="1"/>
  <c r="T156" i="1" s="1"/>
  <c r="K157" i="1" s="1"/>
  <c r="Z157" i="1"/>
  <c r="Y156" i="1"/>
  <c r="U156" i="1"/>
  <c r="V156" i="1" s="1"/>
  <c r="U157" i="1" l="1"/>
  <c r="V157" i="1" s="1"/>
  <c r="O157" i="1"/>
  <c r="T157" i="1" s="1"/>
  <c r="Z158" i="1" s="1"/>
  <c r="Y157" i="1"/>
  <c r="K158" i="1"/>
  <c r="U158" i="1" l="1"/>
  <c r="V158" i="1" s="1"/>
  <c r="Y158" i="1"/>
  <c r="O158" i="1"/>
  <c r="T158" i="1" s="1"/>
  <c r="Z159" i="1" s="1"/>
  <c r="K159" i="1" l="1"/>
  <c r="O159" i="1"/>
  <c r="T159" i="1" s="1"/>
  <c r="K160" i="1" s="1"/>
  <c r="U159" i="1"/>
  <c r="V159" i="1" s="1"/>
  <c r="Y159" i="1"/>
  <c r="Z160" i="1"/>
  <c r="U160" i="1" l="1"/>
  <c r="V160" i="1" s="1"/>
  <c r="Y160" i="1"/>
  <c r="O160" i="1"/>
  <c r="T160" i="1" s="1"/>
  <c r="Z161" i="1" s="1"/>
  <c r="K161" i="1" l="1"/>
  <c r="O161" i="1"/>
  <c r="T161" i="1" s="1"/>
  <c r="K162" i="1" s="1"/>
  <c r="Y161" i="1"/>
  <c r="Z162" i="1"/>
  <c r="U161" i="1"/>
  <c r="V161" i="1" s="1"/>
  <c r="U162" i="1" l="1"/>
  <c r="V162" i="1" s="1"/>
  <c r="Y162" i="1"/>
  <c r="O162" i="1"/>
  <c r="T162" i="1" s="1"/>
  <c r="Z163" i="1" s="1"/>
  <c r="K163" i="1" l="1"/>
  <c r="O163" i="1" s="1"/>
  <c r="T163" i="1" s="1"/>
  <c r="U163" i="1"/>
  <c r="V163" i="1" s="1"/>
  <c r="Y163" i="1"/>
  <c r="K164" i="1" l="1"/>
  <c r="Z164" i="1"/>
  <c r="Y164" i="1"/>
  <c r="U164" i="1"/>
  <c r="V164" i="1" s="1"/>
  <c r="O164" i="1"/>
  <c r="T164" i="1" s="1"/>
  <c r="Z165" i="1" s="1"/>
  <c r="K165" i="1" l="1"/>
  <c r="O165" i="1" l="1"/>
  <c r="T165" i="1" s="1"/>
  <c r="K166" i="1" s="1"/>
  <c r="Z166" i="1"/>
  <c r="U165" i="1"/>
  <c r="V165" i="1" s="1"/>
  <c r="Y165" i="1"/>
  <c r="Y166" i="1" l="1"/>
  <c r="O166" i="1"/>
  <c r="T166" i="1" s="1"/>
  <c r="Z167" i="1" s="1"/>
  <c r="U166" i="1"/>
  <c r="V166" i="1" s="1"/>
  <c r="K167" i="1"/>
  <c r="U167" i="1" l="1"/>
  <c r="V167" i="1" s="1"/>
  <c r="Y167" i="1"/>
  <c r="O167" i="1"/>
  <c r="T167" i="1" s="1"/>
  <c r="Z168" i="1" s="1"/>
  <c r="K168" i="1" l="1"/>
  <c r="O168" i="1"/>
  <c r="T168" i="1" s="1"/>
  <c r="K169" i="1" s="1"/>
  <c r="U168" i="1"/>
  <c r="V168" i="1" s="1"/>
  <c r="Y168" i="1"/>
  <c r="Z169" i="1"/>
  <c r="U169" i="1" l="1"/>
  <c r="V169" i="1" s="1"/>
  <c r="Y169" i="1"/>
  <c r="O169" i="1"/>
  <c r="T169" i="1" s="1"/>
  <c r="Z170" i="1" s="1"/>
  <c r="K170" i="1" l="1"/>
  <c r="O170" i="1"/>
  <c r="T170" i="1" s="1"/>
  <c r="K171" i="1" s="1"/>
  <c r="Y170" i="1"/>
  <c r="Z171" i="1"/>
  <c r="U170" i="1"/>
  <c r="V170" i="1" s="1"/>
  <c r="U171" i="1" l="1"/>
  <c r="V171" i="1" s="1"/>
  <c r="Y171" i="1"/>
  <c r="O171" i="1"/>
  <c r="T171" i="1" s="1"/>
  <c r="Z172" i="1" s="1"/>
  <c r="K172" i="1" l="1"/>
  <c r="O172" i="1"/>
  <c r="T172" i="1" s="1"/>
  <c r="K173" i="1" s="1"/>
  <c r="Z173" i="1"/>
  <c r="Y172" i="1"/>
  <c r="U172" i="1"/>
  <c r="V172" i="1" s="1"/>
  <c r="U173" i="1" l="1"/>
  <c r="V173" i="1" s="1"/>
  <c r="O173" i="1"/>
  <c r="T173" i="1" s="1"/>
  <c r="Z174" i="1" s="1"/>
  <c r="Y173" i="1"/>
  <c r="K174" i="1"/>
  <c r="O174" i="1" l="1"/>
  <c r="T174" i="1" s="1"/>
  <c r="K175" i="1" s="1"/>
  <c r="U174" i="1"/>
  <c r="V174" i="1" s="1"/>
  <c r="Y174" i="1"/>
  <c r="U175" i="1" l="1"/>
  <c r="V175" i="1" s="1"/>
  <c r="Y175" i="1"/>
  <c r="O175" i="1"/>
  <c r="T175" i="1" s="1"/>
  <c r="Z176" i="1" s="1"/>
  <c r="Z175" i="1"/>
  <c r="K176" i="1" l="1"/>
  <c r="O176" i="1"/>
  <c r="T176" i="1" s="1"/>
  <c r="K177" i="1" s="1"/>
  <c r="U176" i="1"/>
  <c r="V176" i="1" s="1"/>
  <c r="Z177" i="1"/>
  <c r="Y176" i="1"/>
  <c r="U177" i="1" l="1"/>
  <c r="V177" i="1" s="1"/>
  <c r="Y177" i="1"/>
  <c r="O177" i="1"/>
  <c r="T177" i="1" s="1"/>
  <c r="Z178" i="1" s="1"/>
  <c r="K178" i="1" l="1"/>
  <c r="O178" i="1"/>
  <c r="T178" i="1" s="1"/>
  <c r="K179" i="1" s="1"/>
  <c r="Z179" i="1"/>
  <c r="Y178" i="1"/>
  <c r="U178" i="1"/>
  <c r="V178" i="1" s="1"/>
  <c r="Y179" i="1" l="1"/>
  <c r="O179" i="1"/>
  <c r="T179" i="1" s="1"/>
  <c r="Z180" i="1" s="1"/>
  <c r="U179" i="1"/>
  <c r="V179" i="1" s="1"/>
  <c r="K180" i="1"/>
  <c r="O180" i="1" l="1"/>
  <c r="T180" i="1" s="1"/>
  <c r="K181" i="1"/>
  <c r="U180" i="1"/>
  <c r="V180" i="1" s="1"/>
  <c r="Z181" i="1"/>
  <c r="Y180" i="1"/>
  <c r="Y181" i="1" l="1"/>
  <c r="U181" i="1"/>
  <c r="V181" i="1" s="1"/>
  <c r="O181" i="1"/>
  <c r="T181" i="1" s="1"/>
  <c r="Z182" i="1" s="1"/>
  <c r="K182" i="1" l="1"/>
  <c r="U182" i="1" l="1"/>
  <c r="V182" i="1" s="1"/>
  <c r="O182" i="1"/>
  <c r="T182" i="1" s="1"/>
  <c r="Z183" i="1" s="1"/>
  <c r="Y182" i="1"/>
  <c r="K183" i="1"/>
  <c r="O183" i="1" l="1"/>
  <c r="T183" i="1" s="1"/>
  <c r="K184" i="1" s="1"/>
  <c r="Z184" i="1"/>
  <c r="U183" i="1"/>
  <c r="V183" i="1" s="1"/>
  <c r="Y183" i="1"/>
  <c r="U184" i="1" l="1"/>
  <c r="V184" i="1" s="1"/>
  <c r="O184" i="1"/>
  <c r="T184" i="1" s="1"/>
  <c r="Z185" i="1" s="1"/>
  <c r="Y184" i="1"/>
  <c r="K185" i="1"/>
  <c r="O185" i="1" l="1"/>
  <c r="T185" i="1" s="1"/>
  <c r="K186" i="1" s="1"/>
  <c r="U185" i="1"/>
  <c r="V185" i="1" s="1"/>
  <c r="Y185" i="1"/>
  <c r="Z186" i="1" l="1"/>
  <c r="U186" i="1"/>
  <c r="V186" i="1" s="1"/>
  <c r="Y186" i="1"/>
  <c r="O186" i="1"/>
  <c r="T186" i="1" s="1"/>
  <c r="Z187" i="1" s="1"/>
  <c r="K187" i="1" l="1"/>
  <c r="O187" i="1"/>
  <c r="T187" i="1" s="1"/>
  <c r="K188" i="1" s="1"/>
  <c r="U187" i="1"/>
  <c r="V187" i="1" s="1"/>
  <c r="Y187" i="1"/>
  <c r="Z188" i="1" l="1"/>
  <c r="Y188" i="1"/>
  <c r="U188" i="1"/>
  <c r="V188" i="1" s="1"/>
  <c r="O188" i="1"/>
  <c r="T188" i="1" s="1"/>
  <c r="Z189" i="1" s="1"/>
  <c r="K189" i="1" l="1"/>
  <c r="O189" i="1"/>
  <c r="T189" i="1" s="1"/>
  <c r="K190" i="1" s="1"/>
  <c r="U189" i="1"/>
  <c r="V189" i="1" s="1"/>
  <c r="Z190" i="1"/>
  <c r="Y189" i="1"/>
  <c r="U190" i="1" l="1"/>
  <c r="V190" i="1" s="1"/>
  <c r="O190" i="1"/>
  <c r="T190" i="1" s="1"/>
  <c r="Z191" i="1" s="1"/>
  <c r="Y190" i="1"/>
  <c r="K191" i="1"/>
  <c r="O191" i="1" l="1"/>
  <c r="T191" i="1" s="1"/>
  <c r="K192" i="1" s="1"/>
  <c r="U191" i="1"/>
  <c r="V191" i="1" s="1"/>
  <c r="Y191" i="1"/>
  <c r="Z192" i="1"/>
  <c r="U192" i="1" l="1"/>
  <c r="V192" i="1" s="1"/>
  <c r="Y192" i="1"/>
  <c r="O192" i="1"/>
  <c r="T192" i="1" s="1"/>
  <c r="Z193" i="1" s="1"/>
  <c r="K193" i="1"/>
  <c r="O193" i="1" l="1"/>
  <c r="T193" i="1" s="1"/>
  <c r="K194" i="1" s="1"/>
  <c r="U193" i="1"/>
  <c r="V193" i="1" s="1"/>
  <c r="Z194" i="1"/>
  <c r="Y193" i="1"/>
  <c r="Y194" i="1" l="1"/>
  <c r="U194" i="1"/>
  <c r="V194" i="1" s="1"/>
  <c r="O194" i="1"/>
  <c r="T194" i="1" s="1"/>
  <c r="Z195" i="1" s="1"/>
  <c r="K195" i="1" l="1"/>
  <c r="O195" i="1" l="1"/>
  <c r="T195" i="1" s="1"/>
  <c r="K196" i="1"/>
  <c r="U195" i="1"/>
  <c r="V195" i="1" s="1"/>
  <c r="Y195" i="1"/>
  <c r="Z196" i="1"/>
  <c r="U196" i="1" l="1"/>
  <c r="V196" i="1" s="1"/>
  <c r="O196" i="1"/>
  <c r="T196" i="1" s="1"/>
  <c r="Z197" i="1" s="1"/>
  <c r="Y196" i="1"/>
  <c r="K197" i="1" l="1"/>
  <c r="Y197" i="1"/>
  <c r="U197" i="1"/>
  <c r="V197" i="1" s="1"/>
  <c r="O197" i="1"/>
  <c r="T197" i="1" s="1"/>
  <c r="K198" i="1" s="1"/>
  <c r="O198" i="1" l="1"/>
  <c r="T198" i="1" s="1"/>
  <c r="K199" i="1" s="1"/>
  <c r="U198" i="1"/>
  <c r="V198" i="1" s="1"/>
  <c r="Y198" i="1"/>
  <c r="Z198" i="1"/>
  <c r="U199" i="1" l="1"/>
  <c r="V199" i="1" s="1"/>
  <c r="O199" i="1"/>
  <c r="T199" i="1" s="1"/>
  <c r="Z200" i="1" s="1"/>
  <c r="Y199" i="1"/>
  <c r="K200" i="1"/>
  <c r="Z199" i="1"/>
  <c r="O200" i="1" l="1"/>
  <c r="T200" i="1" s="1"/>
  <c r="U200" i="1"/>
  <c r="V200" i="1" s="1"/>
  <c r="Y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FV_Remote</author>
  </authors>
  <commentList>
    <comment ref="F1" authorId="0" shapeId="0" xr:uid="{5237C26B-46B7-41D8-B28D-5DA9C30A6719}">
      <text>
        <r>
          <rPr>
            <b/>
            <sz val="9"/>
            <color indexed="81"/>
            <rFont val="Tahoma"/>
            <family val="2"/>
          </rPr>
          <t>FV_Remote:</t>
        </r>
        <r>
          <rPr>
            <sz val="9"/>
            <color indexed="81"/>
            <rFont val="Tahoma"/>
            <family val="2"/>
          </rPr>
          <t xml:space="preserve">
Maximum temperature</t>
        </r>
      </text>
    </comment>
    <comment ref="G1" authorId="0" shapeId="0" xr:uid="{0E905B75-6DFF-45C5-8DA0-19AC07C1D87E}">
      <text>
        <r>
          <rPr>
            <b/>
            <sz val="9"/>
            <color indexed="81"/>
            <rFont val="Tahoma"/>
            <family val="2"/>
          </rPr>
          <t>FV_Remote:</t>
        </r>
        <r>
          <rPr>
            <sz val="9"/>
            <color indexed="81"/>
            <rFont val="Tahoma"/>
            <family val="2"/>
          </rPr>
          <t xml:space="preserve">
Minimum temperature</t>
        </r>
      </text>
    </comment>
    <comment ref="H1" authorId="0" shapeId="0" xr:uid="{00261BD9-D2A5-4474-A400-B329AEC94EC4}">
      <text>
        <r>
          <rPr>
            <b/>
            <sz val="9"/>
            <color indexed="81"/>
            <rFont val="Tahoma"/>
            <family val="2"/>
          </rPr>
          <t>FV_Remote:</t>
        </r>
        <r>
          <rPr>
            <sz val="9"/>
            <color indexed="81"/>
            <rFont val="Tahoma"/>
            <family val="2"/>
          </rPr>
          <t xml:space="preserve">
Average temperature
</t>
        </r>
      </text>
    </comment>
    <comment ref="I1" authorId="0" shapeId="0" xr:uid="{72141390-21BB-4703-83CD-DE199ED9E6E4}">
      <text>
        <r>
          <rPr>
            <b/>
            <sz val="9"/>
            <color indexed="81"/>
            <rFont val="Tahoma"/>
            <family val="2"/>
          </rPr>
          <t>FV_Remote:</t>
        </r>
        <r>
          <rPr>
            <sz val="9"/>
            <color indexed="81"/>
            <rFont val="Tahoma"/>
            <family val="2"/>
          </rPr>
          <t xml:space="preserve">
Maximum relative humidity</t>
        </r>
      </text>
    </comment>
    <comment ref="J1" authorId="0" shapeId="0" xr:uid="{3B3CFE9B-3A6D-4865-A73A-60A22B2D9597}">
      <text>
        <r>
          <rPr>
            <b/>
            <sz val="9"/>
            <color indexed="81"/>
            <rFont val="Tahoma"/>
            <family val="2"/>
          </rPr>
          <t>FV_Remote:</t>
        </r>
        <r>
          <rPr>
            <sz val="9"/>
            <color indexed="81"/>
            <rFont val="Tahoma"/>
            <family val="2"/>
          </rPr>
          <t xml:space="preserve">
Minimum relative humidity</t>
        </r>
      </text>
    </comment>
    <comment ref="K1" authorId="0" shapeId="0" xr:uid="{C54C5E38-E43D-4A17-9BED-75C088D2404D}">
      <text>
        <r>
          <rPr>
            <b/>
            <sz val="9"/>
            <color indexed="81"/>
            <rFont val="Tahoma"/>
            <family val="2"/>
          </rPr>
          <t>FV_Remote:</t>
        </r>
        <r>
          <rPr>
            <sz val="9"/>
            <color indexed="81"/>
            <rFont val="Tahoma"/>
            <family val="2"/>
          </rPr>
          <t xml:space="preserve">
Wind speed at height z</t>
        </r>
      </text>
    </comment>
    <comment ref="L1" authorId="0" shapeId="0" xr:uid="{DB718E44-1134-4352-A757-869C809B7453}">
      <text>
        <r>
          <rPr>
            <b/>
            <sz val="9"/>
            <color indexed="81"/>
            <rFont val="Tahoma"/>
            <family val="2"/>
          </rPr>
          <t>FV_Remote:</t>
        </r>
        <r>
          <rPr>
            <sz val="9"/>
            <color indexed="81"/>
            <rFont val="Tahoma"/>
            <family val="2"/>
          </rPr>
          <t xml:space="preserve">
Solar radiation</t>
        </r>
      </text>
    </comment>
    <comment ref="M1" authorId="0" shapeId="0" xr:uid="{868C9BFF-ED07-4078-BFCB-E1B62E121B26}">
      <text>
        <r>
          <rPr>
            <b/>
            <sz val="9"/>
            <color indexed="81"/>
            <rFont val="Tahoma"/>
            <family val="2"/>
          </rPr>
          <t>FV_Remote:</t>
        </r>
        <r>
          <rPr>
            <sz val="9"/>
            <color indexed="81"/>
            <rFont val="Tahoma"/>
            <family val="2"/>
          </rPr>
          <t xml:space="preserve">
Solar declination</t>
        </r>
      </text>
    </comment>
    <comment ref="N1" authorId="0" shapeId="0" xr:uid="{DB2602F7-E3B1-42B7-8BC3-24329465AEFB}">
      <text>
        <r>
          <rPr>
            <b/>
            <sz val="9"/>
            <color indexed="81"/>
            <rFont val="Tahoma"/>
            <family val="2"/>
          </rPr>
          <t>FV_Remote:</t>
        </r>
        <r>
          <rPr>
            <sz val="9"/>
            <color indexed="81"/>
            <rFont val="Tahoma"/>
            <family val="2"/>
          </rPr>
          <t xml:space="preserve">
Solar declination</t>
        </r>
      </text>
    </comment>
    <comment ref="O1" authorId="0" shapeId="0" xr:uid="{34DB151B-3B79-44FE-B8CC-17D8BD5FD192}">
      <text>
        <r>
          <rPr>
            <b/>
            <sz val="9"/>
            <color indexed="81"/>
            <rFont val="Tahoma"/>
            <family val="2"/>
          </rPr>
          <t>FV_Remote:</t>
        </r>
        <r>
          <rPr>
            <sz val="9"/>
            <color indexed="81"/>
            <rFont val="Tahoma"/>
            <family val="2"/>
          </rPr>
          <t xml:space="preserve">
Parameter for calculating extraterrestrial radiation</t>
        </r>
      </text>
    </comment>
    <comment ref="P1" authorId="0" shapeId="0" xr:uid="{52BBF5C2-9D7F-46C4-9EBF-6A6A00F8BD2B}">
      <text>
        <r>
          <rPr>
            <b/>
            <sz val="9"/>
            <color indexed="81"/>
            <rFont val="Tahoma"/>
            <family val="2"/>
          </rPr>
          <t>FV_Remote:</t>
        </r>
        <r>
          <rPr>
            <sz val="9"/>
            <color indexed="81"/>
            <rFont val="Tahoma"/>
            <family val="2"/>
          </rPr>
          <t xml:space="preserve">
Parameter for calculating extraterrestrial radiation: correction due to distance Earth-Sun</t>
        </r>
      </text>
    </comment>
    <comment ref="Q1" authorId="0" shapeId="0" xr:uid="{0F4BEFA2-454C-445E-A84B-3CCA4CA7FDDD}">
      <text>
        <r>
          <rPr>
            <b/>
            <sz val="9"/>
            <color indexed="81"/>
            <rFont val="Tahoma"/>
            <family val="2"/>
          </rPr>
          <t>FV_Remote:</t>
        </r>
        <r>
          <rPr>
            <sz val="9"/>
            <color indexed="81"/>
            <rFont val="Tahoma"/>
            <family val="2"/>
          </rPr>
          <t xml:space="preserve">
Extraterrestrial radiation</t>
        </r>
      </text>
    </comment>
    <comment ref="R1" authorId="0" shapeId="0" xr:uid="{3989AE95-F601-4AD2-A620-4F4D3A61DD74}">
      <text>
        <r>
          <rPr>
            <b/>
            <sz val="9"/>
            <color indexed="81"/>
            <rFont val="Tahoma"/>
            <family val="2"/>
          </rPr>
          <t>FV_Remote:</t>
        </r>
        <r>
          <rPr>
            <sz val="9"/>
            <color indexed="81"/>
            <rFont val="Tahoma"/>
            <family val="2"/>
          </rPr>
          <t xml:space="preserve">
Fraction of clear sky, i.e. ratio of actual sunshine hours to daylength</t>
        </r>
      </text>
    </comment>
    <comment ref="S1" authorId="0" shapeId="0" xr:uid="{81E8E0EE-0AAE-4377-93A4-5A3C00A5A40E}">
      <text>
        <r>
          <rPr>
            <b/>
            <sz val="9"/>
            <color indexed="81"/>
            <rFont val="Tahoma"/>
            <family val="2"/>
          </rPr>
          <t>FV_Remote:</t>
        </r>
        <r>
          <rPr>
            <sz val="9"/>
            <color indexed="81"/>
            <rFont val="Tahoma"/>
            <family val="2"/>
          </rPr>
          <t xml:space="preserve">
Daylength</t>
        </r>
      </text>
    </comment>
    <comment ref="T1" authorId="0" shapeId="0" xr:uid="{87E0B672-A225-4572-AFC6-77E870F084FB}">
      <text>
        <r>
          <rPr>
            <b/>
            <sz val="9"/>
            <color indexed="81"/>
            <rFont val="Tahoma"/>
            <family val="2"/>
          </rPr>
          <t>FV_Remote:</t>
        </r>
        <r>
          <rPr>
            <sz val="9"/>
            <color indexed="81"/>
            <rFont val="Tahoma"/>
            <family val="2"/>
          </rPr>
          <t xml:space="preserve">
Saturated vapor pressure at maximum temperature (when RHn occurs)</t>
        </r>
      </text>
    </comment>
    <comment ref="U1" authorId="0" shapeId="0" xr:uid="{35C1EFC1-C1E8-4169-B3C9-437A9C0621EA}">
      <text>
        <r>
          <rPr>
            <b/>
            <sz val="9"/>
            <color indexed="81"/>
            <rFont val="Tahoma"/>
            <family val="2"/>
          </rPr>
          <t>FV_Remote:</t>
        </r>
        <r>
          <rPr>
            <sz val="9"/>
            <color indexed="81"/>
            <rFont val="Tahoma"/>
            <family val="2"/>
          </rPr>
          <t xml:space="preserve">
Saturated vapor pressure at minimum temperature (when RHx occurs)</t>
        </r>
      </text>
    </comment>
    <comment ref="V1" authorId="0" shapeId="0" xr:uid="{CC8B0045-BAD0-476F-91D5-BE9A5AEE64F3}">
      <text>
        <r>
          <rPr>
            <b/>
            <sz val="9"/>
            <color indexed="81"/>
            <rFont val="Tahoma"/>
            <family val="2"/>
          </rPr>
          <t>FV_Remote:</t>
        </r>
        <r>
          <rPr>
            <sz val="9"/>
            <color indexed="81"/>
            <rFont val="Tahoma"/>
            <family val="2"/>
          </rPr>
          <t xml:space="preserve">
Actual vapor pressure at the time of maximum temperature</t>
        </r>
      </text>
    </comment>
    <comment ref="W1" authorId="0" shapeId="0" xr:uid="{7196EBBE-5F1D-4FAD-9A50-FA5E6C2B1943}">
      <text>
        <r>
          <rPr>
            <b/>
            <sz val="9"/>
            <color indexed="81"/>
            <rFont val="Tahoma"/>
            <family val="2"/>
          </rPr>
          <t>FV_Remote:</t>
        </r>
        <r>
          <rPr>
            <sz val="9"/>
            <color indexed="81"/>
            <rFont val="Tahoma"/>
            <family val="2"/>
          </rPr>
          <t xml:space="preserve">
Actual vapor pressure at the time of minimum temperature</t>
        </r>
      </text>
    </comment>
    <comment ref="X1" authorId="0" shapeId="0" xr:uid="{D0DFBD4F-D435-4DDC-8B9B-EEA34C55BE09}">
      <text>
        <r>
          <rPr>
            <b/>
            <sz val="9"/>
            <color indexed="81"/>
            <rFont val="Tahoma"/>
            <family val="2"/>
          </rPr>
          <t>FV_Remote:</t>
        </r>
        <r>
          <rPr>
            <sz val="9"/>
            <color indexed="81"/>
            <rFont val="Tahoma"/>
            <family val="2"/>
          </rPr>
          <t xml:space="preserve">
Mean daily vapor pressure</t>
        </r>
      </text>
    </comment>
    <comment ref="Y1" authorId="0" shapeId="0" xr:uid="{EBC3D6B0-6086-48F0-B16C-D2C21AB7F9FB}">
      <text>
        <r>
          <rPr>
            <b/>
            <sz val="9"/>
            <color indexed="81"/>
            <rFont val="Tahoma"/>
            <family val="2"/>
          </rPr>
          <t>FV_Remote:</t>
        </r>
        <r>
          <rPr>
            <sz val="9"/>
            <color indexed="81"/>
            <rFont val="Tahoma"/>
            <family val="2"/>
          </rPr>
          <t xml:space="preserve">
Mean daily Vapor Pressure Deficit</t>
        </r>
      </text>
    </comment>
    <comment ref="Z1" authorId="0" shapeId="0" xr:uid="{B849E935-6857-4D2A-8E6D-289D299B147B}">
      <text>
        <r>
          <rPr>
            <b/>
            <sz val="9"/>
            <color indexed="81"/>
            <rFont val="Tahoma"/>
            <family val="2"/>
          </rPr>
          <t>FV_Remote:</t>
        </r>
        <r>
          <rPr>
            <sz val="9"/>
            <color indexed="81"/>
            <rFont val="Tahoma"/>
            <family val="2"/>
          </rPr>
          <t xml:space="preserve">
Daily loss of long wave radiation</t>
        </r>
      </text>
    </comment>
    <comment ref="AA1" authorId="0" shapeId="0" xr:uid="{C06C27E4-305D-467B-9BF4-941FC3F82303}">
      <text>
        <r>
          <rPr>
            <b/>
            <sz val="9"/>
            <color indexed="81"/>
            <rFont val="Tahoma"/>
            <family val="2"/>
          </rPr>
          <t>FV_Remote:</t>
        </r>
        <r>
          <rPr>
            <sz val="9"/>
            <color indexed="81"/>
            <rFont val="Tahoma"/>
            <family val="2"/>
          </rPr>
          <t xml:space="preserve">
Net radiation</t>
        </r>
      </text>
    </comment>
    <comment ref="AB1" authorId="0" shapeId="0" xr:uid="{D679E905-DAB1-4B70-B06E-1E76C98DFF42}">
      <text>
        <r>
          <rPr>
            <b/>
            <sz val="9"/>
            <color indexed="81"/>
            <rFont val="Tahoma"/>
            <family val="2"/>
          </rPr>
          <t>FV_Remote:</t>
        </r>
        <r>
          <rPr>
            <sz val="9"/>
            <color indexed="81"/>
            <rFont val="Tahoma"/>
            <family val="2"/>
          </rPr>
          <t xml:space="preserve">
Saturated vapor pressure for average temperature</t>
        </r>
      </text>
    </comment>
    <comment ref="AC1" authorId="0" shapeId="0" xr:uid="{81DDED91-7FD8-4FFE-A71B-E3346F08A84E}">
      <text>
        <r>
          <rPr>
            <b/>
            <sz val="9"/>
            <color indexed="81"/>
            <rFont val="Tahoma"/>
            <family val="2"/>
          </rPr>
          <t>FV_Remote:</t>
        </r>
        <r>
          <rPr>
            <sz val="9"/>
            <color indexed="81"/>
            <rFont val="Tahoma"/>
            <family val="2"/>
          </rPr>
          <t xml:space="preserve">
Slope of saturation vapor pressure versus temperature</t>
        </r>
      </text>
    </comment>
    <comment ref="AD1" authorId="0" shapeId="0" xr:uid="{2E8DA86F-5BF8-4B6E-BDC5-7F31F75937C3}">
      <text>
        <r>
          <rPr>
            <b/>
            <sz val="9"/>
            <color indexed="81"/>
            <rFont val="Tahoma"/>
            <family val="2"/>
          </rPr>
          <t>FV_Remote:</t>
        </r>
        <r>
          <rPr>
            <sz val="9"/>
            <color indexed="81"/>
            <rFont val="Tahoma"/>
            <family val="2"/>
          </rPr>
          <t xml:space="preserve">
Heat capacity of air at constant pressure per unit volume</t>
        </r>
      </text>
    </comment>
    <comment ref="AE1" authorId="0" shapeId="0" xr:uid="{AF85746B-3BF4-4588-8BCA-513FA9271CAC}">
      <text>
        <r>
          <rPr>
            <b/>
            <sz val="9"/>
            <color indexed="81"/>
            <rFont val="Tahoma"/>
            <family val="2"/>
          </rPr>
          <t>FV_Remote:</t>
        </r>
        <r>
          <rPr>
            <sz val="9"/>
            <color indexed="81"/>
            <rFont val="Tahoma"/>
            <family val="2"/>
          </rPr>
          <t xml:space="preserve">
Aerodynamic resistance</t>
        </r>
      </text>
    </comment>
    <comment ref="AF1" authorId="0" shapeId="0" xr:uid="{D68660E0-A7E8-4CDB-9CCB-36C8A9DCB214}">
      <text>
        <r>
          <rPr>
            <b/>
            <sz val="9"/>
            <color indexed="81"/>
            <rFont val="Tahoma"/>
            <family val="2"/>
          </rPr>
          <t>FV_Remote:</t>
        </r>
        <r>
          <rPr>
            <sz val="9"/>
            <color indexed="81"/>
            <rFont val="Tahoma"/>
            <family val="2"/>
          </rPr>
          <t xml:space="preserve">
Reference (grass) evapotranspiration</t>
        </r>
      </text>
    </comment>
    <comment ref="AG1" authorId="0" shapeId="0" xr:uid="{6B208D3F-3CE5-477B-8502-6A6F13BDF3F6}">
      <text>
        <r>
          <rPr>
            <b/>
            <sz val="9"/>
            <color indexed="81"/>
            <rFont val="Tahoma"/>
            <family val="2"/>
          </rPr>
          <t>FV_Remote:</t>
        </r>
        <r>
          <rPr>
            <sz val="9"/>
            <color indexed="81"/>
            <rFont val="Tahoma"/>
            <family val="2"/>
          </rPr>
          <t xml:space="preserve">
Reference (grass) evapotranspiration</t>
        </r>
      </text>
    </comment>
    <comment ref="AH1" authorId="0" shapeId="0" xr:uid="{52023226-0C55-4984-9074-746CFD0C8BF6}">
      <text>
        <r>
          <rPr>
            <b/>
            <sz val="9"/>
            <color indexed="81"/>
            <rFont val="Tahoma"/>
            <family val="2"/>
          </rPr>
          <t>FV_Remote:</t>
        </r>
        <r>
          <rPr>
            <sz val="9"/>
            <color indexed="81"/>
            <rFont val="Tahoma"/>
            <family val="2"/>
          </rPr>
          <t xml:space="preserve">
Reference (grass) evapotranspiration inside an unheated greenhouse</t>
        </r>
      </text>
    </comment>
    <comment ref="AI1" authorId="0" shapeId="0" xr:uid="{12B45CF7-F860-43DF-B80B-2FC501AAF4DE}">
      <text>
        <r>
          <rPr>
            <b/>
            <sz val="9"/>
            <color indexed="81"/>
            <rFont val="Tahoma"/>
            <family val="2"/>
          </rPr>
          <t>FV_Remote:</t>
        </r>
        <r>
          <rPr>
            <sz val="9"/>
            <color indexed="81"/>
            <rFont val="Tahoma"/>
            <family val="2"/>
          </rPr>
          <t xml:space="preserve">
Evapotranspiration according to Penman-Monteith equation</t>
        </r>
      </text>
    </comment>
    <comment ref="AK4" authorId="0" shapeId="0" xr:uid="{A0AD74AB-42B7-49AC-9DBE-2FB6F28FEAFA}">
      <text>
        <r>
          <rPr>
            <b/>
            <sz val="9"/>
            <color indexed="81"/>
            <rFont val="Tahoma"/>
            <family val="2"/>
          </rPr>
          <t>FV_Remote:</t>
        </r>
        <r>
          <rPr>
            <sz val="9"/>
            <color indexed="81"/>
            <rFont val="Tahoma"/>
            <family val="2"/>
          </rPr>
          <t xml:space="preserve">
Canopy height</t>
        </r>
      </text>
    </comment>
    <comment ref="AK5" authorId="0" shapeId="0" xr:uid="{74FA7AC3-7308-4141-9892-78209290A422}">
      <text>
        <r>
          <rPr>
            <b/>
            <sz val="9"/>
            <color indexed="81"/>
            <rFont val="Tahoma"/>
            <family val="2"/>
          </rPr>
          <t>FV_Remote:</t>
        </r>
        <r>
          <rPr>
            <sz val="9"/>
            <color indexed="81"/>
            <rFont val="Tahoma"/>
            <family val="2"/>
          </rPr>
          <t xml:space="preserve">
Canopy resistance</t>
        </r>
      </text>
    </comment>
    <comment ref="AK6" authorId="0" shapeId="0" xr:uid="{A3E115B4-A2C3-4F1E-BB96-D8A8A02D0C47}">
      <text>
        <r>
          <rPr>
            <b/>
            <sz val="9"/>
            <color indexed="81"/>
            <rFont val="Tahoma"/>
            <family val="2"/>
          </rPr>
          <t>FV_Remote:</t>
        </r>
        <r>
          <rPr>
            <sz val="9"/>
            <color indexed="81"/>
            <rFont val="Tahoma"/>
            <family val="2"/>
          </rPr>
          <t xml:space="preserve">
Wind measurement height</t>
        </r>
      </text>
    </comment>
    <comment ref="AK9" authorId="0" shapeId="0" xr:uid="{E4E8D104-52D3-49F5-B630-5B4282B10ED0}">
      <text>
        <r>
          <rPr>
            <b/>
            <sz val="9"/>
            <color indexed="81"/>
            <rFont val="Tahoma"/>
            <family val="2"/>
          </rPr>
          <t>FV_Remote:</t>
        </r>
        <r>
          <rPr>
            <sz val="9"/>
            <color indexed="81"/>
            <rFont val="Tahoma"/>
            <family val="2"/>
          </rPr>
          <t xml:space="preserve">
Atmospheric pressure</t>
        </r>
      </text>
    </comment>
    <comment ref="AK11" authorId="0" shapeId="0" xr:uid="{051B4647-0064-4A6E-8D2A-24495114DD96}">
      <text>
        <r>
          <rPr>
            <b/>
            <sz val="9"/>
            <color indexed="81"/>
            <rFont val="Tahoma"/>
            <family val="2"/>
          </rPr>
          <t>FV_Remote:</t>
        </r>
        <r>
          <rPr>
            <sz val="9"/>
            <color indexed="81"/>
            <rFont val="Tahoma"/>
            <family val="2"/>
          </rPr>
          <t xml:space="preserve">
Coefficient in Hargreaves equation</t>
        </r>
      </text>
    </comment>
  </commentList>
</comments>
</file>

<file path=xl/sharedStrings.xml><?xml version="1.0" encoding="utf-8"?>
<sst xmlns="http://schemas.openxmlformats.org/spreadsheetml/2006/main" count="267" uniqueCount="179">
  <si>
    <t>TAW</t>
  </si>
  <si>
    <t>Total Available Water</t>
  </si>
  <si>
    <t>FC</t>
  </si>
  <si>
    <t>WP</t>
  </si>
  <si>
    <t>Root Depth</t>
  </si>
  <si>
    <t>RD</t>
  </si>
  <si>
    <t>Management Allowed Deficit</t>
  </si>
  <si>
    <t>MAD</t>
  </si>
  <si>
    <t>Moisture Content</t>
  </si>
  <si>
    <t>RAW</t>
  </si>
  <si>
    <t>mm</t>
  </si>
  <si>
    <t>Date</t>
  </si>
  <si>
    <t>Irrigation needed</t>
  </si>
  <si>
    <t>Applied Irrigation or Rainfall</t>
  </si>
  <si>
    <t>Enter</t>
  </si>
  <si>
    <t>Readily Available Moisture Content</t>
  </si>
  <si>
    <t>Enter on First Date</t>
  </si>
  <si>
    <t>Crop Stress Factor</t>
  </si>
  <si>
    <t>Enter Daily</t>
  </si>
  <si>
    <t>%</t>
  </si>
  <si>
    <t>m</t>
  </si>
  <si>
    <t>fraction</t>
  </si>
  <si>
    <t>Average Crop Evapotranspiration</t>
  </si>
  <si>
    <t>Average Evapotranspiration Adjusted for Stress</t>
  </si>
  <si>
    <t>Soil Water Deficit</t>
  </si>
  <si>
    <r>
      <t>θ</t>
    </r>
    <r>
      <rPr>
        <vertAlign val="subscript"/>
        <sz val="12"/>
        <color indexed="8"/>
        <rFont val="Calibri"/>
        <family val="2"/>
      </rPr>
      <t xml:space="preserve">t </t>
    </r>
  </si>
  <si>
    <r>
      <t>K</t>
    </r>
    <r>
      <rPr>
        <b/>
        <vertAlign val="subscript"/>
        <sz val="11"/>
        <color indexed="8"/>
        <rFont val="Calibri"/>
        <family val="2"/>
      </rPr>
      <t>s</t>
    </r>
  </si>
  <si>
    <t>Threshold Moisture Content</t>
  </si>
  <si>
    <r>
      <t>ET</t>
    </r>
    <r>
      <rPr>
        <b/>
        <vertAlign val="subscript"/>
        <sz val="11"/>
        <color indexed="8"/>
        <rFont val="Calibri"/>
        <family val="2"/>
      </rPr>
      <t>c</t>
    </r>
  </si>
  <si>
    <r>
      <t>ET</t>
    </r>
    <r>
      <rPr>
        <b/>
        <vertAlign val="subscript"/>
        <sz val="11"/>
        <color indexed="8"/>
        <rFont val="Calibri"/>
        <family val="2"/>
      </rPr>
      <t>c adj</t>
    </r>
  </si>
  <si>
    <t>Field Area</t>
  </si>
  <si>
    <t>Volume of Water to Apply</t>
  </si>
  <si>
    <t xml:space="preserve">Time to Apply Irrigation </t>
  </si>
  <si>
    <t>Hours</t>
  </si>
  <si>
    <t>Percent Wetted Area</t>
  </si>
  <si>
    <t>Cumulative Irrigation</t>
  </si>
  <si>
    <t>Note:  The goal of irrigation scheduling is to try to match the applied irrigation with the ET.  By the end of the season, the cumulative irrigation should more or less equal the cumulative ET.</t>
  </si>
  <si>
    <t>Relative  Yield =</t>
  </si>
  <si>
    <t>7. In this example, if crop stress occurred for 1 day, then irrigation was applied at more or less the value of the deficit ("Irrigation needed")</t>
  </si>
  <si>
    <t xml:space="preserve">Note:  The Ks factor should be maintained at a value close to 1 to minimize the yield reduction.  </t>
  </si>
  <si>
    <t>YIELD LOSS ESTIMATE</t>
  </si>
  <si>
    <t>EXAMPLE ASSUMPTIONS</t>
  </si>
  <si>
    <t>Cumulative ETc</t>
  </si>
  <si>
    <t>Ky =</t>
  </si>
  <si>
    <t>The estimated relative yield  based on equation 24 of FAO Irrigation and Drainage Paper No. 56.  For the example, assume a Ky value of 1.1.</t>
  </si>
  <si>
    <t>Ha</t>
  </si>
  <si>
    <t>M3</t>
  </si>
  <si>
    <t>M3 per Minute</t>
  </si>
  <si>
    <t>4. ETc has to be obtained from ETc= KcETo equation</t>
  </si>
  <si>
    <t>6. ETo has to be obtained from a weather station.  Now a days, weather stations routinely estimate ETo.</t>
  </si>
  <si>
    <t>θm</t>
  </si>
  <si>
    <t>θc</t>
  </si>
  <si>
    <t>Kc</t>
  </si>
  <si>
    <t>Crop coefficient</t>
  </si>
  <si>
    <t>Rainfall</t>
  </si>
  <si>
    <t>Calculated</t>
  </si>
  <si>
    <t>DAS</t>
  </si>
  <si>
    <t>Initial</t>
  </si>
  <si>
    <t>Dev</t>
  </si>
  <si>
    <t>Mid-season</t>
  </si>
  <si>
    <t>Late-season</t>
  </si>
  <si>
    <t>Crop Growth stages</t>
  </si>
  <si>
    <t>Stages</t>
  </si>
  <si>
    <t>Irrigate or no?</t>
  </si>
  <si>
    <t>Pump Manifold Flow Rate</t>
  </si>
  <si>
    <t>Measured volume using flow meter</t>
  </si>
  <si>
    <t>Applied irrigation</t>
  </si>
  <si>
    <t>Excess Irrigation</t>
  </si>
  <si>
    <t>Measured moisture content using a soil moisture device (example: PR2 or TDR)</t>
  </si>
  <si>
    <t>Water Deficit to FC (mm)</t>
  </si>
  <si>
    <t>Dfc</t>
  </si>
  <si>
    <t>Irrigation Needed?</t>
  </si>
  <si>
    <t>Yes/No</t>
  </si>
  <si>
    <t>Irrigation</t>
  </si>
  <si>
    <t>More precise</t>
  </si>
  <si>
    <t xml:space="preserve">Soil based approach more precise </t>
  </si>
  <si>
    <t xml:space="preserve">Climatic based approach </t>
  </si>
  <si>
    <t>Enter Daily based on the soil moisture sensor</t>
  </si>
  <si>
    <t xml:space="preserve">Calculated </t>
  </si>
  <si>
    <t>Field Capacity (For more accuracy please measure it in the field)</t>
  </si>
  <si>
    <t xml:space="preserve">Wilting Point (For more accuracy please measure it in the field </t>
  </si>
  <si>
    <t xml:space="preserve">To be measured </t>
  </si>
  <si>
    <t>DOY</t>
  </si>
  <si>
    <r>
      <t>T</t>
    </r>
    <r>
      <rPr>
        <vertAlign val="subscript"/>
        <sz val="11"/>
        <color rgb="FF000000"/>
        <rFont val="Calibri"/>
        <family val="2"/>
      </rPr>
      <t>x</t>
    </r>
  </si>
  <si>
    <r>
      <t>T</t>
    </r>
    <r>
      <rPr>
        <vertAlign val="subscript"/>
        <sz val="11"/>
        <color rgb="FF000000"/>
        <rFont val="Calibri"/>
        <family val="2"/>
      </rPr>
      <t>n</t>
    </r>
  </si>
  <si>
    <t>Tavg</t>
  </si>
  <si>
    <t>RHx</t>
  </si>
  <si>
    <t>RHn</t>
  </si>
  <si>
    <t>U</t>
  </si>
  <si>
    <r>
      <t>R</t>
    </r>
    <r>
      <rPr>
        <vertAlign val="subscript"/>
        <sz val="11"/>
        <color rgb="FF000000"/>
        <rFont val="Calibri"/>
        <family val="2"/>
      </rPr>
      <t>s</t>
    </r>
  </si>
  <si>
    <t>Dec</t>
  </si>
  <si>
    <r>
      <t>h</t>
    </r>
    <r>
      <rPr>
        <vertAlign val="subscript"/>
        <sz val="11"/>
        <color rgb="FF000000"/>
        <rFont val="Calibri"/>
        <family val="2"/>
      </rPr>
      <t>s</t>
    </r>
  </si>
  <si>
    <r>
      <t>d</t>
    </r>
    <r>
      <rPr>
        <vertAlign val="subscript"/>
        <sz val="11"/>
        <color rgb="FF000000"/>
        <rFont val="Calibri"/>
        <family val="2"/>
      </rPr>
      <t>r</t>
    </r>
  </si>
  <si>
    <r>
      <t>R</t>
    </r>
    <r>
      <rPr>
        <vertAlign val="subscript"/>
        <sz val="11"/>
        <color rgb="FF000000"/>
        <rFont val="Calibri"/>
        <family val="2"/>
      </rPr>
      <t>A</t>
    </r>
  </si>
  <si>
    <t>n/N</t>
  </si>
  <si>
    <t>N</t>
  </si>
  <si>
    <r>
      <t>e</t>
    </r>
    <r>
      <rPr>
        <vertAlign val="subscript"/>
        <sz val="11"/>
        <color rgb="FF000000"/>
        <rFont val="Calibri"/>
        <family val="2"/>
      </rPr>
      <t>s</t>
    </r>
  </si>
  <si>
    <r>
      <t>e</t>
    </r>
    <r>
      <rPr>
        <vertAlign val="subscript"/>
        <sz val="11"/>
        <color rgb="FF000000"/>
        <rFont val="Calibri"/>
        <family val="2"/>
      </rPr>
      <t>a</t>
    </r>
  </si>
  <si>
    <r>
      <t>e</t>
    </r>
    <r>
      <rPr>
        <vertAlign val="subscript"/>
        <sz val="11"/>
        <color rgb="FF000000"/>
        <rFont val="Calibri"/>
        <family val="2"/>
      </rPr>
      <t>avg</t>
    </r>
  </si>
  <si>
    <r>
      <t>VPD</t>
    </r>
    <r>
      <rPr>
        <vertAlign val="subscript"/>
        <sz val="11"/>
        <color rgb="FF000000"/>
        <rFont val="Calibri"/>
        <family val="2"/>
      </rPr>
      <t>avg</t>
    </r>
  </si>
  <si>
    <r>
      <t>R</t>
    </r>
    <r>
      <rPr>
        <vertAlign val="subscript"/>
        <sz val="11"/>
        <color rgb="FF000000"/>
        <rFont val="Calibri"/>
        <family val="2"/>
      </rPr>
      <t>b</t>
    </r>
  </si>
  <si>
    <r>
      <t>R</t>
    </r>
    <r>
      <rPr>
        <vertAlign val="subscript"/>
        <sz val="11"/>
        <color rgb="FF000000"/>
        <rFont val="Calibri"/>
        <family val="2"/>
      </rPr>
      <t>n</t>
    </r>
  </si>
  <si>
    <t>Δ</t>
  </si>
  <si>
    <r>
      <rPr>
        <sz val="11"/>
        <color rgb="FF000000"/>
        <rFont val="Calibri"/>
        <family val="2"/>
      </rPr>
      <t>ρ C</t>
    </r>
    <r>
      <rPr>
        <vertAlign val="subscript"/>
        <sz val="11"/>
        <color rgb="FF000000"/>
        <rFont val="Calibri"/>
        <family val="2"/>
      </rPr>
      <t>p</t>
    </r>
  </si>
  <si>
    <r>
      <t>r</t>
    </r>
    <r>
      <rPr>
        <vertAlign val="subscript"/>
        <sz val="11"/>
        <color rgb="FF000000"/>
        <rFont val="Calibri"/>
        <family val="2"/>
      </rPr>
      <t>a</t>
    </r>
  </si>
  <si>
    <r>
      <t>ET</t>
    </r>
    <r>
      <rPr>
        <vertAlign val="subscript"/>
        <sz val="11"/>
        <color rgb="FF000000"/>
        <rFont val="Calibri"/>
        <family val="2"/>
      </rPr>
      <t xml:space="preserve">0 </t>
    </r>
  </si>
  <si>
    <t>ET</t>
  </si>
  <si>
    <r>
      <t>for T</t>
    </r>
    <r>
      <rPr>
        <vertAlign val="subscript"/>
        <sz val="11"/>
        <color rgb="FF000000"/>
        <rFont val="Calibri"/>
        <family val="2"/>
      </rPr>
      <t>x</t>
    </r>
  </si>
  <si>
    <r>
      <t>for T</t>
    </r>
    <r>
      <rPr>
        <vertAlign val="subscript"/>
        <sz val="11"/>
        <color rgb="FF000000"/>
        <rFont val="Calibri"/>
        <family val="2"/>
      </rPr>
      <t>n</t>
    </r>
  </si>
  <si>
    <t>for Tavg</t>
  </si>
  <si>
    <t>PM-FAO</t>
  </si>
  <si>
    <t>Hargreaves</t>
  </si>
  <si>
    <t>PE greenhouse</t>
  </si>
  <si>
    <t>PM General</t>
  </si>
  <si>
    <t>inputs</t>
  </si>
  <si>
    <t>units</t>
  </si>
  <si>
    <t>-</t>
  </si>
  <si>
    <t>ºC</t>
  </si>
  <si>
    <t>m/s</t>
  </si>
  <si>
    <r>
      <t>MJ/m</t>
    </r>
    <r>
      <rPr>
        <vertAlign val="superscript"/>
        <sz val="11"/>
        <color rgb="FF000000"/>
        <rFont val="Calibri"/>
        <family val="2"/>
      </rPr>
      <t>2</t>
    </r>
    <r>
      <rPr>
        <sz val="11"/>
        <color rgb="FF000000"/>
        <rFont val="Calibri"/>
        <family val="2"/>
      </rPr>
      <t>/d</t>
    </r>
  </si>
  <si>
    <t>deg</t>
  </si>
  <si>
    <t>rad</t>
  </si>
  <si>
    <t>hour</t>
  </si>
  <si>
    <t>kPa</t>
  </si>
  <si>
    <t>kPa/K</t>
  </si>
  <si>
    <r>
      <t>J/K/m</t>
    </r>
    <r>
      <rPr>
        <vertAlign val="superscript"/>
        <sz val="11"/>
        <color rgb="FF000000"/>
        <rFont val="Calibri"/>
        <family val="2"/>
      </rPr>
      <t>3</t>
    </r>
  </si>
  <si>
    <t>s/m</t>
  </si>
  <si>
    <t>mm/d</t>
  </si>
  <si>
    <t>albedo</t>
  </si>
  <si>
    <t>h</t>
  </si>
  <si>
    <r>
      <t>r</t>
    </r>
    <r>
      <rPr>
        <vertAlign val="subscript"/>
        <sz val="11"/>
        <color rgb="FF7030A0"/>
        <rFont val="Calibri"/>
        <family val="2"/>
      </rPr>
      <t>c</t>
    </r>
  </si>
  <si>
    <t>z</t>
  </si>
  <si>
    <t xml:space="preserve">Latitude </t>
  </si>
  <si>
    <t>degrees</t>
  </si>
  <si>
    <t xml:space="preserve">Altitude </t>
  </si>
  <si>
    <r>
      <t>P</t>
    </r>
    <r>
      <rPr>
        <vertAlign val="subscript"/>
        <sz val="11"/>
        <color rgb="FF000000"/>
        <rFont val="Calibri"/>
        <family val="2"/>
      </rPr>
      <t>at</t>
    </r>
  </si>
  <si>
    <r>
      <t>K</t>
    </r>
    <r>
      <rPr>
        <vertAlign val="subscript"/>
        <sz val="11"/>
        <color rgb="FF000000"/>
        <rFont val="Calibri"/>
        <family val="2"/>
      </rPr>
      <t>RS</t>
    </r>
  </si>
  <si>
    <t>grass</t>
  </si>
  <si>
    <t>pond</t>
  </si>
  <si>
    <t>soil (wet)</t>
  </si>
  <si>
    <t>h 0.01</t>
  </si>
  <si>
    <r>
      <t>r</t>
    </r>
    <r>
      <rPr>
        <vertAlign val="subscript"/>
        <sz val="11"/>
        <rFont val="Calibri"/>
        <family val="2"/>
      </rPr>
      <t>c</t>
    </r>
  </si>
  <si>
    <t xml:space="preserve">Reference evapotranspiration from ETo Penman </t>
  </si>
  <si>
    <t>Enter Daily from Eto Penman</t>
  </si>
  <si>
    <t>Date (M/D/Y)</t>
  </si>
  <si>
    <t>year</t>
  </si>
  <si>
    <t>Month</t>
  </si>
  <si>
    <t>DOM</t>
  </si>
  <si>
    <t xml:space="preserve">Kc </t>
  </si>
  <si>
    <t>ETo</t>
  </si>
  <si>
    <t>Irrigation Efficiency laser-levelled plot</t>
  </si>
  <si>
    <t>1. The crop is cotton</t>
  </si>
  <si>
    <t>3. Real rooting depth has to obtained from the field; the one we used from FAO56</t>
  </si>
  <si>
    <t>Crop coeffcients and growing cycle (Source : FAO56)</t>
  </si>
  <si>
    <t>2. The season length is 275 days (Source: FAO 56)</t>
  </si>
  <si>
    <t>5. Kc for winter wheat has to be used.</t>
  </si>
  <si>
    <t>Growth Stage</t>
  </si>
  <si>
    <t>Length (Days)</t>
  </si>
  <si>
    <t>Description</t>
  </si>
  <si>
    <t>Kc Value</t>
  </si>
  <si>
    <t>30 days</t>
  </si>
  <si>
    <t>Germination and early establishment</t>
  </si>
  <si>
    <t>Kc ini = 0.40</t>
  </si>
  <si>
    <t>Development</t>
  </si>
  <si>
    <t>45 days</t>
  </si>
  <si>
    <t>Canopy development (Kc increases)</t>
  </si>
  <si>
    <t>Linear from 0.40 to 1.15</t>
  </si>
  <si>
    <t>120 days</t>
  </si>
  <si>
    <t>Full canopy, flowering &amp; grain fill</t>
  </si>
  <si>
    <t>Kc mid = 1.15</t>
  </si>
  <si>
    <t>Late season</t>
  </si>
  <si>
    <t>80 days</t>
  </si>
  <si>
    <t>Maturation and senescence</t>
  </si>
  <si>
    <t>Linear from 1.15 to 0.25</t>
  </si>
  <si>
    <t>Total</t>
  </si>
  <si>
    <t>275 days</t>
  </si>
  <si>
    <r>
      <t>Source</t>
    </r>
    <r>
      <rPr>
        <sz val="11"/>
        <color theme="1"/>
        <rFont val="Calibri"/>
        <family val="2"/>
        <scheme val="minor"/>
      </rPr>
      <t>:</t>
    </r>
  </si>
  <si>
    <t>FAO Irrigation and Drainage Paper No. 56</t>
  </si>
  <si>
    <r>
      <t xml:space="preserve">Allen, R.G., Pereira, L.S., Raes, D., Smith, M. (1998). </t>
    </r>
    <r>
      <rPr>
        <i/>
        <sz val="11"/>
        <color theme="1"/>
        <rFont val="Calibri"/>
        <family val="2"/>
        <scheme val="minor"/>
      </rPr>
      <t>Crop Evapotranspiration.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</si>
</sst>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d/yy;@"/>
    <numFmt numFmtId="167" formatCode="#,##0.000"/>
    <numFmt numFmtId="168" formatCode="0.000"/>
  </numFmts>
  <fonts count="21" x14ac:knownFonts="1">
    <font>
      <sz val="11"/>
      <color theme="1"/>
      <name val="Calibri"/>
      <family val="2"/>
      <scheme val="minor"/>
    </font>
    <font>
      <vertAlign val="subscript"/>
      <sz val="12"/>
      <color indexed="8"/>
      <name val="Calibri"/>
      <family val="2"/>
    </font>
    <font>
      <b/>
      <vertAlign val="subscript"/>
      <sz val="11"/>
      <color indexed="8"/>
      <name val="Calibri"/>
      <family val="2"/>
    </font>
    <font>
      <sz val="11"/>
      <color theme="1"/>
      <name val="Calibri"/>
      <family val="2"/>
      <scheme val="minor"/>
    </font>
    <font>
      <b/>
      <sz val="11"/>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rgb="FF000000"/>
      <name val="Calibri"/>
      <family val="2"/>
    </font>
    <font>
      <vertAlign val="subscript"/>
      <sz val="11"/>
      <color rgb="FF000000"/>
      <name val="Calibri"/>
      <family val="2"/>
    </font>
    <font>
      <sz val="11"/>
      <color rgb="FF000000"/>
      <name val="Calibri"/>
      <family val="2"/>
    </font>
    <font>
      <sz val="11"/>
      <color rgb="FFC00000"/>
      <name val="Calibri"/>
      <family val="2"/>
    </font>
    <font>
      <sz val="11"/>
      <color rgb="FF7030A0"/>
      <name val="Calibri"/>
      <family val="2"/>
    </font>
    <font>
      <sz val="11"/>
      <name val="Calibri"/>
      <family val="2"/>
    </font>
    <font>
      <vertAlign val="superscript"/>
      <sz val="11"/>
      <color rgb="FF000000"/>
      <name val="Calibri"/>
      <family val="2"/>
    </font>
    <font>
      <sz val="11"/>
      <color rgb="FFFF0000"/>
      <name val="Calibri"/>
      <family val="2"/>
    </font>
    <font>
      <vertAlign val="subscript"/>
      <sz val="11"/>
      <color rgb="FF7030A0"/>
      <name val="Calibri"/>
      <family val="2"/>
    </font>
    <font>
      <vertAlign val="subscript"/>
      <sz val="11"/>
      <name val="Calibri"/>
      <family val="2"/>
    </font>
    <font>
      <b/>
      <sz val="9"/>
      <color indexed="81"/>
      <name val="Tahoma"/>
      <family val="2"/>
    </font>
    <font>
      <sz val="9"/>
      <color indexed="81"/>
      <name val="Tahoma"/>
      <family val="2"/>
    </font>
    <font>
      <i/>
      <sz val="11"/>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B8CCE4"/>
        <bgColor rgb="FFB8CCE4"/>
      </patternFill>
    </fill>
    <fill>
      <patternFill patternType="solid">
        <fgColor theme="0"/>
        <bgColor rgb="FFD8D8D8"/>
      </patternFill>
    </fill>
    <fill>
      <patternFill patternType="solid">
        <fgColor rgb="FFFFFF00"/>
        <bgColor rgb="FFFFFF00"/>
      </patternFill>
    </fill>
    <fill>
      <patternFill patternType="solid">
        <fgColor rgb="FFD8D8D8"/>
        <bgColor rgb="FFD8D8D8"/>
      </patternFill>
    </fill>
    <fill>
      <patternFill patternType="solid">
        <fgColor theme="0"/>
        <bgColor rgb="FFB8CCE4"/>
      </patternFill>
    </fill>
    <fill>
      <patternFill patternType="solid">
        <fgColor theme="6" tint="0.59999389629810485"/>
        <bgColor indexed="64"/>
      </patternFill>
    </fill>
    <fill>
      <patternFill patternType="solid">
        <fgColor theme="4" tint="0.79998168889431442"/>
        <bgColor rgb="FFFFFF00"/>
      </patternFill>
    </fill>
    <fill>
      <patternFill patternType="solid">
        <fgColor rgb="FFFFFFFF"/>
        <bgColor rgb="FFFFFFFF"/>
      </patternFill>
    </fill>
    <fill>
      <patternFill patternType="solid">
        <fgColor theme="3" tint="0.79998168889431442"/>
        <bgColor indexed="64"/>
      </patternFill>
    </fill>
    <fill>
      <patternFill patternType="solid">
        <fgColor theme="0"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8" fillId="0" borderId="0"/>
  </cellStyleXfs>
  <cellXfs count="91">
    <xf numFmtId="0" fontId="0" fillId="0" borderId="0" xfId="0"/>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2" fontId="0" fillId="2" borderId="1" xfId="0" applyNumberFormat="1" applyFill="1"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5" fillId="0" borderId="1" xfId="0" applyFont="1" applyBorder="1" applyAlignment="1">
      <alignment horizontal="center"/>
    </xf>
    <xf numFmtId="0" fontId="0" fillId="3" borderId="1" xfId="0" applyFill="1" applyBorder="1" applyAlignment="1">
      <alignment horizontal="center"/>
    </xf>
    <xf numFmtId="2" fontId="0" fillId="0" borderId="0" xfId="0" applyNumberFormat="1"/>
    <xf numFmtId="1" fontId="0" fillId="0" borderId="0" xfId="0" applyNumberFormat="1"/>
    <xf numFmtId="0" fontId="0" fillId="2" borderId="0" xfId="0" applyFill="1"/>
    <xf numFmtId="0" fontId="4" fillId="0" borderId="0" xfId="0" applyFont="1"/>
    <xf numFmtId="0" fontId="4" fillId="4" borderId="0" xfId="0" applyFont="1" applyFill="1" applyAlignment="1">
      <alignment horizontal="center"/>
    </xf>
    <xf numFmtId="164" fontId="0" fillId="0" borderId="0" xfId="0" applyNumberFormat="1"/>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0" fontId="6" fillId="2" borderId="0" xfId="0" applyFont="1" applyFill="1"/>
    <xf numFmtId="0" fontId="6" fillId="0" borderId="0" xfId="0" applyFont="1"/>
    <xf numFmtId="0" fontId="7" fillId="0" borderId="0" xfId="0" applyFont="1"/>
    <xf numFmtId="165" fontId="6" fillId="0" borderId="0" xfId="1" applyNumberFormat="1" applyFont="1"/>
    <xf numFmtId="0" fontId="0" fillId="0" borderId="1" xfId="0"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164" fontId="0" fillId="0" borderId="0" xfId="0" applyNumberFormat="1" applyAlignment="1">
      <alignment horizontal="center" wrapText="1"/>
    </xf>
    <xf numFmtId="1" fontId="0" fillId="3" borderId="1" xfId="0" applyNumberFormat="1" applyFill="1" applyBorder="1" applyAlignment="1">
      <alignment horizontal="center"/>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8" fillId="0" borderId="0" xfId="2"/>
    <xf numFmtId="0" fontId="12" fillId="7" borderId="1" xfId="2" applyFont="1" applyFill="1" applyBorder="1"/>
    <xf numFmtId="0" fontId="8" fillId="10" borderId="6" xfId="2" applyFill="1" applyBorder="1"/>
    <xf numFmtId="1" fontId="8" fillId="0" borderId="0" xfId="2" applyNumberFormat="1"/>
    <xf numFmtId="0" fontId="8" fillId="10" borderId="0" xfId="2" applyFill="1"/>
    <xf numFmtId="0" fontId="15" fillId="7" borderId="1" xfId="2" applyFont="1" applyFill="1" applyBorder="1"/>
    <xf numFmtId="0" fontId="8" fillId="0" borderId="1" xfId="2" applyBorder="1"/>
    <xf numFmtId="164" fontId="8" fillId="14" borderId="1" xfId="2" applyNumberFormat="1" applyFill="1" applyBorder="1"/>
    <xf numFmtId="0" fontId="8" fillId="14" borderId="1" xfId="2" applyFill="1" applyBorder="1"/>
    <xf numFmtId="0" fontId="10" fillId="15" borderId="1" xfId="2" applyFont="1" applyFill="1" applyBorder="1"/>
    <xf numFmtId="0" fontId="8" fillId="15" borderId="1" xfId="2" applyFill="1" applyBorder="1"/>
    <xf numFmtId="0" fontId="13" fillId="10" borderId="6" xfId="2" applyFont="1" applyFill="1" applyBorder="1"/>
    <xf numFmtId="167" fontId="15" fillId="7" borderId="1" xfId="2" applyNumberFormat="1" applyFont="1" applyFill="1" applyBorder="1"/>
    <xf numFmtId="168" fontId="4" fillId="0" borderId="0" xfId="0" applyNumberFormat="1" applyFont="1" applyAlignment="1">
      <alignment horizontal="center"/>
    </xf>
    <xf numFmtId="1" fontId="0" fillId="3" borderId="3" xfId="0" applyNumberFormat="1" applyFill="1" applyBorder="1" applyAlignment="1">
      <alignment horizontal="center"/>
    </xf>
    <xf numFmtId="14" fontId="0" fillId="2" borderId="2" xfId="0" applyNumberFormat="1" applyFill="1" applyBorder="1" applyAlignment="1">
      <alignment horizontal="center"/>
    </xf>
    <xf numFmtId="166" fontId="0" fillId="0" borderId="1" xfId="0" applyNumberFormat="1" applyBorder="1"/>
    <xf numFmtId="0" fontId="0" fillId="16" borderId="1" xfId="0" applyFill="1" applyBorder="1"/>
    <xf numFmtId="0" fontId="8" fillId="7" borderId="8" xfId="2" applyFill="1" applyBorder="1" applyAlignment="1">
      <alignment horizontal="center" vertical="center"/>
    </xf>
    <xf numFmtId="0" fontId="8" fillId="7" borderId="6" xfId="2" applyFill="1" applyBorder="1" applyAlignment="1">
      <alignment horizontal="center" vertical="center"/>
    </xf>
    <xf numFmtId="0" fontId="8" fillId="0" borderId="6" xfId="2" applyBorder="1" applyAlignment="1">
      <alignment horizontal="center" vertical="center"/>
    </xf>
    <xf numFmtId="0" fontId="8" fillId="0" borderId="0" xfId="2" applyAlignment="1">
      <alignment horizontal="center" vertical="center"/>
    </xf>
    <xf numFmtId="0" fontId="10" fillId="8" borderId="7" xfId="2" applyFont="1" applyFill="1" applyBorder="1" applyAlignment="1">
      <alignment horizontal="center" vertical="center"/>
    </xf>
    <xf numFmtId="0" fontId="11" fillId="9" borderId="6" xfId="2" applyFont="1" applyFill="1" applyBorder="1" applyAlignment="1">
      <alignment horizontal="center" vertical="center"/>
    </xf>
    <xf numFmtId="0" fontId="10" fillId="0" borderId="0" xfId="2" applyFont="1" applyAlignment="1">
      <alignment horizontal="center" vertical="center"/>
    </xf>
    <xf numFmtId="0" fontId="8" fillId="0" borderId="8" xfId="2" applyBorder="1" applyAlignment="1">
      <alignment horizontal="center" vertical="center"/>
    </xf>
    <xf numFmtId="0" fontId="10" fillId="0" borderId="6" xfId="2" applyFont="1" applyBorder="1" applyAlignment="1">
      <alignment horizontal="center" vertical="center"/>
    </xf>
    <xf numFmtId="0" fontId="8" fillId="11" borderId="6" xfId="2" applyFill="1" applyBorder="1" applyAlignment="1">
      <alignment horizontal="center" vertical="center"/>
    </xf>
    <xf numFmtId="164" fontId="8" fillId="0" borderId="6" xfId="2" applyNumberFormat="1" applyBorder="1" applyAlignment="1">
      <alignment horizontal="center" vertical="center"/>
    </xf>
    <xf numFmtId="2" fontId="8" fillId="0" borderId="6" xfId="2" applyNumberFormat="1" applyBorder="1" applyAlignment="1">
      <alignment horizontal="center" vertical="center"/>
    </xf>
    <xf numFmtId="1" fontId="8" fillId="0" borderId="6" xfId="2" applyNumberFormat="1" applyBorder="1" applyAlignment="1">
      <alignment horizontal="center" vertical="center"/>
    </xf>
    <xf numFmtId="2" fontId="11" fillId="9" borderId="6" xfId="2" applyNumberFormat="1" applyFont="1" applyFill="1" applyBorder="1" applyAlignment="1">
      <alignment horizontal="center" vertical="center"/>
    </xf>
    <xf numFmtId="2" fontId="15" fillId="2" borderId="6" xfId="2" applyNumberFormat="1" applyFont="1" applyFill="1" applyBorder="1" applyAlignment="1">
      <alignment horizontal="center" vertical="center"/>
    </xf>
    <xf numFmtId="2" fontId="15" fillId="12" borderId="6" xfId="2" applyNumberFormat="1" applyFont="1" applyFill="1" applyBorder="1" applyAlignment="1">
      <alignment horizontal="center" vertical="center"/>
    </xf>
    <xf numFmtId="2" fontId="11" fillId="13" borderId="6" xfId="2" applyNumberFormat="1" applyFont="1" applyFill="1" applyBorder="1" applyAlignment="1">
      <alignment horizontal="center" vertical="center"/>
    </xf>
    <xf numFmtId="0" fontId="0" fillId="0" borderId="0" xfId="0" applyAlignment="1">
      <alignment horizontal="left" vertical="center" indent="1"/>
    </xf>
    <xf numFmtId="0" fontId="12" fillId="7" borderId="1" xfId="2" applyFont="1" applyFill="1" applyBorder="1" applyAlignment="1">
      <alignment horizontal="center"/>
    </xf>
    <xf numFmtId="0" fontId="13" fillId="0" borderId="1" xfId="2" applyFont="1" applyBorder="1"/>
    <xf numFmtId="166" fontId="4" fillId="0" borderId="1" xfId="0" applyNumberFormat="1" applyFont="1" applyBorder="1" applyAlignment="1">
      <alignment horizontal="center" vertical="center"/>
    </xf>
    <xf numFmtId="0" fontId="4" fillId="16" borderId="1" xfId="0" applyFont="1" applyFill="1" applyBorder="1" applyAlignment="1">
      <alignment horizontal="center" vertical="center"/>
    </xf>
    <xf numFmtId="0" fontId="4" fillId="17" borderId="9" xfId="0" applyFont="1" applyFill="1" applyBorder="1" applyAlignment="1">
      <alignment horizontal="center"/>
    </xf>
    <xf numFmtId="0" fontId="4" fillId="17" borderId="0" xfId="0" applyFont="1" applyFill="1" applyAlignment="1">
      <alignment horizontal="center"/>
    </xf>
    <xf numFmtId="0" fontId="4" fillId="0" borderId="1" xfId="0" applyFont="1" applyBorder="1" applyAlignment="1">
      <alignment horizontal="center" vertical="center" wrapText="1"/>
    </xf>
    <xf numFmtId="0" fontId="0" fillId="5" borderId="5" xfId="0" applyFill="1" applyBorder="1" applyAlignment="1">
      <alignment horizontal="center"/>
    </xf>
    <xf numFmtId="0" fontId="0" fillId="6" borderId="5" xfId="0" applyFill="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cellXfs>
  <cellStyles count="3">
    <cellStyle name="Normal" xfId="0" builtinId="0"/>
    <cellStyle name="Normal 2" xfId="2" xr:uid="{BCDC6549-B614-408C-9E14-C5362915BE77}"/>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calculation'!$L$14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0541797900262468"/>
                  <c:y val="-5.14654418197725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'Kc calculation'!$K$15:$K$16</c:f>
              <c:numCache>
                <c:formatCode>General</c:formatCode>
                <c:ptCount val="2"/>
                <c:pt idx="0">
                  <c:v>100</c:v>
                </c:pt>
                <c:pt idx="1">
                  <c:v>131</c:v>
                </c:pt>
              </c:numCache>
            </c:numRef>
          </c:xVal>
          <c:yVal>
            <c:numRef>
              <c:f>'Kc calculation'!$L$15:$L$16</c:f>
              <c:numCache>
                <c:formatCode>General</c:formatCode>
                <c:ptCount val="2"/>
                <c:pt idx="0">
                  <c:v>1.1499999999999999</c:v>
                </c:pt>
                <c:pt idx="1">
                  <c:v>0.75</c:v>
                </c:pt>
              </c:numCache>
            </c:numRef>
          </c:yVal>
          <c:smooth val="0"/>
          <c:extLst>
            <c:ext xmlns:c16="http://schemas.microsoft.com/office/drawing/2014/chart" uri="{C3380CC4-5D6E-409C-BE32-E72D297353CC}">
              <c16:uniqueId val="{00000000-6AD3-4085-AA60-0E6F5270FE54}"/>
            </c:ext>
          </c:extLst>
        </c:ser>
        <c:dLbls>
          <c:showLegendKey val="0"/>
          <c:showVal val="0"/>
          <c:showCatName val="0"/>
          <c:showSerName val="0"/>
          <c:showPercent val="0"/>
          <c:showBubbleSize val="0"/>
        </c:dLbls>
        <c:axId val="1580704544"/>
        <c:axId val="1580714944"/>
      </c:scatterChart>
      <c:valAx>
        <c:axId val="1580704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4944"/>
        <c:crosses val="autoZero"/>
        <c:crossBetween val="midCat"/>
      </c:valAx>
      <c:valAx>
        <c:axId val="158071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0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calculation'!$O$14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720538057742782"/>
                  <c:y val="-3.885279965004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calculation'!$N$15:$N$16</c:f>
              <c:numCache>
                <c:formatCode>General</c:formatCode>
                <c:ptCount val="2"/>
                <c:pt idx="0">
                  <c:v>73</c:v>
                </c:pt>
                <c:pt idx="1">
                  <c:v>95</c:v>
                </c:pt>
              </c:numCache>
            </c:numRef>
          </c:xVal>
          <c:yVal>
            <c:numRef>
              <c:f>'Kc calculation'!$O$15:$O$16</c:f>
              <c:numCache>
                <c:formatCode>General</c:formatCode>
                <c:ptCount val="2"/>
                <c:pt idx="0">
                  <c:v>1.1499999999999999</c:v>
                </c:pt>
                <c:pt idx="1">
                  <c:v>0.75</c:v>
                </c:pt>
              </c:numCache>
            </c:numRef>
          </c:yVal>
          <c:smooth val="0"/>
          <c:extLst>
            <c:ext xmlns:c16="http://schemas.microsoft.com/office/drawing/2014/chart" uri="{C3380CC4-5D6E-409C-BE32-E72D297353CC}">
              <c16:uniqueId val="{00000000-836C-4EE2-9CDF-905F7C826327}"/>
            </c:ext>
          </c:extLst>
        </c:ser>
        <c:dLbls>
          <c:showLegendKey val="0"/>
          <c:showVal val="0"/>
          <c:showCatName val="0"/>
          <c:showSerName val="0"/>
          <c:showPercent val="0"/>
          <c:showBubbleSize val="0"/>
        </c:dLbls>
        <c:axId val="1741778464"/>
        <c:axId val="1741783040"/>
      </c:scatterChart>
      <c:valAx>
        <c:axId val="174177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83040"/>
        <c:crosses val="autoZero"/>
        <c:crossBetween val="midCat"/>
      </c:valAx>
      <c:valAx>
        <c:axId val="17417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7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calculation'!$J$86:$J$87</c:f>
              <c:numCache>
                <c:formatCode>General</c:formatCode>
                <c:ptCount val="2"/>
                <c:pt idx="0">
                  <c:v>1</c:v>
                </c:pt>
                <c:pt idx="1">
                  <c:v>95</c:v>
                </c:pt>
              </c:numCache>
            </c:numRef>
          </c:xVal>
          <c:yVal>
            <c:numRef>
              <c:f>'Kc calculation'!$K$86:$K$87</c:f>
              <c:numCache>
                <c:formatCode>General</c:formatCode>
                <c:ptCount val="2"/>
                <c:pt idx="0">
                  <c:v>0.2</c:v>
                </c:pt>
                <c:pt idx="1">
                  <c:v>0.6</c:v>
                </c:pt>
              </c:numCache>
            </c:numRef>
          </c:yVal>
          <c:smooth val="0"/>
          <c:extLst>
            <c:ext xmlns:c16="http://schemas.microsoft.com/office/drawing/2014/chart" uri="{C3380CC4-5D6E-409C-BE32-E72D297353CC}">
              <c16:uniqueId val="{00000000-8F43-49FA-A7BF-EC9F13E57856}"/>
            </c:ext>
          </c:extLst>
        </c:ser>
        <c:dLbls>
          <c:showLegendKey val="0"/>
          <c:showVal val="0"/>
          <c:showCatName val="0"/>
          <c:showSerName val="0"/>
          <c:showPercent val="0"/>
          <c:showBubbleSize val="0"/>
        </c:dLbls>
        <c:axId val="1460717808"/>
        <c:axId val="1739618880"/>
      </c:scatterChart>
      <c:valAx>
        <c:axId val="146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18880"/>
        <c:crosses val="autoZero"/>
        <c:crossBetween val="midCat"/>
      </c:valAx>
      <c:valAx>
        <c:axId val="17396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sz="2160" b="1" i="0" u="none" strike="noStrike" baseline="0">
                <a:solidFill>
                  <a:srgbClr val="000000"/>
                </a:solidFill>
                <a:latin typeface="Calibri"/>
                <a:ea typeface="Calibri"/>
                <a:cs typeface="Calibri"/>
              </a:defRPr>
            </a:pPr>
            <a:r>
              <a:rPr lang="en-US"/>
              <a:t>Soil Moisture Content Vs. Date</a:t>
            </a:r>
          </a:p>
        </c:rich>
      </c:tx>
      <c:overlay val="0"/>
      <c:spPr>
        <a:noFill/>
        <a:ln w="25400">
          <a:noFill/>
        </a:ln>
      </c:spPr>
    </c:title>
    <c:autoTitleDeleted val="0"/>
    <c:plotArea>
      <c:layout/>
      <c:scatterChart>
        <c:scatterStyle val="smoothMarker"/>
        <c:varyColors val="0"/>
        <c:ser>
          <c:idx val="0"/>
          <c:order val="0"/>
          <c:tx>
            <c:v>Volumetic Soil Moisture Content</c:v>
          </c:tx>
          <c:spPr>
            <a:ln w="38100">
              <a:solidFill>
                <a:srgbClr val="993366"/>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Worksheet'!$K$6:$K$90</c:f>
              <c:numCache>
                <c:formatCode>0.00</c:formatCode>
                <c:ptCount val="85"/>
                <c:pt idx="0">
                  <c:v>36</c:v>
                </c:pt>
                <c:pt idx="1">
                  <c:v>28.3</c:v>
                </c:pt>
                <c:pt idx="2">
                  <c:v>25.507426985311408</c:v>
                </c:pt>
                <c:pt idx="3">
                  <c:v>23.141305458390196</c:v>
                </c:pt>
                <c:pt idx="4">
                  <c:v>21.227474673753584</c:v>
                </c:pt>
                <c:pt idx="5">
                  <c:v>19.645390182561744</c:v>
                </c:pt>
                <c:pt idx="6">
                  <c:v>18.444419238066963</c:v>
                </c:pt>
                <c:pt idx="7">
                  <c:v>24.684429329918974</c:v>
                </c:pt>
                <c:pt idx="8">
                  <c:v>23.068732989120225</c:v>
                </c:pt>
                <c:pt idx="9">
                  <c:v>21.513600840056377</c:v>
                </c:pt>
                <c:pt idx="10">
                  <c:v>20.168697485186708</c:v>
                </c:pt>
                <c:pt idx="11">
                  <c:v>27.721206953321868</c:v>
                </c:pt>
                <c:pt idx="12">
                  <c:v>26.323278380195994</c:v>
                </c:pt>
                <c:pt idx="13">
                  <c:v>24.970918456667285</c:v>
                </c:pt>
                <c:pt idx="14">
                  <c:v>23.661250139685816</c:v>
                </c:pt>
                <c:pt idx="15">
                  <c:v>28.3</c:v>
                </c:pt>
                <c:pt idx="16">
                  <c:v>27.068108920233904</c:v>
                </c:pt>
                <c:pt idx="17">
                  <c:v>25.871742141372692</c:v>
                </c:pt>
                <c:pt idx="18">
                  <c:v>24.708908246909942</c:v>
                </c:pt>
                <c:pt idx="19">
                  <c:v>23.577778706649781</c:v>
                </c:pt>
                <c:pt idx="20">
                  <c:v>22.476670583982141</c:v>
                </c:pt>
                <c:pt idx="21">
                  <c:v>21.404031478664539</c:v>
                </c:pt>
                <c:pt idx="22">
                  <c:v>20.478868756983307</c:v>
                </c:pt>
                <c:pt idx="23">
                  <c:v>19.683431074684925</c:v>
                </c:pt>
                <c:pt idx="24">
                  <c:v>18.996852412326263</c:v>
                </c:pt>
                <c:pt idx="25">
                  <c:v>18.402033290598567</c:v>
                </c:pt>
                <c:pt idx="26">
                  <c:v>17.884890200472807</c:v>
                </c:pt>
                <c:pt idx="27">
                  <c:v>17.43376805369185</c:v>
                </c:pt>
                <c:pt idx="28">
                  <c:v>17.038977452545126</c:v>
                </c:pt>
                <c:pt idx="29">
                  <c:v>16.692428156261737</c:v>
                </c:pt>
                <c:pt idx="30">
                  <c:v>16.387337147576602</c:v>
                </c:pt>
                <c:pt idx="31">
                  <c:v>16.106772301720873</c:v>
                </c:pt>
                <c:pt idx="32">
                  <c:v>15.849637714978341</c:v>
                </c:pt>
                <c:pt idx="33">
                  <c:v>15.614732236400268</c:v>
                </c:pt>
                <c:pt idx="34">
                  <c:v>15.400785415658273</c:v>
                </c:pt>
                <c:pt idx="35">
                  <c:v>15.206488118084751</c:v>
                </c:pt>
                <c:pt idx="36">
                  <c:v>15.030518199612708</c:v>
                </c:pt>
                <c:pt idx="37">
                  <c:v>14.871561674219715</c:v>
                </c:pt>
                <c:pt idx="38">
                  <c:v>14.728329825088878</c:v>
                </c:pt>
                <c:pt idx="39">
                  <c:v>14.599572712590485</c:v>
                </c:pt>
                <c:pt idx="40">
                  <c:v>14.484089521332175</c:v>
                </c:pt>
                <c:pt idx="41">
                  <c:v>14.38073616831158</c:v>
                </c:pt>
                <c:pt idx="42">
                  <c:v>14.288430567471801</c:v>
                </c:pt>
                <c:pt idx="43">
                  <c:v>14.206155915040794</c:v>
                </c:pt>
                <c:pt idx="44">
                  <c:v>14.132962326811406</c:v>
                </c:pt>
                <c:pt idx="45">
                  <c:v>14.067967124471666</c:v>
                </c:pt>
                <c:pt idx="46">
                  <c:v>14.010354034362999</c:v>
                </c:pt>
                <c:pt idx="47">
                  <c:v>13.959371529472664</c:v>
                </c:pt>
                <c:pt idx="48">
                  <c:v>13.914330514657554</c:v>
                </c:pt>
                <c:pt idx="49">
                  <c:v>13.874592357442307</c:v>
                </c:pt>
                <c:pt idx="50">
                  <c:v>13.839574244324691</c:v>
                </c:pt>
                <c:pt idx="51">
                  <c:v>13.808764499467509</c:v>
                </c:pt>
                <c:pt idx="52">
                  <c:v>13.781698994835645</c:v>
                </c:pt>
                <c:pt idx="53">
                  <c:v>13.757958045861336</c:v>
                </c:pt>
                <c:pt idx="54">
                  <c:v>13.737163272268884</c:v>
                </c:pt>
                <c:pt idx="55">
                  <c:v>13.718974481592094</c:v>
                </c:pt>
                <c:pt idx="56">
                  <c:v>13.703086620691863</c:v>
                </c:pt>
                <c:pt idx="57">
                  <c:v>13.689226830036512</c:v>
                </c:pt>
                <c:pt idx="58">
                  <c:v>13.677151626510646</c:v>
                </c:pt>
                <c:pt idx="59">
                  <c:v>13.666644232928387</c:v>
                </c:pt>
                <c:pt idx="60">
                  <c:v>13.657512066100031</c:v>
                </c:pt>
                <c:pt idx="61">
                  <c:v>13.649584390096422</c:v>
                </c:pt>
                <c:pt idx="62">
                  <c:v>13.642710137136548</c:v>
                </c:pt>
                <c:pt idx="63">
                  <c:v>13.636755895162844</c:v>
                </c:pt>
                <c:pt idx="64">
                  <c:v>13.631604058546477</c:v>
                </c:pt>
                <c:pt idx="65">
                  <c:v>13.627151136372689</c:v>
                </c:pt>
                <c:pt idx="66">
                  <c:v>13.623306211295477</c:v>
                </c:pt>
                <c:pt idx="67">
                  <c:v>13.619989540933837</c:v>
                </c:pt>
                <c:pt idx="68">
                  <c:v>13.6171312931304</c:v>
                </c:pt>
                <c:pt idx="69">
                  <c:v>13.614670406039696</c:v>
                </c:pt>
                <c:pt idx="70">
                  <c:v>13.612553563898237</c:v>
                </c:pt>
                <c:pt idx="71">
                  <c:v>13.610734279401482</c:v>
                </c:pt>
                <c:pt idx="72">
                  <c:v>13.60917207383023</c:v>
                </c:pt>
                <c:pt idx="73">
                  <c:v>13.607831746394753</c:v>
                </c:pt>
                <c:pt idx="74">
                  <c:v>13.606682724668687</c:v>
                </c:pt>
                <c:pt idx="75">
                  <c:v>13.605698488441188</c:v>
                </c:pt>
                <c:pt idx="76">
                  <c:v>13.604868094499638</c:v>
                </c:pt>
                <c:pt idx="77">
                  <c:v>13.604166148146712</c:v>
                </c:pt>
                <c:pt idx="78">
                  <c:v>13.603571663375536</c:v>
                </c:pt>
                <c:pt idx="79">
                  <c:v>13.603067260748382</c:v>
                </c:pt>
                <c:pt idx="80">
                  <c:v>13.602638517749837</c:v>
                </c:pt>
                <c:pt idx="81">
                  <c:v>13.602273441414789</c:v>
                </c:pt>
                <c:pt idx="82">
                  <c:v>13.601962039248946</c:v>
                </c:pt>
                <c:pt idx="83">
                  <c:v>13.601695969349301</c:v>
                </c:pt>
                <c:pt idx="84">
                  <c:v>13.601468254487632</c:v>
                </c:pt>
              </c:numCache>
            </c:numRef>
          </c:yVal>
          <c:smooth val="1"/>
          <c:extLst>
            <c:ext xmlns:c16="http://schemas.microsoft.com/office/drawing/2014/chart" uri="{C3380CC4-5D6E-409C-BE32-E72D297353CC}">
              <c16:uniqueId val="{00000000-6DBF-FF48-B12D-8F575B69AFAF}"/>
            </c:ext>
          </c:extLst>
        </c:ser>
        <c:ser>
          <c:idx val="1"/>
          <c:order val="1"/>
          <c:tx>
            <c:v>Threshold Moisture Content: Start Irrigating</c:v>
          </c:tx>
          <c:spPr>
            <a:ln w="38100">
              <a:solidFill>
                <a:srgbClr val="FFC0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Worksheet'!$J$6:$J$90</c:f>
              <c:numCache>
                <c:formatCode>General</c:formatCode>
                <c:ptCount val="85"/>
                <c:pt idx="0">
                  <c:v>22.42</c:v>
                </c:pt>
                <c:pt idx="1">
                  <c:v>22.42</c:v>
                </c:pt>
                <c:pt idx="2">
                  <c:v>22.42</c:v>
                </c:pt>
                <c:pt idx="3">
                  <c:v>22.42</c:v>
                </c:pt>
                <c:pt idx="4">
                  <c:v>22.42</c:v>
                </c:pt>
                <c:pt idx="5">
                  <c:v>22.42</c:v>
                </c:pt>
                <c:pt idx="6">
                  <c:v>22.42</c:v>
                </c:pt>
                <c:pt idx="7">
                  <c:v>22.42</c:v>
                </c:pt>
                <c:pt idx="8">
                  <c:v>22.42</c:v>
                </c:pt>
                <c:pt idx="9">
                  <c:v>22.42</c:v>
                </c:pt>
                <c:pt idx="10">
                  <c:v>22.42</c:v>
                </c:pt>
                <c:pt idx="11">
                  <c:v>22.42</c:v>
                </c:pt>
                <c:pt idx="12">
                  <c:v>22.42</c:v>
                </c:pt>
                <c:pt idx="13">
                  <c:v>22.42</c:v>
                </c:pt>
                <c:pt idx="14">
                  <c:v>22.42</c:v>
                </c:pt>
                <c:pt idx="15">
                  <c:v>22.42</c:v>
                </c:pt>
                <c:pt idx="16">
                  <c:v>22.42</c:v>
                </c:pt>
                <c:pt idx="17">
                  <c:v>22.42</c:v>
                </c:pt>
                <c:pt idx="18">
                  <c:v>22.42</c:v>
                </c:pt>
                <c:pt idx="19">
                  <c:v>22.42</c:v>
                </c:pt>
                <c:pt idx="20">
                  <c:v>22.42</c:v>
                </c:pt>
                <c:pt idx="21">
                  <c:v>22.42</c:v>
                </c:pt>
                <c:pt idx="22">
                  <c:v>22.42</c:v>
                </c:pt>
                <c:pt idx="23">
                  <c:v>22.42</c:v>
                </c:pt>
                <c:pt idx="24">
                  <c:v>22.42</c:v>
                </c:pt>
                <c:pt idx="25">
                  <c:v>22.42</c:v>
                </c:pt>
                <c:pt idx="26">
                  <c:v>22.42</c:v>
                </c:pt>
                <c:pt idx="27">
                  <c:v>22.42</c:v>
                </c:pt>
                <c:pt idx="28">
                  <c:v>22.42</c:v>
                </c:pt>
                <c:pt idx="29">
                  <c:v>22.42</c:v>
                </c:pt>
                <c:pt idx="30">
                  <c:v>22.42</c:v>
                </c:pt>
                <c:pt idx="31">
                  <c:v>22.42</c:v>
                </c:pt>
                <c:pt idx="32">
                  <c:v>22.42</c:v>
                </c:pt>
                <c:pt idx="33">
                  <c:v>22.42</c:v>
                </c:pt>
                <c:pt idx="34">
                  <c:v>22.42</c:v>
                </c:pt>
                <c:pt idx="35">
                  <c:v>22.42</c:v>
                </c:pt>
                <c:pt idx="36">
                  <c:v>22.42</c:v>
                </c:pt>
                <c:pt idx="37">
                  <c:v>22.42</c:v>
                </c:pt>
                <c:pt idx="38">
                  <c:v>22.42</c:v>
                </c:pt>
                <c:pt idx="39">
                  <c:v>22.42</c:v>
                </c:pt>
                <c:pt idx="40">
                  <c:v>22.42</c:v>
                </c:pt>
                <c:pt idx="41">
                  <c:v>22.42</c:v>
                </c:pt>
                <c:pt idx="42">
                  <c:v>22.42</c:v>
                </c:pt>
                <c:pt idx="43">
                  <c:v>22.42</c:v>
                </c:pt>
                <c:pt idx="44">
                  <c:v>22.42</c:v>
                </c:pt>
                <c:pt idx="45">
                  <c:v>22.42</c:v>
                </c:pt>
                <c:pt idx="46">
                  <c:v>22.42</c:v>
                </c:pt>
                <c:pt idx="47">
                  <c:v>22.42</c:v>
                </c:pt>
                <c:pt idx="48">
                  <c:v>22.42</c:v>
                </c:pt>
                <c:pt idx="49">
                  <c:v>22.42</c:v>
                </c:pt>
                <c:pt idx="50">
                  <c:v>22.42</c:v>
                </c:pt>
                <c:pt idx="51">
                  <c:v>22.42</c:v>
                </c:pt>
                <c:pt idx="52">
                  <c:v>22.42</c:v>
                </c:pt>
                <c:pt idx="53">
                  <c:v>22.42</c:v>
                </c:pt>
                <c:pt idx="54">
                  <c:v>22.42</c:v>
                </c:pt>
                <c:pt idx="55">
                  <c:v>22.42</c:v>
                </c:pt>
                <c:pt idx="56">
                  <c:v>22.42</c:v>
                </c:pt>
                <c:pt idx="57">
                  <c:v>22.42</c:v>
                </c:pt>
                <c:pt idx="58">
                  <c:v>22.42</c:v>
                </c:pt>
                <c:pt idx="59">
                  <c:v>22.42</c:v>
                </c:pt>
                <c:pt idx="60">
                  <c:v>22.42</c:v>
                </c:pt>
                <c:pt idx="61">
                  <c:v>22.42</c:v>
                </c:pt>
                <c:pt idx="62">
                  <c:v>22.42</c:v>
                </c:pt>
                <c:pt idx="63">
                  <c:v>22.42</c:v>
                </c:pt>
                <c:pt idx="64">
                  <c:v>22.42</c:v>
                </c:pt>
                <c:pt idx="65">
                  <c:v>22.42</c:v>
                </c:pt>
                <c:pt idx="66">
                  <c:v>22.42</c:v>
                </c:pt>
                <c:pt idx="67">
                  <c:v>22.42</c:v>
                </c:pt>
                <c:pt idx="68">
                  <c:v>22.42</c:v>
                </c:pt>
                <c:pt idx="69">
                  <c:v>22.42</c:v>
                </c:pt>
                <c:pt idx="70">
                  <c:v>22.42</c:v>
                </c:pt>
                <c:pt idx="71">
                  <c:v>22.42</c:v>
                </c:pt>
                <c:pt idx="72">
                  <c:v>22.42</c:v>
                </c:pt>
                <c:pt idx="73">
                  <c:v>22.42</c:v>
                </c:pt>
                <c:pt idx="74">
                  <c:v>22.42</c:v>
                </c:pt>
                <c:pt idx="75">
                  <c:v>22.42</c:v>
                </c:pt>
                <c:pt idx="76">
                  <c:v>22.42</c:v>
                </c:pt>
                <c:pt idx="77">
                  <c:v>22.42</c:v>
                </c:pt>
                <c:pt idx="78">
                  <c:v>22.42</c:v>
                </c:pt>
                <c:pt idx="79">
                  <c:v>22.42</c:v>
                </c:pt>
                <c:pt idx="80">
                  <c:v>22.42</c:v>
                </c:pt>
                <c:pt idx="81">
                  <c:v>22.42</c:v>
                </c:pt>
                <c:pt idx="82">
                  <c:v>22.42</c:v>
                </c:pt>
                <c:pt idx="83">
                  <c:v>22.42</c:v>
                </c:pt>
                <c:pt idx="84">
                  <c:v>22.42</c:v>
                </c:pt>
              </c:numCache>
            </c:numRef>
          </c:yVal>
          <c:smooth val="1"/>
          <c:extLst>
            <c:ext xmlns:c16="http://schemas.microsoft.com/office/drawing/2014/chart" uri="{C3380CC4-5D6E-409C-BE32-E72D297353CC}">
              <c16:uniqueId val="{00000001-6DBF-FF48-B12D-8F575B69AFAF}"/>
            </c:ext>
          </c:extLst>
        </c:ser>
        <c:ser>
          <c:idx val="2"/>
          <c:order val="2"/>
          <c:tx>
            <c:v>Soil Field Capacity: Stop Irrigating</c:v>
          </c:tx>
          <c:spPr>
            <a:ln w="38100">
              <a:solidFill>
                <a:srgbClr val="92D05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Worksheet'!$C$6:$C$90</c:f>
              <c:numCache>
                <c:formatCode>General</c:formatCode>
                <c:ptCount val="85"/>
                <c:pt idx="0">
                  <c:v>28.3</c:v>
                </c:pt>
                <c:pt idx="1">
                  <c:v>28.3</c:v>
                </c:pt>
                <c:pt idx="2">
                  <c:v>28.3</c:v>
                </c:pt>
                <c:pt idx="3">
                  <c:v>28.3</c:v>
                </c:pt>
                <c:pt idx="4">
                  <c:v>28.3</c:v>
                </c:pt>
                <c:pt idx="5">
                  <c:v>28.3</c:v>
                </c:pt>
                <c:pt idx="6">
                  <c:v>28.3</c:v>
                </c:pt>
                <c:pt idx="7">
                  <c:v>28.3</c:v>
                </c:pt>
                <c:pt idx="8">
                  <c:v>28.3</c:v>
                </c:pt>
                <c:pt idx="9">
                  <c:v>28.3</c:v>
                </c:pt>
                <c:pt idx="10">
                  <c:v>28.3</c:v>
                </c:pt>
                <c:pt idx="11">
                  <c:v>28.3</c:v>
                </c:pt>
                <c:pt idx="12">
                  <c:v>28.3</c:v>
                </c:pt>
                <c:pt idx="13">
                  <c:v>28.3</c:v>
                </c:pt>
                <c:pt idx="14">
                  <c:v>28.3</c:v>
                </c:pt>
                <c:pt idx="15">
                  <c:v>28.3</c:v>
                </c:pt>
                <c:pt idx="16">
                  <c:v>28.3</c:v>
                </c:pt>
                <c:pt idx="17">
                  <c:v>28.3</c:v>
                </c:pt>
                <c:pt idx="18">
                  <c:v>28.3</c:v>
                </c:pt>
                <c:pt idx="19">
                  <c:v>28.3</c:v>
                </c:pt>
                <c:pt idx="20">
                  <c:v>28.3</c:v>
                </c:pt>
                <c:pt idx="21">
                  <c:v>28.3</c:v>
                </c:pt>
                <c:pt idx="22">
                  <c:v>28.3</c:v>
                </c:pt>
                <c:pt idx="23">
                  <c:v>28.3</c:v>
                </c:pt>
                <c:pt idx="24">
                  <c:v>28.3</c:v>
                </c:pt>
                <c:pt idx="25">
                  <c:v>28.3</c:v>
                </c:pt>
                <c:pt idx="26">
                  <c:v>28.3</c:v>
                </c:pt>
                <c:pt idx="27">
                  <c:v>28.3</c:v>
                </c:pt>
                <c:pt idx="28">
                  <c:v>28.3</c:v>
                </c:pt>
                <c:pt idx="29">
                  <c:v>28.3</c:v>
                </c:pt>
                <c:pt idx="30">
                  <c:v>28.3</c:v>
                </c:pt>
                <c:pt idx="31">
                  <c:v>28.3</c:v>
                </c:pt>
                <c:pt idx="32">
                  <c:v>28.3</c:v>
                </c:pt>
                <c:pt idx="33">
                  <c:v>28.3</c:v>
                </c:pt>
                <c:pt idx="34">
                  <c:v>28.3</c:v>
                </c:pt>
                <c:pt idx="35">
                  <c:v>28.3</c:v>
                </c:pt>
                <c:pt idx="36">
                  <c:v>28.3</c:v>
                </c:pt>
                <c:pt idx="37">
                  <c:v>28.3</c:v>
                </c:pt>
                <c:pt idx="38">
                  <c:v>28.3</c:v>
                </c:pt>
                <c:pt idx="39">
                  <c:v>28.3</c:v>
                </c:pt>
                <c:pt idx="40">
                  <c:v>28.3</c:v>
                </c:pt>
                <c:pt idx="41">
                  <c:v>28.3</c:v>
                </c:pt>
                <c:pt idx="42">
                  <c:v>28.3</c:v>
                </c:pt>
                <c:pt idx="43">
                  <c:v>28.3</c:v>
                </c:pt>
                <c:pt idx="44">
                  <c:v>28.3</c:v>
                </c:pt>
                <c:pt idx="45">
                  <c:v>28.3</c:v>
                </c:pt>
                <c:pt idx="46">
                  <c:v>28.3</c:v>
                </c:pt>
                <c:pt idx="47">
                  <c:v>28.3</c:v>
                </c:pt>
                <c:pt idx="48">
                  <c:v>28.3</c:v>
                </c:pt>
                <c:pt idx="49">
                  <c:v>28.3</c:v>
                </c:pt>
                <c:pt idx="50">
                  <c:v>28.3</c:v>
                </c:pt>
                <c:pt idx="51">
                  <c:v>28.3</c:v>
                </c:pt>
                <c:pt idx="52">
                  <c:v>28.3</c:v>
                </c:pt>
                <c:pt idx="53">
                  <c:v>28.3</c:v>
                </c:pt>
                <c:pt idx="54">
                  <c:v>28.3</c:v>
                </c:pt>
                <c:pt idx="55">
                  <c:v>28.3</c:v>
                </c:pt>
                <c:pt idx="56">
                  <c:v>28.3</c:v>
                </c:pt>
                <c:pt idx="57">
                  <c:v>28.3</c:v>
                </c:pt>
                <c:pt idx="58">
                  <c:v>28.3</c:v>
                </c:pt>
                <c:pt idx="59">
                  <c:v>28.3</c:v>
                </c:pt>
                <c:pt idx="60">
                  <c:v>28.3</c:v>
                </c:pt>
                <c:pt idx="61">
                  <c:v>28.3</c:v>
                </c:pt>
                <c:pt idx="62">
                  <c:v>28.3</c:v>
                </c:pt>
                <c:pt idx="63">
                  <c:v>28.3</c:v>
                </c:pt>
                <c:pt idx="64">
                  <c:v>28.3</c:v>
                </c:pt>
                <c:pt idx="65">
                  <c:v>28.3</c:v>
                </c:pt>
                <c:pt idx="66">
                  <c:v>28.3</c:v>
                </c:pt>
                <c:pt idx="67">
                  <c:v>28.3</c:v>
                </c:pt>
                <c:pt idx="68">
                  <c:v>28.3</c:v>
                </c:pt>
                <c:pt idx="69">
                  <c:v>28.3</c:v>
                </c:pt>
                <c:pt idx="70">
                  <c:v>28.3</c:v>
                </c:pt>
                <c:pt idx="71">
                  <c:v>28.3</c:v>
                </c:pt>
                <c:pt idx="72">
                  <c:v>28.3</c:v>
                </c:pt>
                <c:pt idx="73">
                  <c:v>28.3</c:v>
                </c:pt>
                <c:pt idx="74">
                  <c:v>28.3</c:v>
                </c:pt>
                <c:pt idx="75">
                  <c:v>28.3</c:v>
                </c:pt>
                <c:pt idx="76">
                  <c:v>28.3</c:v>
                </c:pt>
                <c:pt idx="77">
                  <c:v>28.3</c:v>
                </c:pt>
                <c:pt idx="78">
                  <c:v>28.3</c:v>
                </c:pt>
                <c:pt idx="79">
                  <c:v>28.3</c:v>
                </c:pt>
                <c:pt idx="80">
                  <c:v>28.3</c:v>
                </c:pt>
                <c:pt idx="81">
                  <c:v>28.3</c:v>
                </c:pt>
                <c:pt idx="82">
                  <c:v>28.3</c:v>
                </c:pt>
                <c:pt idx="83">
                  <c:v>28.3</c:v>
                </c:pt>
                <c:pt idx="84">
                  <c:v>28.3</c:v>
                </c:pt>
              </c:numCache>
            </c:numRef>
          </c:yVal>
          <c:smooth val="1"/>
          <c:extLst>
            <c:ext xmlns:c16="http://schemas.microsoft.com/office/drawing/2014/chart" uri="{C3380CC4-5D6E-409C-BE32-E72D297353CC}">
              <c16:uniqueId val="{00000002-6DBF-FF48-B12D-8F575B69AFAF}"/>
            </c:ext>
          </c:extLst>
        </c:ser>
        <c:ser>
          <c:idx val="3"/>
          <c:order val="3"/>
          <c:tx>
            <c:v>Wilting Point</c:v>
          </c:tx>
          <c:spPr>
            <a:ln>
              <a:solidFill>
                <a:srgbClr val="FF0000"/>
              </a:solidFill>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Worksheet'!$D$6:$D$90</c:f>
              <c:numCache>
                <c:formatCode>General</c:formatCode>
                <c:ptCount val="85"/>
                <c:pt idx="0">
                  <c:v>13.6</c:v>
                </c:pt>
                <c:pt idx="1">
                  <c:v>13.6</c:v>
                </c:pt>
                <c:pt idx="2">
                  <c:v>13.6</c:v>
                </c:pt>
                <c:pt idx="3">
                  <c:v>13.6</c:v>
                </c:pt>
                <c:pt idx="4">
                  <c:v>13.6</c:v>
                </c:pt>
                <c:pt idx="5">
                  <c:v>13.6</c:v>
                </c:pt>
                <c:pt idx="6">
                  <c:v>13.6</c:v>
                </c:pt>
                <c:pt idx="7">
                  <c:v>13.6</c:v>
                </c:pt>
                <c:pt idx="8">
                  <c:v>13.6</c:v>
                </c:pt>
                <c:pt idx="9">
                  <c:v>13.6</c:v>
                </c:pt>
                <c:pt idx="10">
                  <c:v>13.6</c:v>
                </c:pt>
                <c:pt idx="11">
                  <c:v>13.6</c:v>
                </c:pt>
                <c:pt idx="12">
                  <c:v>13.6</c:v>
                </c:pt>
                <c:pt idx="13">
                  <c:v>13.6</c:v>
                </c:pt>
                <c:pt idx="14">
                  <c:v>13.6</c:v>
                </c:pt>
                <c:pt idx="15">
                  <c:v>13.6</c:v>
                </c:pt>
                <c:pt idx="16">
                  <c:v>13.6</c:v>
                </c:pt>
                <c:pt idx="17">
                  <c:v>13.6</c:v>
                </c:pt>
                <c:pt idx="18">
                  <c:v>13.6</c:v>
                </c:pt>
                <c:pt idx="19">
                  <c:v>13.6</c:v>
                </c:pt>
                <c:pt idx="20">
                  <c:v>13.6</c:v>
                </c:pt>
                <c:pt idx="21">
                  <c:v>13.6</c:v>
                </c:pt>
                <c:pt idx="22">
                  <c:v>13.6</c:v>
                </c:pt>
                <c:pt idx="23">
                  <c:v>13.6</c:v>
                </c:pt>
                <c:pt idx="24">
                  <c:v>13.6</c:v>
                </c:pt>
                <c:pt idx="25">
                  <c:v>13.6</c:v>
                </c:pt>
                <c:pt idx="26">
                  <c:v>13.6</c:v>
                </c:pt>
                <c:pt idx="27">
                  <c:v>13.6</c:v>
                </c:pt>
                <c:pt idx="28">
                  <c:v>13.6</c:v>
                </c:pt>
                <c:pt idx="29">
                  <c:v>13.6</c:v>
                </c:pt>
                <c:pt idx="30">
                  <c:v>13.6</c:v>
                </c:pt>
                <c:pt idx="31">
                  <c:v>13.6</c:v>
                </c:pt>
                <c:pt idx="32">
                  <c:v>13.6</c:v>
                </c:pt>
                <c:pt idx="33">
                  <c:v>13.6</c:v>
                </c:pt>
                <c:pt idx="34">
                  <c:v>13.6</c:v>
                </c:pt>
                <c:pt idx="35">
                  <c:v>13.6</c:v>
                </c:pt>
                <c:pt idx="36">
                  <c:v>13.6</c:v>
                </c:pt>
                <c:pt idx="37">
                  <c:v>13.6</c:v>
                </c:pt>
                <c:pt idx="38">
                  <c:v>13.6</c:v>
                </c:pt>
                <c:pt idx="39">
                  <c:v>13.6</c:v>
                </c:pt>
                <c:pt idx="40">
                  <c:v>13.6</c:v>
                </c:pt>
                <c:pt idx="41">
                  <c:v>13.6</c:v>
                </c:pt>
                <c:pt idx="42">
                  <c:v>13.6</c:v>
                </c:pt>
                <c:pt idx="43">
                  <c:v>13.6</c:v>
                </c:pt>
                <c:pt idx="44">
                  <c:v>13.6</c:v>
                </c:pt>
                <c:pt idx="45">
                  <c:v>13.6</c:v>
                </c:pt>
                <c:pt idx="46">
                  <c:v>13.6</c:v>
                </c:pt>
                <c:pt idx="47">
                  <c:v>13.6</c:v>
                </c:pt>
                <c:pt idx="48">
                  <c:v>13.6</c:v>
                </c:pt>
                <c:pt idx="49">
                  <c:v>13.6</c:v>
                </c:pt>
                <c:pt idx="50">
                  <c:v>13.6</c:v>
                </c:pt>
                <c:pt idx="51">
                  <c:v>13.6</c:v>
                </c:pt>
                <c:pt idx="52">
                  <c:v>13.6</c:v>
                </c:pt>
                <c:pt idx="53">
                  <c:v>13.6</c:v>
                </c:pt>
                <c:pt idx="54">
                  <c:v>13.6</c:v>
                </c:pt>
                <c:pt idx="55">
                  <c:v>13.6</c:v>
                </c:pt>
                <c:pt idx="56">
                  <c:v>13.6</c:v>
                </c:pt>
                <c:pt idx="57">
                  <c:v>13.6</c:v>
                </c:pt>
                <c:pt idx="58">
                  <c:v>13.6</c:v>
                </c:pt>
                <c:pt idx="59">
                  <c:v>13.6</c:v>
                </c:pt>
                <c:pt idx="60">
                  <c:v>13.6</c:v>
                </c:pt>
                <c:pt idx="61">
                  <c:v>13.6</c:v>
                </c:pt>
                <c:pt idx="62">
                  <c:v>13.6</c:v>
                </c:pt>
                <c:pt idx="63">
                  <c:v>13.6</c:v>
                </c:pt>
                <c:pt idx="64">
                  <c:v>13.6</c:v>
                </c:pt>
                <c:pt idx="65">
                  <c:v>13.6</c:v>
                </c:pt>
                <c:pt idx="66">
                  <c:v>13.6</c:v>
                </c:pt>
                <c:pt idx="67">
                  <c:v>13.6</c:v>
                </c:pt>
                <c:pt idx="68">
                  <c:v>13.6</c:v>
                </c:pt>
                <c:pt idx="69">
                  <c:v>13.6</c:v>
                </c:pt>
                <c:pt idx="70">
                  <c:v>13.6</c:v>
                </c:pt>
                <c:pt idx="71">
                  <c:v>13.6</c:v>
                </c:pt>
                <c:pt idx="72">
                  <c:v>13.6</c:v>
                </c:pt>
                <c:pt idx="73">
                  <c:v>13.6</c:v>
                </c:pt>
                <c:pt idx="74">
                  <c:v>13.6</c:v>
                </c:pt>
                <c:pt idx="75">
                  <c:v>13.6</c:v>
                </c:pt>
                <c:pt idx="76">
                  <c:v>13.6</c:v>
                </c:pt>
                <c:pt idx="77">
                  <c:v>13.6</c:v>
                </c:pt>
                <c:pt idx="78">
                  <c:v>13.6</c:v>
                </c:pt>
                <c:pt idx="79">
                  <c:v>13.6</c:v>
                </c:pt>
                <c:pt idx="80">
                  <c:v>13.6</c:v>
                </c:pt>
                <c:pt idx="81">
                  <c:v>13.6</c:v>
                </c:pt>
                <c:pt idx="82">
                  <c:v>13.6</c:v>
                </c:pt>
                <c:pt idx="83">
                  <c:v>13.6</c:v>
                </c:pt>
                <c:pt idx="84">
                  <c:v>13.6</c:v>
                </c:pt>
              </c:numCache>
            </c:numRef>
          </c:yVal>
          <c:smooth val="1"/>
          <c:extLst>
            <c:ext xmlns:c16="http://schemas.microsoft.com/office/drawing/2014/chart" uri="{C3380CC4-5D6E-409C-BE32-E72D297353CC}">
              <c16:uniqueId val="{00000003-6DBF-FF48-B12D-8F575B69AFAF}"/>
            </c:ext>
          </c:extLst>
        </c:ser>
        <c:dLbls>
          <c:showLegendKey val="0"/>
          <c:showVal val="0"/>
          <c:showCatName val="0"/>
          <c:showSerName val="0"/>
          <c:showPercent val="0"/>
          <c:showBubbleSize val="0"/>
        </c:dLbls>
        <c:axId val="1177224800"/>
        <c:axId val="1"/>
      </c:scatterChart>
      <c:valAx>
        <c:axId val="11772248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Moisture Cotent (%)</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24800"/>
        <c:crosses val="autoZero"/>
        <c:crossBetween val="midCat"/>
      </c:valAx>
      <c:spPr>
        <a:solidFill>
          <a:srgbClr val="F4E9E9"/>
        </a:solidFill>
        <a:ln w="25400">
          <a:noFill/>
        </a:ln>
      </c:spPr>
    </c:plotArea>
    <c:legend>
      <c:legendPos val="r"/>
      <c:layout>
        <c:manualLayout>
          <c:xMode val="edge"/>
          <c:yMode val="edge"/>
          <c:x val="0.67479666794699444"/>
          <c:y val="0.2613486932810441"/>
          <c:w val="0.29471552717495686"/>
          <c:h val="0.4455479640920371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2160" b="1" i="0" u="none" strike="noStrike" baseline="0">
                <a:solidFill>
                  <a:srgbClr val="000000"/>
                </a:solidFill>
                <a:latin typeface="Calibri"/>
                <a:ea typeface="Calibri"/>
                <a:cs typeface="Calibri"/>
              </a:defRPr>
            </a:pPr>
            <a:r>
              <a:rPr lang="en-US"/>
              <a:t>Crop Evapotranspiration (ETc)</a:t>
            </a:r>
            <a:r>
              <a:rPr lang="en-US" baseline="0"/>
              <a:t> </a:t>
            </a:r>
            <a:r>
              <a:rPr lang="en-US"/>
              <a:t>and Adjusted Crop Evapotranspiration (ETcadj) for Limited Water Conditions Vs. Time</a:t>
            </a:r>
          </a:p>
        </c:rich>
      </c:tx>
      <c:layout>
        <c:manualLayout>
          <c:xMode val="edge"/>
          <c:yMode val="edge"/>
          <c:x val="0.13262838720502401"/>
          <c:y val="1.3157746104521743E-2"/>
        </c:manualLayout>
      </c:layout>
      <c:overlay val="0"/>
      <c:spPr>
        <a:noFill/>
        <a:ln w="25400">
          <a:noFill/>
        </a:ln>
      </c:spPr>
    </c:title>
    <c:autoTitleDeleted val="0"/>
    <c:plotArea>
      <c:layout>
        <c:manualLayout>
          <c:layoutTarget val="inner"/>
          <c:xMode val="edge"/>
          <c:yMode val="edge"/>
          <c:x val="0.13104411606083485"/>
          <c:y val="0.16396092893451611"/>
          <c:w val="0.70228925293323174"/>
          <c:h val="0.68651018306256018"/>
        </c:manualLayout>
      </c:layout>
      <c:scatterChart>
        <c:scatterStyle val="smoothMarker"/>
        <c:varyColors val="0"/>
        <c:ser>
          <c:idx val="0"/>
          <c:order val="0"/>
          <c:tx>
            <c:v>ETcadj</c:v>
          </c:tx>
          <c:spPr>
            <a:ln w="38100">
              <a:solidFill>
                <a:srgbClr val="666699"/>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Worksheet'!$T$6:$T$90</c:f>
              <c:numCache>
                <c:formatCode>0.00</c:formatCode>
                <c:ptCount val="85"/>
                <c:pt idx="0">
                  <c:v>2.9476778599348359</c:v>
                </c:pt>
                <c:pt idx="1">
                  <c:v>3.1085210564964267</c:v>
                </c:pt>
                <c:pt idx="2">
                  <c:v>2.7676713480957953</c:v>
                </c:pt>
                <c:pt idx="3">
                  <c:v>2.3468873855397874</c:v>
                </c:pt>
                <c:pt idx="4">
                  <c:v>2.0295718928975606</c:v>
                </c:pt>
                <c:pt idx="5">
                  <c:v>1.6085997687211142</c:v>
                </c:pt>
                <c:pt idx="6">
                  <c:v>1.2890370068124288</c:v>
                </c:pt>
                <c:pt idx="7">
                  <c:v>2.3468873855397874</c:v>
                </c:pt>
                <c:pt idx="8">
                  <c:v>2.3468873855397874</c:v>
                </c:pt>
                <c:pt idx="9">
                  <c:v>2.1057063475879105</c:v>
                </c:pt>
                <c:pt idx="10">
                  <c:v>1.7478450416566449</c:v>
                </c:pt>
                <c:pt idx="11">
                  <c:v>2.3468873855397874</c:v>
                </c:pt>
                <c:pt idx="12">
                  <c:v>2.3468873855397874</c:v>
                </c:pt>
                <c:pt idx="13">
                  <c:v>2.3468873855397874</c:v>
                </c:pt>
                <c:pt idx="14">
                  <c:v>2.3468873855397874</c:v>
                </c:pt>
                <c:pt idx="15">
                  <c:v>2.3468873855397874</c:v>
                </c:pt>
                <c:pt idx="16">
                  <c:v>2.3468873855397874</c:v>
                </c:pt>
                <c:pt idx="17">
                  <c:v>2.3468873855397874</c:v>
                </c:pt>
                <c:pt idx="18">
                  <c:v>2.3468873855397874</c:v>
                </c:pt>
                <c:pt idx="19">
                  <c:v>2.3468873855397874</c:v>
                </c:pt>
                <c:pt idx="20">
                  <c:v>2.3468873855397874</c:v>
                </c:pt>
                <c:pt idx="21">
                  <c:v>2.0765513643575075</c:v>
                </c:pt>
                <c:pt idx="22">
                  <c:v>1.8303775864566751</c:v>
                </c:pt>
                <c:pt idx="23">
                  <c:v>1.6187219557799095</c:v>
                </c:pt>
                <c:pt idx="24">
                  <c:v>1.4360322957039084</c:v>
                </c:pt>
                <c:pt idx="25">
                  <c:v>1.2777586569895567</c:v>
                </c:pt>
                <c:pt idx="26">
                  <c:v>1.1401536008971291</c:v>
                </c:pt>
                <c:pt idx="27">
                  <c:v>1.0201158598973721</c:v>
                </c:pt>
                <c:pt idx="28">
                  <c:v>0.9150672111716448</c:v>
                </c:pt>
                <c:pt idx="29">
                  <c:v>0.82285494678216931</c:v>
                </c:pt>
                <c:pt idx="30">
                  <c:v>0.77257728539469717</c:v>
                </c:pt>
                <c:pt idx="31">
                  <c:v>0.72260449559032813</c:v>
                </c:pt>
                <c:pt idx="32">
                  <c:v>0.67342428256597198</c:v>
                </c:pt>
                <c:pt idx="33">
                  <c:v>0.62544307815451783</c:v>
                </c:pt>
                <c:pt idx="34">
                  <c:v>0.57899176448460077</c:v>
                </c:pt>
                <c:pt idx="35">
                  <c:v>0.53433201521437856</c:v>
                </c:pt>
                <c:pt idx="36">
                  <c:v>0.49166297544000709</c:v>
                </c:pt>
                <c:pt idx="37">
                  <c:v>0.45112805036464093</c:v>
                </c:pt>
                <c:pt idx="38">
                  <c:v>0.4128216179921122</c:v>
                </c:pt>
                <c:pt idx="39">
                  <c:v>0.37679552184280735</c:v>
                </c:pt>
                <c:pt idx="40">
                  <c:v>0.34306523566507768</c:v>
                </c:pt>
                <c:pt idx="41">
                  <c:v>0.31161562327297893</c:v>
                </c:pt>
                <c:pt idx="42">
                  <c:v>0.28240624310716189</c:v>
                </c:pt>
                <c:pt idx="43">
                  <c:v>0.25537616915071581</c:v>
                </c:pt>
                <c:pt idx="44">
                  <c:v>0.23044831778487906</c:v>
                </c:pt>
                <c:pt idx="45">
                  <c:v>0.20753328444253247</c:v>
                </c:pt>
                <c:pt idx="46">
                  <c:v>0.18653270493635324</c:v>
                </c:pt>
                <c:pt idx="47">
                  <c:v>0.16734216453205075</c:v>
                </c:pt>
                <c:pt idx="48">
                  <c:v>0.14988826818232789</c:v>
                </c:pt>
                <c:pt idx="49">
                  <c:v>0.13406569584079589</c:v>
                </c:pt>
                <c:pt idx="50">
                  <c:v>0.11969698321339481</c:v>
                </c:pt>
                <c:pt idx="51">
                  <c:v>0.10668155110369651</c:v>
                </c:pt>
                <c:pt idx="52">
                  <c:v>9.4920472997647054E-2</c:v>
                </c:pt>
                <c:pt idx="53">
                  <c:v>8.4317494383999658E-2</c:v>
                </c:pt>
                <c:pt idx="54">
                  <c:v>7.4779827362791845E-2</c:v>
                </c:pt>
                <c:pt idx="55">
                  <c:v>6.6218748715555373E-2</c:v>
                </c:pt>
                <c:pt idx="56">
                  <c:v>5.8550028042225109E-2</c:v>
                </c:pt>
                <c:pt idx="57">
                  <c:v>5.1694210714749833E-2</c:v>
                </c:pt>
                <c:pt idx="58">
                  <c:v>4.5576778366839828E-2</c:v>
                </c:pt>
                <c:pt idx="59">
                  <c:v>4.0128207523141633E-2</c:v>
                </c:pt>
                <c:pt idx="60">
                  <c:v>3.528394484088266E-2</c:v>
                </c:pt>
                <c:pt idx="61">
                  <c:v>3.0984315348335074E-2</c:v>
                </c:pt>
                <c:pt idx="62">
                  <c:v>2.7174378058824358E-2</c:v>
                </c:pt>
                <c:pt idx="63">
                  <c:v>2.3803741446423436E-2</c:v>
                </c:pt>
                <c:pt idx="64">
                  <c:v>2.0826349509892639E-2</c:v>
                </c:pt>
                <c:pt idx="65">
                  <c:v>1.8200247537022096E-2</c:v>
                </c:pt>
                <c:pt idx="66">
                  <c:v>1.5887335217706355E-2</c:v>
                </c:pt>
                <c:pt idx="67">
                  <c:v>1.3853113441470033E-2</c:v>
                </c:pt>
                <c:pt idx="68">
                  <c:v>1.2066429950226465E-2</c:v>
                </c:pt>
                <c:pt idx="69">
                  <c:v>1.0499227993592731E-2</c:v>
                </c:pt>
                <c:pt idx="70">
                  <c:v>9.1263012437546344E-3</c:v>
                </c:pt>
                <c:pt idx="71">
                  <c:v>7.9250574599980996E-3</c:v>
                </c:pt>
                <c:pt idx="72">
                  <c:v>6.8752927392794526E-3</c:v>
                </c:pt>
                <c:pt idx="73">
                  <c:v>5.9589776377380445E-3</c:v>
                </c:pt>
                <c:pt idx="74">
                  <c:v>5.1600559883288591E-3</c:v>
                </c:pt>
                <c:pt idx="75">
                  <c:v>4.4004817632520322E-3</c:v>
                </c:pt>
                <c:pt idx="76">
                  <c:v>3.7595119449575958E-3</c:v>
                </c:pt>
                <c:pt idx="77">
                  <c:v>3.2175945826808851E-3</c:v>
                </c:pt>
                <c:pt idx="78">
                  <c:v>2.7585669225957555E-3</c:v>
                </c:pt>
                <c:pt idx="79">
                  <c:v>2.3690397802897142E-3</c:v>
                </c:pt>
                <c:pt idx="80">
                  <c:v>2.0378987388884415E-3</c:v>
                </c:pt>
                <c:pt idx="81">
                  <c:v>1.755899073827269E-3</c:v>
                </c:pt>
                <c:pt idx="82">
                  <c:v>1.5153360525409772E-3</c:v>
                </c:pt>
                <c:pt idx="83">
                  <c:v>1.3097759926683288E-3</c:v>
                </c:pt>
                <c:pt idx="84">
                  <c:v>1.133836409037496E-3</c:v>
                </c:pt>
              </c:numCache>
            </c:numRef>
          </c:yVal>
          <c:smooth val="1"/>
          <c:extLst>
            <c:ext xmlns:c16="http://schemas.microsoft.com/office/drawing/2014/chart" uri="{C3380CC4-5D6E-409C-BE32-E72D297353CC}">
              <c16:uniqueId val="{00000000-2EC4-154E-9178-95D85335DE25}"/>
            </c:ext>
          </c:extLst>
        </c:ser>
        <c:ser>
          <c:idx val="1"/>
          <c:order val="1"/>
          <c:tx>
            <c:v>ETc</c:v>
          </c:tx>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Worksheet'!$S$6:$S$90</c:f>
              <c:numCache>
                <c:formatCode>0.00</c:formatCode>
                <c:ptCount val="85"/>
                <c:pt idx="0">
                  <c:v>2.9476778599348359</c:v>
                </c:pt>
                <c:pt idx="1">
                  <c:v>3.1085210564964267</c:v>
                </c:pt>
                <c:pt idx="2">
                  <c:v>2.7676713480957953</c:v>
                </c:pt>
                <c:pt idx="3">
                  <c:v>2.3468873855397874</c:v>
                </c:pt>
                <c:pt idx="4">
                  <c:v>2.3468873855397874</c:v>
                </c:pt>
                <c:pt idx="5">
                  <c:v>2.3468873855397874</c:v>
                </c:pt>
                <c:pt idx="6">
                  <c:v>2.3468873855397874</c:v>
                </c:pt>
                <c:pt idx="7">
                  <c:v>2.3468873855397874</c:v>
                </c:pt>
                <c:pt idx="8">
                  <c:v>2.3468873855397874</c:v>
                </c:pt>
                <c:pt idx="9">
                  <c:v>2.3468873855397874</c:v>
                </c:pt>
                <c:pt idx="10">
                  <c:v>2.3468873855397874</c:v>
                </c:pt>
                <c:pt idx="11">
                  <c:v>2.3468873855397874</c:v>
                </c:pt>
                <c:pt idx="12">
                  <c:v>2.3468873855397874</c:v>
                </c:pt>
                <c:pt idx="13">
                  <c:v>2.3468873855397874</c:v>
                </c:pt>
                <c:pt idx="14">
                  <c:v>2.3468873855397874</c:v>
                </c:pt>
                <c:pt idx="15">
                  <c:v>2.3468873855397874</c:v>
                </c:pt>
                <c:pt idx="16">
                  <c:v>2.3468873855397874</c:v>
                </c:pt>
                <c:pt idx="17">
                  <c:v>2.3468873855397874</c:v>
                </c:pt>
                <c:pt idx="18">
                  <c:v>2.3468873855397874</c:v>
                </c:pt>
                <c:pt idx="19">
                  <c:v>2.3468873855397874</c:v>
                </c:pt>
                <c:pt idx="20">
                  <c:v>2.3468873855397874</c:v>
                </c:pt>
                <c:pt idx="21">
                  <c:v>2.3468873855397874</c:v>
                </c:pt>
                <c:pt idx="22">
                  <c:v>2.3468873855397874</c:v>
                </c:pt>
                <c:pt idx="23">
                  <c:v>2.3468873855397874</c:v>
                </c:pt>
                <c:pt idx="24">
                  <c:v>2.3468873855397874</c:v>
                </c:pt>
                <c:pt idx="25">
                  <c:v>2.3468873855397874</c:v>
                </c:pt>
                <c:pt idx="26">
                  <c:v>2.3468873855397874</c:v>
                </c:pt>
                <c:pt idx="27">
                  <c:v>2.3468873855397874</c:v>
                </c:pt>
                <c:pt idx="28">
                  <c:v>2.3468873855397874</c:v>
                </c:pt>
                <c:pt idx="29">
                  <c:v>2.3468873855397874</c:v>
                </c:pt>
                <c:pt idx="30">
                  <c:v>2.4446743599372787</c:v>
                </c:pt>
                <c:pt idx="31">
                  <c:v>2.5424613343347695</c:v>
                </c:pt>
                <c:pt idx="32">
                  <c:v>2.6402483087322608</c:v>
                </c:pt>
                <c:pt idx="33">
                  <c:v>2.7380352831297521</c:v>
                </c:pt>
                <c:pt idx="34">
                  <c:v>2.8358222575272429</c:v>
                </c:pt>
                <c:pt idx="35">
                  <c:v>2.9336092319247342</c:v>
                </c:pt>
                <c:pt idx="36">
                  <c:v>3.0313962063222255</c:v>
                </c:pt>
                <c:pt idx="37">
                  <c:v>3.1291831807197164</c:v>
                </c:pt>
                <c:pt idx="38">
                  <c:v>3.2269701551172081</c:v>
                </c:pt>
                <c:pt idx="39">
                  <c:v>3.3247571295146985</c:v>
                </c:pt>
                <c:pt idx="40">
                  <c:v>3.4225441039121893</c:v>
                </c:pt>
                <c:pt idx="41">
                  <c:v>3.5203310783096811</c:v>
                </c:pt>
                <c:pt idx="42">
                  <c:v>3.6181180527071723</c:v>
                </c:pt>
                <c:pt idx="43">
                  <c:v>3.7159050271046632</c:v>
                </c:pt>
                <c:pt idx="44">
                  <c:v>3.813692001502154</c:v>
                </c:pt>
                <c:pt idx="45">
                  <c:v>3.9114789758996462</c:v>
                </c:pt>
                <c:pt idx="46">
                  <c:v>4.0092659502971371</c:v>
                </c:pt>
                <c:pt idx="47">
                  <c:v>4.1070529246946279</c:v>
                </c:pt>
                <c:pt idx="48">
                  <c:v>4.2058103293229268</c:v>
                </c:pt>
                <c:pt idx="49">
                  <c:v>4.3062357901357826</c:v>
                </c:pt>
                <c:pt idx="50">
                  <c:v>4.406681506678698</c:v>
                </c:pt>
                <c:pt idx="51">
                  <c:v>4.5071421775953944</c:v>
                </c:pt>
                <c:pt idx="52">
                  <c:v>4.6076125660272771</c:v>
                </c:pt>
                <c:pt idx="53">
                  <c:v>4.7080874950790159</c:v>
                </c:pt>
                <c:pt idx="54">
                  <c:v>4.8085618433401001</c:v>
                </c:pt>
                <c:pt idx="55">
                  <c:v>4.9090305404618073</c:v>
                </c:pt>
                <c:pt idx="56">
                  <c:v>5.0094885627887047</c:v>
                </c:pt>
                <c:pt idx="57">
                  <c:v>5.1099309290436201</c:v>
                </c:pt>
                <c:pt idx="58">
                  <c:v>5.2103526960647377</c:v>
                </c:pt>
                <c:pt idx="59">
                  <c:v>5.3107489545932935</c:v>
                </c:pt>
                <c:pt idx="60">
                  <c:v>5.4111148251099994</c:v>
                </c:pt>
                <c:pt idx="61">
                  <c:v>5.5114454537181699</c:v>
                </c:pt>
                <c:pt idx="62">
                  <c:v>5.6117360080712535</c:v>
                </c:pt>
                <c:pt idx="63">
                  <c:v>5.7119816733422146</c:v>
                </c:pt>
                <c:pt idx="64">
                  <c:v>5.8121776482320193</c:v>
                </c:pt>
                <c:pt idx="65">
                  <c:v>5.9123191410141809</c:v>
                </c:pt>
                <c:pt idx="66">
                  <c:v>6.0124013656122024</c:v>
                </c:pt>
                <c:pt idx="67">
                  <c:v>6.1124195377064323</c:v>
                </c:pt>
                <c:pt idx="68">
                  <c:v>6.2123688708668032</c:v>
                </c:pt>
                <c:pt idx="69">
                  <c:v>6.3122445727074936</c:v>
                </c:pt>
                <c:pt idx="70">
                  <c:v>6.4120418410597466</c:v>
                </c:pt>
                <c:pt idx="71">
                  <c:v>6.511755860158531</c:v>
                </c:pt>
                <c:pt idx="72">
                  <c:v>6.6113817968389501</c:v>
                </c:pt>
                <c:pt idx="73">
                  <c:v>6.7109147967379439</c:v>
                </c:pt>
                <c:pt idx="74">
                  <c:v>6.8103499804969072</c:v>
                </c:pt>
                <c:pt idx="75">
                  <c:v>6.8109726908183701</c:v>
                </c:pt>
                <c:pt idx="76">
                  <c:v>6.8114732277663812</c:v>
                </c:pt>
                <c:pt idx="77">
                  <c:v>6.8118519120924841</c:v>
                </c:pt>
                <c:pt idx="78">
                  <c:v>6.8121090089124179</c:v>
                </c:pt>
                <c:pt idx="79">
                  <c:v>6.8122447278652416</c:v>
                </c:pt>
                <c:pt idx="80">
                  <c:v>6.8122592232356078</c:v>
                </c:pt>
                <c:pt idx="81">
                  <c:v>6.8121525940386638</c:v>
                </c:pt>
                <c:pt idx="82">
                  <c:v>6.8119248840670972</c:v>
                </c:pt>
                <c:pt idx="83">
                  <c:v>6.8115760819001885</c:v>
                </c:pt>
                <c:pt idx="84">
                  <c:v>6.8111061208747437</c:v>
                </c:pt>
              </c:numCache>
            </c:numRef>
          </c:yVal>
          <c:smooth val="1"/>
          <c:extLst>
            <c:ext xmlns:c16="http://schemas.microsoft.com/office/drawing/2014/chart" uri="{C3380CC4-5D6E-409C-BE32-E72D297353CC}">
              <c16:uniqueId val="{00000001-2EC4-154E-9178-95D85335DE25}"/>
            </c:ext>
          </c:extLst>
        </c:ser>
        <c:dLbls>
          <c:showLegendKey val="0"/>
          <c:showVal val="0"/>
          <c:showCatName val="0"/>
          <c:showSerName val="0"/>
          <c:showPercent val="0"/>
          <c:showBubbleSize val="0"/>
        </c:dLbls>
        <c:axId val="1176764400"/>
        <c:axId val="1"/>
      </c:scatterChart>
      <c:valAx>
        <c:axId val="11767644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ETc and ETc adj (mm)</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6764400"/>
        <c:crosses val="autoZero"/>
        <c:crossBetween val="midCat"/>
      </c:valAx>
      <c:spPr>
        <a:solidFill>
          <a:srgbClr val="E7E7E7"/>
        </a:solidFill>
        <a:ln w="25400">
          <a:noFill/>
        </a:ln>
      </c:spPr>
    </c:plotArea>
    <c:legend>
      <c:legendPos val="r"/>
      <c:layout>
        <c:manualLayout>
          <c:xMode val="edge"/>
          <c:yMode val="edge"/>
          <c:x val="0.86400224184345698"/>
          <c:y val="0.44115983919731555"/>
          <c:w val="9.0490173559110251E-2"/>
          <c:h val="0.11711053523372869"/>
        </c:manualLayout>
      </c:layout>
      <c:overlay val="0"/>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78" l="0.70000000000000062" r="0.70000000000000062" t="0.75000000000000078"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2160" b="1" i="0" u="none" strike="noStrike" baseline="0">
                <a:solidFill>
                  <a:srgbClr val="000000"/>
                </a:solidFill>
                <a:latin typeface="Calibri"/>
                <a:ea typeface="Calibri"/>
                <a:cs typeface="Calibri"/>
              </a:defRPr>
            </a:pPr>
            <a:r>
              <a:rPr lang="en-US"/>
              <a:t>Crop Stress Factor (Ks) Vs. Time</a:t>
            </a:r>
          </a:p>
        </c:rich>
      </c:tx>
      <c:overlay val="0"/>
      <c:spPr>
        <a:noFill/>
        <a:ln w="25400">
          <a:noFill/>
        </a:ln>
      </c:spPr>
    </c:title>
    <c:autoTitleDeleted val="0"/>
    <c:plotArea>
      <c:layout/>
      <c:scatterChart>
        <c:scatterStyle val="smoothMarker"/>
        <c:varyColors val="0"/>
        <c:ser>
          <c:idx val="0"/>
          <c:order val="0"/>
          <c:spPr>
            <a:ln w="38100">
              <a:solidFill>
                <a:srgbClr val="FF99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Worksheet'!$O$6:$O$90</c:f>
              <c:numCache>
                <c:formatCode>0.00</c:formatCode>
                <c:ptCount val="85"/>
                <c:pt idx="0">
                  <c:v>1</c:v>
                </c:pt>
                <c:pt idx="1">
                  <c:v>1</c:v>
                </c:pt>
                <c:pt idx="2">
                  <c:v>1</c:v>
                </c:pt>
                <c:pt idx="3">
                  <c:v>1</c:v>
                </c:pt>
                <c:pt idx="4">
                  <c:v>0.86479304691083692</c:v>
                </c:pt>
                <c:pt idx="5">
                  <c:v>0.68541838804554911</c:v>
                </c:pt>
                <c:pt idx="6">
                  <c:v>0.54925388186700252</c:v>
                </c:pt>
                <c:pt idx="7">
                  <c:v>1</c:v>
                </c:pt>
                <c:pt idx="8">
                  <c:v>1</c:v>
                </c:pt>
                <c:pt idx="9">
                  <c:v>0.89723365533518995</c:v>
                </c:pt>
                <c:pt idx="10">
                  <c:v>0.74475028176720037</c:v>
                </c:pt>
                <c:pt idx="11">
                  <c:v>1</c:v>
                </c:pt>
                <c:pt idx="12">
                  <c:v>1</c:v>
                </c:pt>
                <c:pt idx="13">
                  <c:v>1</c:v>
                </c:pt>
                <c:pt idx="14">
                  <c:v>1</c:v>
                </c:pt>
                <c:pt idx="15">
                  <c:v>1</c:v>
                </c:pt>
                <c:pt idx="16">
                  <c:v>1</c:v>
                </c:pt>
                <c:pt idx="17">
                  <c:v>1</c:v>
                </c:pt>
                <c:pt idx="18">
                  <c:v>1</c:v>
                </c:pt>
                <c:pt idx="19">
                  <c:v>1</c:v>
                </c:pt>
                <c:pt idx="20">
                  <c:v>1</c:v>
                </c:pt>
                <c:pt idx="21">
                  <c:v>0.88481082524541244</c:v>
                </c:pt>
                <c:pt idx="22">
                  <c:v>0.77991709262849263</c:v>
                </c:pt>
                <c:pt idx="23">
                  <c:v>0.68973141436337015</c:v>
                </c:pt>
                <c:pt idx="24">
                  <c:v>0.61188802860841962</c:v>
                </c:pt>
                <c:pt idx="25">
                  <c:v>0.5444482188887263</c:v>
                </c:pt>
                <c:pt idx="26">
                  <c:v>0.48581521547310724</c:v>
                </c:pt>
                <c:pt idx="27">
                  <c:v>0.43466757978365633</c:v>
                </c:pt>
                <c:pt idx="28">
                  <c:v>0.38990674065137476</c:v>
                </c:pt>
                <c:pt idx="29">
                  <c:v>0.35061543721788402</c:v>
                </c:pt>
                <c:pt idx="30">
                  <c:v>0.31602461990664421</c:v>
                </c:pt>
                <c:pt idx="31">
                  <c:v>0.28421454668037116</c:v>
                </c:pt>
                <c:pt idx="32">
                  <c:v>0.25506096541704548</c:v>
                </c:pt>
                <c:pt idx="33">
                  <c:v>0.22842769120184447</c:v>
                </c:pt>
                <c:pt idx="34">
                  <c:v>0.20417068204742328</c:v>
                </c:pt>
                <c:pt idx="35">
                  <c:v>0.18214150998693324</c:v>
                </c:pt>
                <c:pt idx="36">
                  <c:v>0.16219027206493286</c:v>
                </c:pt>
                <c:pt idx="37">
                  <c:v>0.14416799027434402</c:v>
                </c:pt>
                <c:pt idx="38">
                  <c:v>0.12792855159737848</c:v>
                </c:pt>
                <c:pt idx="39">
                  <c:v>0.11333023952273069</c:v>
                </c:pt>
                <c:pt idx="40">
                  <c:v>0.1002369071805187</c:v>
                </c:pt>
                <c:pt idx="41">
                  <c:v>8.8518839944623617E-2</c:v>
                </c:pt>
                <c:pt idx="42">
                  <c:v>7.8053352321065916E-2</c:v>
                </c:pt>
                <c:pt idx="43">
                  <c:v>6.8725160435464172E-2</c:v>
                </c:pt>
                <c:pt idx="44">
                  <c:v>6.042656766569221E-2</c:v>
                </c:pt>
                <c:pt idx="45">
                  <c:v>5.3057497105631124E-2</c:v>
                </c:pt>
                <c:pt idx="46">
                  <c:v>4.6525400721428523E-2</c:v>
                </c:pt>
                <c:pt idx="47">
                  <c:v>4.0745071368782804E-2</c:v>
                </c:pt>
                <c:pt idx="48">
                  <c:v>3.5638380346661447E-2</c:v>
                </c:pt>
                <c:pt idx="49">
                  <c:v>3.1132920344932757E-2</c:v>
                </c:pt>
                <c:pt idx="50">
                  <c:v>2.71626127352258E-2</c:v>
                </c:pt>
                <c:pt idx="51">
                  <c:v>2.366944438407137E-2</c:v>
                </c:pt>
                <c:pt idx="52">
                  <c:v>2.0600793065265965E-2</c:v>
                </c:pt>
                <c:pt idx="53">
                  <c:v>1.7909075494482618E-2</c:v>
                </c:pt>
                <c:pt idx="54">
                  <c:v>1.5551391413705651E-2</c:v>
                </c:pt>
                <c:pt idx="55">
                  <c:v>1.3489170248536686E-2</c:v>
                </c:pt>
                <c:pt idx="56">
                  <c:v>1.1687825475267921E-2</c:v>
                </c:pt>
                <c:pt idx="57">
                  <c:v>1.0116420639060375E-2</c:v>
                </c:pt>
                <c:pt idx="58">
                  <c:v>8.7473499445177572E-3</c:v>
                </c:pt>
                <c:pt idx="59">
                  <c:v>7.5560354794090845E-3</c:v>
                </c:pt>
                <c:pt idx="60">
                  <c:v>6.5206424149695241E-3</c:v>
                </c:pt>
                <c:pt idx="61">
                  <c:v>5.6218129361023106E-3</c:v>
                </c:pt>
                <c:pt idx="62">
                  <c:v>4.8424191764794289E-3</c:v>
                </c:pt>
                <c:pt idx="63">
                  <c:v>4.1673350524766839E-3</c:v>
                </c:pt>
                <c:pt idx="64">
                  <c:v>3.5832265925711537E-3</c:v>
                </c:pt>
                <c:pt idx="65">
                  <c:v>3.0783601329579247E-3</c:v>
                </c:pt>
                <c:pt idx="66">
                  <c:v>2.6424275845211564E-3</c:v>
                </c:pt>
                <c:pt idx="67">
                  <c:v>2.2663878609792132E-3</c:v>
                </c:pt>
                <c:pt idx="68">
                  <c:v>1.9423234841724479E-3</c:v>
                </c:pt>
                <c:pt idx="69">
                  <c:v>1.6633113423691892E-3</c:v>
                </c:pt>
                <c:pt idx="70">
                  <c:v>1.423306564426019E-3</c:v>
                </c:pt>
                <c:pt idx="71">
                  <c:v>1.2170384808937174E-3</c:v>
                </c:pt>
                <c:pt idx="72">
                  <c:v>1.0399176678265176E-3</c:v>
                </c:pt>
                <c:pt idx="73">
                  <c:v>8.8795310598110966E-4</c:v>
                </c:pt>
                <c:pt idx="74">
                  <c:v>7.5767853386476958E-4</c:v>
                </c:pt>
                <c:pt idx="75">
                  <c:v>6.4608712485136888E-4</c:v>
                </c:pt>
                <c:pt idx="76">
                  <c:v>5.5193815188647743E-4</c:v>
                </c:pt>
                <c:pt idx="77">
                  <c:v>4.7235239758647296E-4</c:v>
                </c:pt>
                <c:pt idx="78">
                  <c:v>4.0495049609257094E-4</c:v>
                </c:pt>
                <c:pt idx="79">
                  <c:v>3.4776198961250504E-4</c:v>
                </c:pt>
                <c:pt idx="80">
                  <c:v>2.9915167231708839E-4</c:v>
                </c:pt>
                <c:pt idx="81">
                  <c:v>2.5775979759523615E-4</c:v>
                </c:pt>
                <c:pt idx="82">
                  <c:v>2.2245342958571168E-4</c:v>
                </c:pt>
                <c:pt idx="83">
                  <c:v>1.922867742971679E-4</c:v>
                </c:pt>
                <c:pt idx="84">
                  <c:v>1.6646876277004452E-4</c:v>
                </c:pt>
              </c:numCache>
            </c:numRef>
          </c:yVal>
          <c:smooth val="1"/>
          <c:extLst>
            <c:ext xmlns:c16="http://schemas.microsoft.com/office/drawing/2014/chart" uri="{C3380CC4-5D6E-409C-BE32-E72D297353CC}">
              <c16:uniqueId val="{00000000-4E2C-C340-BCB3-3CCE2FEBA6EC}"/>
            </c:ext>
          </c:extLst>
        </c:ser>
        <c:dLbls>
          <c:showLegendKey val="0"/>
          <c:showVal val="0"/>
          <c:showCatName val="0"/>
          <c:showSerName val="0"/>
          <c:showPercent val="0"/>
          <c:showBubbleSize val="0"/>
        </c:dLbls>
        <c:axId val="1177203008"/>
        <c:axId val="1"/>
      </c:scatterChart>
      <c:valAx>
        <c:axId val="1177203008"/>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Crop Stress Factor, Ks</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03008"/>
        <c:crosses val="autoZero"/>
        <c:crossBetween val="midCat"/>
      </c:valAx>
      <c:spPr>
        <a:solidFill>
          <a:srgbClr val="FDEFE9"/>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1" l="0.70000000000000062" r="0.70000000000000062" t="0.75000000000000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60" b="1" i="0" u="none" strike="noStrike" baseline="0">
                <a:solidFill>
                  <a:srgbClr val="000000"/>
                </a:solidFill>
                <a:latin typeface="Calibri"/>
                <a:ea typeface="Calibri"/>
                <a:cs typeface="Calibri"/>
              </a:defRPr>
            </a:pPr>
            <a:r>
              <a:rPr lang="en-US"/>
              <a:t>Cumulative ET vs. Irrigation</a:t>
            </a:r>
          </a:p>
        </c:rich>
      </c:tx>
      <c:overlay val="0"/>
      <c:spPr>
        <a:noFill/>
        <a:ln w="25400">
          <a:noFill/>
        </a:ln>
      </c:spPr>
    </c:title>
    <c:autoTitleDeleted val="0"/>
    <c:plotArea>
      <c:layout/>
      <c:scatterChart>
        <c:scatterStyle val="smoothMarker"/>
        <c:varyColors val="0"/>
        <c:ser>
          <c:idx val="0"/>
          <c:order val="0"/>
          <c:tx>
            <c:v>Cumulative ET</c:v>
          </c:tx>
          <c:spPr>
            <a:ln w="25400">
              <a:solidFill>
                <a:srgbClr val="666699"/>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Irrigation'!$B$2:$B$86</c:f>
              <c:numCache>
                <c:formatCode>0.00</c:formatCode>
                <c:ptCount val="85"/>
                <c:pt idx="0">
                  <c:v>2.9476778599348359</c:v>
                </c:pt>
                <c:pt idx="1">
                  <c:v>6.0561989164312626</c:v>
                </c:pt>
                <c:pt idx="2">
                  <c:v>8.8238702645270575</c:v>
                </c:pt>
                <c:pt idx="3">
                  <c:v>11.170757650066845</c:v>
                </c:pt>
                <c:pt idx="4">
                  <c:v>13.517645035606632</c:v>
                </c:pt>
                <c:pt idx="5">
                  <c:v>15.86453242114642</c:v>
                </c:pt>
                <c:pt idx="6">
                  <c:v>18.211419806686209</c:v>
                </c:pt>
                <c:pt idx="7">
                  <c:v>20.558307192225996</c:v>
                </c:pt>
                <c:pt idx="8">
                  <c:v>22.905194577765783</c:v>
                </c:pt>
                <c:pt idx="9">
                  <c:v>25.252081963305571</c:v>
                </c:pt>
                <c:pt idx="10">
                  <c:v>27.598969348845358</c:v>
                </c:pt>
                <c:pt idx="11">
                  <c:v>29.945856734385146</c:v>
                </c:pt>
                <c:pt idx="12">
                  <c:v>32.292744119924933</c:v>
                </c:pt>
                <c:pt idx="13">
                  <c:v>34.63963150546472</c:v>
                </c:pt>
                <c:pt idx="14">
                  <c:v>36.986518891004508</c:v>
                </c:pt>
                <c:pt idx="15">
                  <c:v>39.333406276544295</c:v>
                </c:pt>
                <c:pt idx="16">
                  <c:v>41.680293662084082</c:v>
                </c:pt>
                <c:pt idx="17">
                  <c:v>44.02718104762387</c:v>
                </c:pt>
                <c:pt idx="18">
                  <c:v>46.374068433163657</c:v>
                </c:pt>
                <c:pt idx="19">
                  <c:v>48.720955818703445</c:v>
                </c:pt>
                <c:pt idx="20">
                  <c:v>51.067843204243232</c:v>
                </c:pt>
                <c:pt idx="21">
                  <c:v>53.414730589783019</c:v>
                </c:pt>
                <c:pt idx="22">
                  <c:v>55.761617975322807</c:v>
                </c:pt>
                <c:pt idx="23">
                  <c:v>58.108505360862594</c:v>
                </c:pt>
                <c:pt idx="24">
                  <c:v>60.455392746402381</c:v>
                </c:pt>
                <c:pt idx="25">
                  <c:v>62.802280131942169</c:v>
                </c:pt>
                <c:pt idx="26">
                  <c:v>65.149167517481956</c:v>
                </c:pt>
                <c:pt idx="27">
                  <c:v>67.496054903021744</c:v>
                </c:pt>
                <c:pt idx="28">
                  <c:v>69.842942288561531</c:v>
                </c:pt>
                <c:pt idx="29">
                  <c:v>72.189829674101318</c:v>
                </c:pt>
                <c:pt idx="30">
                  <c:v>74.634504034038599</c:v>
                </c:pt>
                <c:pt idx="31">
                  <c:v>77.176965368373374</c:v>
                </c:pt>
                <c:pt idx="32">
                  <c:v>79.817213677105627</c:v>
                </c:pt>
                <c:pt idx="33">
                  <c:v>82.555248960235375</c:v>
                </c:pt>
                <c:pt idx="34">
                  <c:v>85.391071217762615</c:v>
                </c:pt>
                <c:pt idx="35">
                  <c:v>88.324680449687349</c:v>
                </c:pt>
                <c:pt idx="36">
                  <c:v>91.356076656009577</c:v>
                </c:pt>
                <c:pt idx="37">
                  <c:v>94.485259836729298</c:v>
                </c:pt>
                <c:pt idx="38">
                  <c:v>97.712229991846513</c:v>
                </c:pt>
                <c:pt idx="39">
                  <c:v>101.03698712136121</c:v>
                </c:pt>
                <c:pt idx="40">
                  <c:v>104.45953122527339</c:v>
                </c:pt>
                <c:pt idx="41">
                  <c:v>107.97986230358308</c:v>
                </c:pt>
                <c:pt idx="42">
                  <c:v>111.59798035629025</c:v>
                </c:pt>
                <c:pt idx="43">
                  <c:v>115.31388538339492</c:v>
                </c:pt>
                <c:pt idx="44">
                  <c:v>119.12757738489707</c:v>
                </c:pt>
                <c:pt idx="45">
                  <c:v>123.03905636079671</c:v>
                </c:pt>
                <c:pt idx="46">
                  <c:v>127.04832231109384</c:v>
                </c:pt>
                <c:pt idx="47">
                  <c:v>131.15537523578848</c:v>
                </c:pt>
                <c:pt idx="48">
                  <c:v>135.36118556511141</c:v>
                </c:pt>
                <c:pt idx="49">
                  <c:v>139.6674213552472</c:v>
                </c:pt>
                <c:pt idx="50">
                  <c:v>144.07410286192589</c:v>
                </c:pt>
                <c:pt idx="51">
                  <c:v>148.58124503952129</c:v>
                </c:pt>
                <c:pt idx="52">
                  <c:v>153.18885760554858</c:v>
                </c:pt>
                <c:pt idx="53">
                  <c:v>157.89694510062759</c:v>
                </c:pt>
                <c:pt idx="54">
                  <c:v>162.70550694396769</c:v>
                </c:pt>
                <c:pt idx="55">
                  <c:v>167.61453748442949</c:v>
                </c:pt>
                <c:pt idx="56">
                  <c:v>172.62402604721819</c:v>
                </c:pt>
                <c:pt idx="57">
                  <c:v>177.73395697626182</c:v>
                </c:pt>
                <c:pt idx="58">
                  <c:v>182.94430967232657</c:v>
                </c:pt>
                <c:pt idx="59">
                  <c:v>188.25505862691986</c:v>
                </c:pt>
                <c:pt idx="60">
                  <c:v>193.66617345202985</c:v>
                </c:pt>
                <c:pt idx="61">
                  <c:v>199.17761890574803</c:v>
                </c:pt>
                <c:pt idx="62">
                  <c:v>204.7893549138193</c:v>
                </c:pt>
                <c:pt idx="63">
                  <c:v>210.50133658716152</c:v>
                </c:pt>
                <c:pt idx="64">
                  <c:v>216.31351423539354</c:v>
                </c:pt>
                <c:pt idx="65">
                  <c:v>222.22583337640773</c:v>
                </c:pt>
                <c:pt idx="66">
                  <c:v>228.23823474201993</c:v>
                </c:pt>
                <c:pt idx="67">
                  <c:v>234.35065427972637</c:v>
                </c:pt>
                <c:pt idx="68">
                  <c:v>240.56302315059318</c:v>
                </c:pt>
                <c:pt idx="69">
                  <c:v>246.87526772330068</c:v>
                </c:pt>
                <c:pt idx="70">
                  <c:v>253.28730956436044</c:v>
                </c:pt>
                <c:pt idx="71">
                  <c:v>259.79906542451897</c:v>
                </c:pt>
                <c:pt idx="72">
                  <c:v>266.41044722135791</c:v>
                </c:pt>
                <c:pt idx="73">
                  <c:v>273.12136201809585</c:v>
                </c:pt>
                <c:pt idx="74">
                  <c:v>279.93171199859273</c:v>
                </c:pt>
                <c:pt idx="75">
                  <c:v>286.74268468941108</c:v>
                </c:pt>
                <c:pt idx="76">
                  <c:v>293.55415791717746</c:v>
                </c:pt>
                <c:pt idx="77">
                  <c:v>300.36600982926996</c:v>
                </c:pt>
                <c:pt idx="78">
                  <c:v>307.1781188381824</c:v>
                </c:pt>
                <c:pt idx="79">
                  <c:v>313.99036356604762</c:v>
                </c:pt>
                <c:pt idx="80">
                  <c:v>320.80262278928325</c:v>
                </c:pt>
                <c:pt idx="81">
                  <c:v>327.6147753833219</c:v>
                </c:pt>
                <c:pt idx="82">
                  <c:v>334.42670026738898</c:v>
                </c:pt>
                <c:pt idx="83">
                  <c:v>341.23827634928915</c:v>
                </c:pt>
                <c:pt idx="84">
                  <c:v>348.04938247016389</c:v>
                </c:pt>
              </c:numCache>
            </c:numRef>
          </c:yVal>
          <c:smooth val="1"/>
          <c:extLst>
            <c:ext xmlns:c16="http://schemas.microsoft.com/office/drawing/2014/chart" uri="{C3380CC4-5D6E-409C-BE32-E72D297353CC}">
              <c16:uniqueId val="{00000000-F769-EC43-AD00-8EC606A48D92}"/>
            </c:ext>
          </c:extLst>
        </c:ser>
        <c:ser>
          <c:idx val="1"/>
          <c:order val="1"/>
          <c:tx>
            <c:v>Cumulative Irrigation</c:v>
          </c:tx>
          <c:spPr>
            <a:ln w="25400">
              <a:solidFill>
                <a:srgbClr val="DD0806"/>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Irrigation'!$C$2:$C$86</c:f>
              <c:numCache>
                <c:formatCode>0</c:formatCode>
                <c:ptCount val="85"/>
                <c:pt idx="0">
                  <c:v>0</c:v>
                </c:pt>
                <c:pt idx="1">
                  <c:v>0</c:v>
                </c:pt>
                <c:pt idx="2">
                  <c:v>0</c:v>
                </c:pt>
                <c:pt idx="3">
                  <c:v>0</c:v>
                </c:pt>
                <c:pt idx="4">
                  <c:v>0</c:v>
                </c:pt>
                <c:pt idx="5">
                  <c:v>0</c:v>
                </c:pt>
                <c:pt idx="6">
                  <c:v>0</c:v>
                </c:pt>
                <c:pt idx="7">
                  <c:v>0</c:v>
                </c:pt>
                <c:pt idx="8">
                  <c:v>0</c:v>
                </c:pt>
                <c:pt idx="9">
                  <c:v>0</c:v>
                </c:pt>
                <c:pt idx="10">
                  <c:v>0</c:v>
                </c:pt>
                <c:pt idx="11">
                  <c:v>14</c:v>
                </c:pt>
                <c:pt idx="12">
                  <c:v>14</c:v>
                </c:pt>
                <c:pt idx="13">
                  <c:v>14</c:v>
                </c:pt>
                <c:pt idx="14">
                  <c:v>14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numCache>
            </c:numRef>
          </c:yVal>
          <c:smooth val="1"/>
          <c:extLst>
            <c:ext xmlns:c16="http://schemas.microsoft.com/office/drawing/2014/chart" uri="{C3380CC4-5D6E-409C-BE32-E72D297353CC}">
              <c16:uniqueId val="{00000001-F769-EC43-AD00-8EC606A48D92}"/>
            </c:ext>
          </c:extLst>
        </c:ser>
        <c:dLbls>
          <c:showLegendKey val="0"/>
          <c:showVal val="0"/>
          <c:showCatName val="0"/>
          <c:showSerName val="0"/>
          <c:showPercent val="0"/>
          <c:showBubbleSize val="0"/>
        </c:dLbls>
        <c:axId val="1178773712"/>
        <c:axId val="1"/>
      </c:scatterChart>
      <c:valAx>
        <c:axId val="1178773712"/>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Cumulative ET or Irrigation (mm)</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8773712"/>
        <c:crosses val="autoZero"/>
        <c:crossBetween val="midCat"/>
      </c:valAx>
      <c:spPr>
        <a:solidFill>
          <a:srgbClr val="FFFFFF"/>
        </a:solidFill>
        <a:ln w="25400">
          <a:noFill/>
        </a:ln>
      </c:spPr>
    </c:plotArea>
    <c:legend>
      <c:legendPos val="r"/>
      <c:layout>
        <c:manualLayout>
          <c:xMode val="edge"/>
          <c:yMode val="edge"/>
          <c:x val="0.75813990111701146"/>
          <c:y val="0.44118992973411958"/>
          <c:w val="0.21744195202343894"/>
          <c:h val="8.9775608205924951E-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39</xdr:col>
      <xdr:colOff>928688</xdr:colOff>
      <xdr:row>0</xdr:row>
      <xdr:rowOff>0</xdr:rowOff>
    </xdr:from>
    <xdr:ext cx="5219700" cy="676275"/>
    <xdr:pic>
      <xdr:nvPicPr>
        <xdr:cNvPr id="2" name="image1.png">
          <a:extLst>
            <a:ext uri="{FF2B5EF4-FFF2-40B4-BE49-F238E27FC236}">
              <a16:creationId xmlns:a16="http://schemas.microsoft.com/office/drawing/2014/main" id="{17A9389D-48E3-42BC-8ADB-DB0A2E909A56}"/>
            </a:ext>
          </a:extLst>
        </xdr:cNvPr>
        <xdr:cNvPicPr preferRelativeResize="0"/>
      </xdr:nvPicPr>
      <xdr:blipFill>
        <a:blip xmlns:r="http://schemas.openxmlformats.org/officeDocument/2006/relationships" r:embed="rId1" cstate="print">
          <a:duotone>
            <a:prstClr val="black"/>
            <a:schemeClr val="accent3">
              <a:tint val="45000"/>
              <a:satMod val="400000"/>
            </a:schemeClr>
          </a:duotone>
        </a:blip>
        <a:stretch>
          <a:fillRect/>
        </a:stretch>
      </xdr:blipFill>
      <xdr:spPr>
        <a:xfrm>
          <a:off x="18854738" y="0"/>
          <a:ext cx="5219700" cy="676275"/>
        </a:xfrm>
        <a:prstGeom prst="rect">
          <a:avLst/>
        </a:prstGeom>
        <a:solidFill>
          <a:schemeClr val="tx2">
            <a:lumMod val="20000"/>
            <a:lumOff val="80000"/>
            <a:alpha val="94000"/>
          </a:schemeClr>
        </a:solidFill>
      </xdr:spPr>
    </xdr:pic>
    <xdr:clientData fLocksWithSheet="0"/>
  </xdr:oneCellAnchor>
  <xdr:oneCellAnchor>
    <xdr:from>
      <xdr:col>39</xdr:col>
      <xdr:colOff>923925</xdr:colOff>
      <xdr:row>4</xdr:row>
      <xdr:rowOff>71438</xdr:rowOff>
    </xdr:from>
    <xdr:ext cx="2047875" cy="409575"/>
    <xdr:pic>
      <xdr:nvPicPr>
        <xdr:cNvPr id="3" name="image2.png">
          <a:extLst>
            <a:ext uri="{FF2B5EF4-FFF2-40B4-BE49-F238E27FC236}">
              <a16:creationId xmlns:a16="http://schemas.microsoft.com/office/drawing/2014/main" id="{D61E9569-DDEF-4F3F-AF76-7C3E17F153E4}"/>
            </a:ext>
          </a:extLst>
        </xdr:cNvPr>
        <xdr:cNvPicPr preferRelativeResize="0"/>
      </xdr:nvPicPr>
      <xdr:blipFill>
        <a:blip xmlns:r="http://schemas.openxmlformats.org/officeDocument/2006/relationships" r:embed="rId2" cstate="print">
          <a:duotone>
            <a:prstClr val="black"/>
            <a:schemeClr val="accent3">
              <a:tint val="45000"/>
              <a:satMod val="400000"/>
            </a:schemeClr>
          </a:duotone>
        </a:blip>
        <a:stretch>
          <a:fillRect/>
        </a:stretch>
      </xdr:blipFill>
      <xdr:spPr>
        <a:xfrm>
          <a:off x="18849975" y="852488"/>
          <a:ext cx="2047875" cy="409575"/>
        </a:xfrm>
        <a:prstGeom prst="rect">
          <a:avLst/>
        </a:prstGeom>
        <a:noFill/>
      </xdr:spPr>
    </xdr:pic>
    <xdr:clientData fLocksWithSheet="0"/>
  </xdr:oneCellAnchor>
  <xdr:oneCellAnchor>
    <xdr:from>
      <xdr:col>39</xdr:col>
      <xdr:colOff>809625</xdr:colOff>
      <xdr:row>7</xdr:row>
      <xdr:rowOff>52388</xdr:rowOff>
    </xdr:from>
    <xdr:ext cx="4733925" cy="657225"/>
    <xdr:pic>
      <xdr:nvPicPr>
        <xdr:cNvPr id="4" name="image3.png">
          <a:extLst>
            <a:ext uri="{FF2B5EF4-FFF2-40B4-BE49-F238E27FC236}">
              <a16:creationId xmlns:a16="http://schemas.microsoft.com/office/drawing/2014/main" id="{E944FF09-44D3-4B7D-8BDD-0345322292FD}"/>
            </a:ext>
          </a:extLst>
        </xdr:cNvPr>
        <xdr:cNvPicPr preferRelativeResize="0"/>
      </xdr:nvPicPr>
      <xdr:blipFill>
        <a:blip xmlns:r="http://schemas.openxmlformats.org/officeDocument/2006/relationships" r:embed="rId3" cstate="print">
          <a:duotone>
            <a:prstClr val="black"/>
            <a:schemeClr val="accent3">
              <a:tint val="45000"/>
              <a:satMod val="400000"/>
            </a:schemeClr>
          </a:duotone>
        </a:blip>
        <a:stretch>
          <a:fillRect/>
        </a:stretch>
      </xdr:blipFill>
      <xdr:spPr>
        <a:xfrm>
          <a:off x="18735675" y="1395413"/>
          <a:ext cx="4733925" cy="657225"/>
        </a:xfrm>
        <a:prstGeom prst="rect">
          <a:avLst/>
        </a:prstGeom>
        <a:noFill/>
      </xdr:spPr>
    </xdr:pic>
    <xdr:clientData fLocksWithSheet="0"/>
  </xdr:oneCellAnchor>
  <xdr:oneCellAnchor>
    <xdr:from>
      <xdr:col>39</xdr:col>
      <xdr:colOff>857250</xdr:colOff>
      <xdr:row>11</xdr:row>
      <xdr:rowOff>128588</xdr:rowOff>
    </xdr:from>
    <xdr:ext cx="5524500" cy="409575"/>
    <xdr:pic>
      <xdr:nvPicPr>
        <xdr:cNvPr id="5" name="image4.png">
          <a:extLst>
            <a:ext uri="{FF2B5EF4-FFF2-40B4-BE49-F238E27FC236}">
              <a16:creationId xmlns:a16="http://schemas.microsoft.com/office/drawing/2014/main" id="{240B4258-8A61-4495-9A98-AE32911FA73C}"/>
            </a:ext>
          </a:extLst>
        </xdr:cNvPr>
        <xdr:cNvPicPr preferRelativeResize="0"/>
      </xdr:nvPicPr>
      <xdr:blipFill>
        <a:blip xmlns:r="http://schemas.openxmlformats.org/officeDocument/2006/relationships" r:embed="rId4" cstate="print">
          <a:duotone>
            <a:prstClr val="black"/>
            <a:schemeClr val="accent3">
              <a:tint val="45000"/>
              <a:satMod val="400000"/>
            </a:schemeClr>
          </a:duotone>
        </a:blip>
        <a:stretch>
          <a:fillRect/>
        </a:stretch>
      </xdr:blipFill>
      <xdr:spPr>
        <a:xfrm>
          <a:off x="18783300" y="2233613"/>
          <a:ext cx="5524500" cy="409575"/>
        </a:xfrm>
        <a:prstGeom prst="rect">
          <a:avLst/>
        </a:prstGeom>
        <a:noFill/>
      </xdr:spPr>
    </xdr:pic>
    <xdr:clientData fLocksWithSheet="0"/>
  </xdr:oneCellAnchor>
  <xdr:oneCellAnchor>
    <xdr:from>
      <xdr:col>43</xdr:col>
      <xdr:colOff>152400</xdr:colOff>
      <xdr:row>3</xdr:row>
      <xdr:rowOff>100013</xdr:rowOff>
    </xdr:from>
    <xdr:ext cx="914400" cy="666750"/>
    <xdr:pic>
      <xdr:nvPicPr>
        <xdr:cNvPr id="6" name="image5.png">
          <a:extLst>
            <a:ext uri="{FF2B5EF4-FFF2-40B4-BE49-F238E27FC236}">
              <a16:creationId xmlns:a16="http://schemas.microsoft.com/office/drawing/2014/main" id="{7C135DE9-C2FC-43A5-99D7-BB018A43C47B}"/>
            </a:ext>
          </a:extLst>
        </xdr:cNvPr>
        <xdr:cNvPicPr preferRelativeResize="0"/>
      </xdr:nvPicPr>
      <xdr:blipFill>
        <a:blip xmlns:r="http://schemas.openxmlformats.org/officeDocument/2006/relationships" r:embed="rId5" cstate="print">
          <a:duotone>
            <a:prstClr val="black"/>
            <a:schemeClr val="accent3">
              <a:tint val="45000"/>
              <a:satMod val="400000"/>
            </a:schemeClr>
          </a:duotone>
        </a:blip>
        <a:stretch>
          <a:fillRect/>
        </a:stretch>
      </xdr:blipFill>
      <xdr:spPr>
        <a:xfrm>
          <a:off x="22212300" y="700088"/>
          <a:ext cx="914400" cy="666750"/>
        </a:xfrm>
        <a:prstGeom prst="rect">
          <a:avLst/>
        </a:prstGeom>
        <a:noFill/>
      </xdr:spPr>
    </xdr:pic>
    <xdr:clientData fLocksWithSheet="0"/>
  </xdr:oneCellAnchor>
  <xdr:oneCellAnchor>
    <xdr:from>
      <xdr:col>39</xdr:col>
      <xdr:colOff>847725</xdr:colOff>
      <xdr:row>15</xdr:row>
      <xdr:rowOff>109538</xdr:rowOff>
    </xdr:from>
    <xdr:ext cx="2295525" cy="790575"/>
    <xdr:pic>
      <xdr:nvPicPr>
        <xdr:cNvPr id="7" name="image6.png">
          <a:extLst>
            <a:ext uri="{FF2B5EF4-FFF2-40B4-BE49-F238E27FC236}">
              <a16:creationId xmlns:a16="http://schemas.microsoft.com/office/drawing/2014/main" id="{AC5F8D91-5464-4B12-AE6D-6A46911F7666}"/>
            </a:ext>
          </a:extLst>
        </xdr:cNvPr>
        <xdr:cNvPicPr preferRelativeResize="0"/>
      </xdr:nvPicPr>
      <xdr:blipFill>
        <a:blip xmlns:r="http://schemas.openxmlformats.org/officeDocument/2006/relationships" r:embed="rId6" cstate="print">
          <a:duotone>
            <a:prstClr val="black"/>
            <a:schemeClr val="accent3">
              <a:tint val="45000"/>
              <a:satMod val="400000"/>
            </a:schemeClr>
          </a:duotone>
        </a:blip>
        <a:stretch>
          <a:fillRect/>
        </a:stretch>
      </xdr:blipFill>
      <xdr:spPr>
        <a:xfrm>
          <a:off x="18773775" y="2967038"/>
          <a:ext cx="2295525" cy="790575"/>
        </a:xfrm>
        <a:prstGeom prst="rect">
          <a:avLst/>
        </a:prstGeom>
        <a:noFill/>
      </xdr:spPr>
    </xdr:pic>
    <xdr:clientData fLocksWithSheet="0"/>
  </xdr:oneCellAnchor>
  <xdr:oneCellAnchor>
    <xdr:from>
      <xdr:col>45</xdr:col>
      <xdr:colOff>728663</xdr:colOff>
      <xdr:row>0</xdr:row>
      <xdr:rowOff>52388</xdr:rowOff>
    </xdr:from>
    <xdr:ext cx="1952625" cy="561975"/>
    <xdr:pic>
      <xdr:nvPicPr>
        <xdr:cNvPr id="8" name="image7.png">
          <a:extLst>
            <a:ext uri="{FF2B5EF4-FFF2-40B4-BE49-F238E27FC236}">
              <a16:creationId xmlns:a16="http://schemas.microsoft.com/office/drawing/2014/main" id="{B74EEC92-CE3A-42AB-A25D-0957A549CC7E}"/>
            </a:ext>
          </a:extLst>
        </xdr:cNvPr>
        <xdr:cNvPicPr preferRelativeResize="0"/>
      </xdr:nvPicPr>
      <xdr:blipFill>
        <a:blip xmlns:r="http://schemas.openxmlformats.org/officeDocument/2006/relationships" r:embed="rId7" cstate="print">
          <a:duotone>
            <a:prstClr val="black"/>
            <a:schemeClr val="accent3">
              <a:tint val="45000"/>
              <a:satMod val="400000"/>
            </a:schemeClr>
          </a:duotone>
        </a:blip>
        <a:stretch>
          <a:fillRect/>
        </a:stretch>
      </xdr:blipFill>
      <xdr:spPr>
        <a:xfrm>
          <a:off x="24855488" y="52388"/>
          <a:ext cx="1952625" cy="561975"/>
        </a:xfrm>
        <a:prstGeom prst="rect">
          <a:avLst/>
        </a:prstGeom>
        <a:noFill/>
      </xdr:spPr>
    </xdr:pic>
    <xdr:clientData fLocksWithSheet="0"/>
  </xdr:oneCellAnchor>
  <xdr:oneCellAnchor>
    <xdr:from>
      <xdr:col>45</xdr:col>
      <xdr:colOff>557213</xdr:colOff>
      <xdr:row>3</xdr:row>
      <xdr:rowOff>166688</xdr:rowOff>
    </xdr:from>
    <xdr:ext cx="2724150" cy="619125"/>
    <xdr:pic>
      <xdr:nvPicPr>
        <xdr:cNvPr id="9" name="image8.png">
          <a:extLst>
            <a:ext uri="{FF2B5EF4-FFF2-40B4-BE49-F238E27FC236}">
              <a16:creationId xmlns:a16="http://schemas.microsoft.com/office/drawing/2014/main" id="{849320BC-F414-477D-AD5B-96804F109C7B}"/>
            </a:ext>
          </a:extLst>
        </xdr:cNvPr>
        <xdr:cNvPicPr preferRelativeResize="0"/>
      </xdr:nvPicPr>
      <xdr:blipFill>
        <a:blip xmlns:r="http://schemas.openxmlformats.org/officeDocument/2006/relationships" r:embed="rId8" cstate="print">
          <a:duotone>
            <a:prstClr val="black"/>
            <a:schemeClr val="accent3">
              <a:tint val="45000"/>
              <a:satMod val="400000"/>
            </a:schemeClr>
          </a:duotone>
        </a:blip>
        <a:stretch>
          <a:fillRect/>
        </a:stretch>
      </xdr:blipFill>
      <xdr:spPr>
        <a:xfrm>
          <a:off x="24684038" y="766763"/>
          <a:ext cx="2724150" cy="619125"/>
        </a:xfrm>
        <a:prstGeom prst="rect">
          <a:avLst/>
        </a:prstGeom>
        <a:noFill/>
      </xdr:spPr>
    </xdr:pic>
    <xdr:clientData fLocksWithSheet="0"/>
  </xdr:oneCellAnchor>
  <xdr:oneCellAnchor>
    <xdr:from>
      <xdr:col>45</xdr:col>
      <xdr:colOff>242888</xdr:colOff>
      <xdr:row>7</xdr:row>
      <xdr:rowOff>157163</xdr:rowOff>
    </xdr:from>
    <xdr:ext cx="5419725" cy="638175"/>
    <xdr:pic>
      <xdr:nvPicPr>
        <xdr:cNvPr id="10" name="image9.png">
          <a:extLst>
            <a:ext uri="{FF2B5EF4-FFF2-40B4-BE49-F238E27FC236}">
              <a16:creationId xmlns:a16="http://schemas.microsoft.com/office/drawing/2014/main" id="{A15D4C4B-5B7C-40F6-9B3C-71E3EC29CB19}"/>
            </a:ext>
          </a:extLst>
        </xdr:cNvPr>
        <xdr:cNvPicPr preferRelativeResize="0"/>
      </xdr:nvPicPr>
      <xdr:blipFill>
        <a:blip xmlns:r="http://schemas.openxmlformats.org/officeDocument/2006/relationships" r:embed="rId9" cstate="print">
          <a:duotone>
            <a:prstClr val="black"/>
            <a:schemeClr val="accent3">
              <a:tint val="45000"/>
              <a:satMod val="400000"/>
            </a:schemeClr>
          </a:duotone>
        </a:blip>
        <a:stretch>
          <a:fillRect/>
        </a:stretch>
      </xdr:blipFill>
      <xdr:spPr>
        <a:xfrm>
          <a:off x="24369713" y="1500188"/>
          <a:ext cx="5419725" cy="638175"/>
        </a:xfrm>
        <a:prstGeom prst="rect">
          <a:avLst/>
        </a:prstGeom>
        <a:noFill/>
      </xdr:spPr>
    </xdr:pic>
    <xdr:clientData fLocksWithSheet="0"/>
  </xdr:oneCellAnchor>
  <xdr:oneCellAnchor>
    <xdr:from>
      <xdr:col>39</xdr:col>
      <xdr:colOff>723900</xdr:colOff>
      <xdr:row>21</xdr:row>
      <xdr:rowOff>14288</xdr:rowOff>
    </xdr:from>
    <xdr:ext cx="5324475" cy="771525"/>
    <xdr:pic>
      <xdr:nvPicPr>
        <xdr:cNvPr id="11" name="image11.png">
          <a:extLst>
            <a:ext uri="{FF2B5EF4-FFF2-40B4-BE49-F238E27FC236}">
              <a16:creationId xmlns:a16="http://schemas.microsoft.com/office/drawing/2014/main" id="{95F591CD-3B53-49CC-8900-0119BA62E8B6}"/>
            </a:ext>
          </a:extLst>
        </xdr:cNvPr>
        <xdr:cNvPicPr preferRelativeResize="0"/>
      </xdr:nvPicPr>
      <xdr:blipFill>
        <a:blip xmlns:r="http://schemas.openxmlformats.org/officeDocument/2006/relationships" r:embed="rId10" cstate="print">
          <a:duotone>
            <a:prstClr val="black"/>
            <a:schemeClr val="accent3">
              <a:tint val="45000"/>
              <a:satMod val="400000"/>
            </a:schemeClr>
          </a:duotone>
        </a:blip>
        <a:stretch>
          <a:fillRect/>
        </a:stretch>
      </xdr:blipFill>
      <xdr:spPr>
        <a:xfrm>
          <a:off x="18649950" y="4024313"/>
          <a:ext cx="5324475" cy="771525"/>
        </a:xfrm>
        <a:prstGeom prst="rect">
          <a:avLst/>
        </a:prstGeom>
        <a:noFill/>
      </xdr:spPr>
    </xdr:pic>
    <xdr:clientData fLocksWithSheet="0"/>
  </xdr:oneCellAnchor>
  <xdr:oneCellAnchor>
    <xdr:from>
      <xdr:col>40</xdr:col>
      <xdr:colOff>566737</xdr:colOff>
      <xdr:row>25</xdr:row>
      <xdr:rowOff>80963</xdr:rowOff>
    </xdr:from>
    <xdr:ext cx="2724150" cy="457200"/>
    <xdr:pic>
      <xdr:nvPicPr>
        <xdr:cNvPr id="12" name="image10.png">
          <a:extLst>
            <a:ext uri="{FF2B5EF4-FFF2-40B4-BE49-F238E27FC236}">
              <a16:creationId xmlns:a16="http://schemas.microsoft.com/office/drawing/2014/main" id="{1A55A43C-64F8-4541-AF2C-942511D86328}"/>
            </a:ext>
          </a:extLst>
        </xdr:cNvPr>
        <xdr:cNvPicPr preferRelativeResize="0"/>
      </xdr:nvPicPr>
      <xdr:blipFill>
        <a:blip xmlns:r="http://schemas.openxmlformats.org/officeDocument/2006/relationships" r:embed="rId11" cstate="print">
          <a:duotone>
            <a:prstClr val="black"/>
            <a:schemeClr val="accent3">
              <a:tint val="45000"/>
              <a:satMod val="400000"/>
            </a:schemeClr>
          </a:duotone>
        </a:blip>
        <a:stretch>
          <a:fillRect/>
        </a:stretch>
      </xdr:blipFill>
      <xdr:spPr>
        <a:xfrm>
          <a:off x="19526250" y="4891088"/>
          <a:ext cx="2724150" cy="457200"/>
        </a:xfrm>
        <a:prstGeom prst="rect">
          <a:avLst/>
        </a:prstGeom>
        <a:noFill/>
      </xdr:spPr>
    </xdr:pic>
    <xdr:clientData fLocksWithSheet="0"/>
  </xdr:oneCellAnchor>
  <xdr:oneCellAnchor>
    <xdr:from>
      <xdr:col>46</xdr:col>
      <xdr:colOff>533400</xdr:colOff>
      <xdr:row>13</xdr:row>
      <xdr:rowOff>33338</xdr:rowOff>
    </xdr:from>
    <xdr:ext cx="6867525" cy="1533525"/>
    <xdr:pic>
      <xdr:nvPicPr>
        <xdr:cNvPr id="13" name="image13.png">
          <a:extLst>
            <a:ext uri="{FF2B5EF4-FFF2-40B4-BE49-F238E27FC236}">
              <a16:creationId xmlns:a16="http://schemas.microsoft.com/office/drawing/2014/main" id="{83E4A52D-78AB-44D8-A027-4077BB00CC4F}"/>
            </a:ext>
          </a:extLst>
        </xdr:cNvPr>
        <xdr:cNvPicPr preferRelativeResize="0"/>
      </xdr:nvPicPr>
      <xdr:blipFill>
        <a:blip xmlns:r="http://schemas.openxmlformats.org/officeDocument/2006/relationships" r:embed="rId12" cstate="print">
          <a:duotone>
            <a:prstClr val="black"/>
            <a:schemeClr val="accent6">
              <a:tint val="45000"/>
              <a:satMod val="400000"/>
            </a:schemeClr>
          </a:duotone>
        </a:blip>
        <a:stretch>
          <a:fillRect/>
        </a:stretch>
      </xdr:blipFill>
      <xdr:spPr>
        <a:xfrm>
          <a:off x="25693688" y="2509838"/>
          <a:ext cx="6867525" cy="1533525"/>
        </a:xfrm>
        <a:prstGeom prst="rect">
          <a:avLst/>
        </a:prstGeom>
        <a:noFill/>
      </xdr:spPr>
    </xdr:pic>
    <xdr:clientData fLocksWithSheet="0"/>
  </xdr:oneCellAnchor>
  <xdr:oneCellAnchor>
    <xdr:from>
      <xdr:col>53</xdr:col>
      <xdr:colOff>138113</xdr:colOff>
      <xdr:row>24</xdr:row>
      <xdr:rowOff>23813</xdr:rowOff>
    </xdr:from>
    <xdr:ext cx="2962275" cy="647700"/>
    <xdr:pic>
      <xdr:nvPicPr>
        <xdr:cNvPr id="14" name="image12.png">
          <a:extLst>
            <a:ext uri="{FF2B5EF4-FFF2-40B4-BE49-F238E27FC236}">
              <a16:creationId xmlns:a16="http://schemas.microsoft.com/office/drawing/2014/main" id="{1D9F7C17-6A25-4768-82AE-90650D9B18AC}"/>
            </a:ext>
          </a:extLst>
        </xdr:cNvPr>
        <xdr:cNvPicPr preferRelativeResize="0"/>
      </xdr:nvPicPr>
      <xdr:blipFill>
        <a:blip xmlns:r="http://schemas.openxmlformats.org/officeDocument/2006/relationships" r:embed="rId13" cstate="print">
          <a:duotone>
            <a:prstClr val="black"/>
            <a:schemeClr val="accent3">
              <a:tint val="45000"/>
              <a:satMod val="400000"/>
            </a:schemeClr>
          </a:duotone>
        </a:blip>
        <a:stretch>
          <a:fillRect/>
        </a:stretch>
      </xdr:blipFill>
      <xdr:spPr>
        <a:xfrm>
          <a:off x="32532638" y="4633913"/>
          <a:ext cx="2962275" cy="647700"/>
        </a:xfrm>
        <a:prstGeom prst="rect">
          <a:avLst/>
        </a:prstGeom>
        <a:noFill/>
      </xdr:spPr>
    </xdr:pic>
    <xdr:clientData fLocksWithSheet="0"/>
  </xdr:oneCellAnchor>
  <xdr:oneCellAnchor>
    <xdr:from>
      <xdr:col>51</xdr:col>
      <xdr:colOff>933450</xdr:colOff>
      <xdr:row>7</xdr:row>
      <xdr:rowOff>176213</xdr:rowOff>
    </xdr:from>
    <xdr:ext cx="4943475" cy="638175"/>
    <xdr:pic>
      <xdr:nvPicPr>
        <xdr:cNvPr id="15" name="image15.png">
          <a:extLst>
            <a:ext uri="{FF2B5EF4-FFF2-40B4-BE49-F238E27FC236}">
              <a16:creationId xmlns:a16="http://schemas.microsoft.com/office/drawing/2014/main" id="{F3865654-54B0-4DB6-8F3F-A85310B10D85}"/>
            </a:ext>
          </a:extLst>
        </xdr:cNvPr>
        <xdr:cNvPicPr preferRelativeResize="0"/>
      </xdr:nvPicPr>
      <xdr:blipFill>
        <a:blip xmlns:r="http://schemas.openxmlformats.org/officeDocument/2006/relationships" r:embed="rId14" cstate="print">
          <a:duotone>
            <a:prstClr val="black"/>
            <a:schemeClr val="accent3">
              <a:tint val="45000"/>
              <a:satMod val="400000"/>
            </a:schemeClr>
          </a:duotone>
        </a:blip>
        <a:stretch>
          <a:fillRect/>
        </a:stretch>
      </xdr:blipFill>
      <xdr:spPr>
        <a:xfrm>
          <a:off x="31261050" y="1519238"/>
          <a:ext cx="4943475" cy="638175"/>
        </a:xfrm>
        <a:prstGeom prst="rect">
          <a:avLst/>
        </a:prstGeom>
        <a:noFill/>
      </xdr:spPr>
    </xdr:pic>
    <xdr:clientData fLocksWithSheet="0"/>
  </xdr:oneCellAnchor>
  <xdr:oneCellAnchor>
    <xdr:from>
      <xdr:col>48</xdr:col>
      <xdr:colOff>114300</xdr:colOff>
      <xdr:row>0</xdr:row>
      <xdr:rowOff>33338</xdr:rowOff>
    </xdr:from>
    <xdr:ext cx="2009775" cy="542925"/>
    <xdr:pic>
      <xdr:nvPicPr>
        <xdr:cNvPr id="16" name="image14.png">
          <a:extLst>
            <a:ext uri="{FF2B5EF4-FFF2-40B4-BE49-F238E27FC236}">
              <a16:creationId xmlns:a16="http://schemas.microsoft.com/office/drawing/2014/main" id="{8E49E9AC-9855-40F4-AECE-1992FD1DBF18}"/>
            </a:ext>
          </a:extLst>
        </xdr:cNvPr>
        <xdr:cNvPicPr preferRelativeResize="0"/>
      </xdr:nvPicPr>
      <xdr:blipFill>
        <a:blip xmlns:r="http://schemas.openxmlformats.org/officeDocument/2006/relationships" r:embed="rId15" cstate="print">
          <a:duotone>
            <a:prstClr val="black"/>
            <a:schemeClr val="accent3">
              <a:tint val="45000"/>
              <a:satMod val="400000"/>
            </a:schemeClr>
          </a:duotone>
        </a:blip>
        <a:stretch>
          <a:fillRect/>
        </a:stretch>
      </xdr:blipFill>
      <xdr:spPr>
        <a:xfrm>
          <a:off x="27341513" y="33338"/>
          <a:ext cx="2009775" cy="542925"/>
        </a:xfrm>
        <a:prstGeom prst="rect">
          <a:avLst/>
        </a:prstGeom>
        <a:noFill/>
      </xdr:spPr>
    </xdr:pic>
    <xdr:clientData fLocksWithSheet="0"/>
  </xdr:oneCellAnchor>
  <xdr:oneCellAnchor>
    <xdr:from>
      <xdr:col>45</xdr:col>
      <xdr:colOff>614363</xdr:colOff>
      <xdr:row>23</xdr:row>
      <xdr:rowOff>147638</xdr:rowOff>
    </xdr:from>
    <xdr:ext cx="5314950" cy="800100"/>
    <xdr:pic>
      <xdr:nvPicPr>
        <xdr:cNvPr id="17" name="image16.png">
          <a:extLst>
            <a:ext uri="{FF2B5EF4-FFF2-40B4-BE49-F238E27FC236}">
              <a16:creationId xmlns:a16="http://schemas.microsoft.com/office/drawing/2014/main" id="{9C4ADBC6-CE65-4F35-B6D2-1707195B90C7}"/>
            </a:ext>
          </a:extLst>
        </xdr:cNvPr>
        <xdr:cNvPicPr preferRelativeResize="0"/>
      </xdr:nvPicPr>
      <xdr:blipFill>
        <a:blip xmlns:r="http://schemas.openxmlformats.org/officeDocument/2006/relationships" r:embed="rId16" cstate="print">
          <a:duotone>
            <a:prstClr val="black"/>
            <a:schemeClr val="accent3">
              <a:tint val="45000"/>
              <a:satMod val="400000"/>
            </a:schemeClr>
          </a:duotone>
        </a:blip>
        <a:stretch>
          <a:fillRect/>
        </a:stretch>
      </xdr:blipFill>
      <xdr:spPr>
        <a:xfrm>
          <a:off x="24741188" y="4557713"/>
          <a:ext cx="5314950"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16</xdr:col>
      <xdr:colOff>95249</xdr:colOff>
      <xdr:row>3</xdr:row>
      <xdr:rowOff>85725</xdr:rowOff>
    </xdr:from>
    <xdr:to>
      <xdr:col>21</xdr:col>
      <xdr:colOff>471487</xdr:colOff>
      <xdr:row>14</xdr:row>
      <xdr:rowOff>128589</xdr:rowOff>
    </xdr:to>
    <xdr:graphicFrame macro="">
      <xdr:nvGraphicFramePr>
        <xdr:cNvPr id="3" name="Chart 2">
          <a:extLst>
            <a:ext uri="{FF2B5EF4-FFF2-40B4-BE49-F238E27FC236}">
              <a16:creationId xmlns:a16="http://schemas.microsoft.com/office/drawing/2014/main" id="{2EB72E4E-74D0-49B7-9DC4-181BFCDA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64</xdr:row>
      <xdr:rowOff>138113</xdr:rowOff>
    </xdr:from>
    <xdr:to>
      <xdr:col>13</xdr:col>
      <xdr:colOff>490538</xdr:colOff>
      <xdr:row>82</xdr:row>
      <xdr:rowOff>47625</xdr:rowOff>
    </xdr:to>
    <xdr:graphicFrame macro="">
      <xdr:nvGraphicFramePr>
        <xdr:cNvPr id="4" name="Chart 3">
          <a:extLst>
            <a:ext uri="{FF2B5EF4-FFF2-40B4-BE49-F238E27FC236}">
              <a16:creationId xmlns:a16="http://schemas.microsoft.com/office/drawing/2014/main" id="{703F7CEB-CE10-4379-B944-7BBEBD3FD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78</xdr:row>
      <xdr:rowOff>166687</xdr:rowOff>
    </xdr:from>
    <xdr:to>
      <xdr:col>22</xdr:col>
      <xdr:colOff>128587</xdr:colOff>
      <xdr:row>93</xdr:row>
      <xdr:rowOff>61912</xdr:rowOff>
    </xdr:to>
    <xdr:graphicFrame macro="">
      <xdr:nvGraphicFramePr>
        <xdr:cNvPr id="6" name="Chart 5">
          <a:extLst>
            <a:ext uri="{FF2B5EF4-FFF2-40B4-BE49-F238E27FC236}">
              <a16:creationId xmlns:a16="http://schemas.microsoft.com/office/drawing/2014/main" id="{E78EFCF6-9E3D-49E6-A003-274576EA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127000</xdr:rowOff>
    </xdr:from>
    <xdr:to>
      <xdr:col>17</xdr:col>
      <xdr:colOff>469900</xdr:colOff>
      <xdr:row>33</xdr:row>
      <xdr:rowOff>139700</xdr:rowOff>
    </xdr:to>
    <xdr:graphicFrame macro="">
      <xdr:nvGraphicFramePr>
        <xdr:cNvPr id="2092" name="Chart 1">
          <a:extLst>
            <a:ext uri="{FF2B5EF4-FFF2-40B4-BE49-F238E27FC236}">
              <a16:creationId xmlns:a16="http://schemas.microsoft.com/office/drawing/2014/main" id="{CC647B74-E514-CD4D-AA1B-9D402D9D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0</xdr:row>
      <xdr:rowOff>101600</xdr:rowOff>
    </xdr:from>
    <xdr:to>
      <xdr:col>19</xdr:col>
      <xdr:colOff>152400</xdr:colOff>
      <xdr:row>32</xdr:row>
      <xdr:rowOff>25400</xdr:rowOff>
    </xdr:to>
    <xdr:graphicFrame macro="">
      <xdr:nvGraphicFramePr>
        <xdr:cNvPr id="4140" name="Chart 1">
          <a:extLst>
            <a:ext uri="{FF2B5EF4-FFF2-40B4-BE49-F238E27FC236}">
              <a16:creationId xmlns:a16="http://schemas.microsoft.com/office/drawing/2014/main" id="{C88CFFA7-14B5-C247-8F9D-26A1371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76199</xdr:colOff>
      <xdr:row>1</xdr:row>
      <xdr:rowOff>25400</xdr:rowOff>
    </xdr:from>
    <xdr:to>
      <xdr:col>20</xdr:col>
      <xdr:colOff>519113</xdr:colOff>
      <xdr:row>29</xdr:row>
      <xdr:rowOff>76200</xdr:rowOff>
    </xdr:to>
    <xdr:graphicFrame macro="">
      <xdr:nvGraphicFramePr>
        <xdr:cNvPr id="6188" name="Chart 1">
          <a:extLst>
            <a:ext uri="{FF2B5EF4-FFF2-40B4-BE49-F238E27FC236}">
              <a16:creationId xmlns:a16="http://schemas.microsoft.com/office/drawing/2014/main" id="{467B2629-E328-DC40-99F0-9472A956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101599</xdr:colOff>
      <xdr:row>0</xdr:row>
      <xdr:rowOff>190500</xdr:rowOff>
    </xdr:from>
    <xdr:to>
      <xdr:col>22</xdr:col>
      <xdr:colOff>333374</xdr:colOff>
      <xdr:row>29</xdr:row>
      <xdr:rowOff>114300</xdr:rowOff>
    </xdr:to>
    <xdr:graphicFrame macro="">
      <xdr:nvGraphicFramePr>
        <xdr:cNvPr id="17448" name="Chart 1">
          <a:extLst>
            <a:ext uri="{FF2B5EF4-FFF2-40B4-BE49-F238E27FC236}">
              <a16:creationId xmlns:a16="http://schemas.microsoft.com/office/drawing/2014/main" id="{FAB319B4-3F29-9F49-AC17-4B6B8BE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1827-47AD-4040-BAEA-F91CE2B415C5}">
  <dimension ref="A1:AM1000"/>
  <sheetViews>
    <sheetView topLeftCell="K275" workbookViewId="0">
      <selection activeCell="F278" sqref="F278:AI303"/>
    </sheetView>
  </sheetViews>
  <sheetFormatPr defaultColWidth="14.46484375" defaultRowHeight="15" customHeight="1" x14ac:dyDescent="0.45"/>
  <cols>
    <col min="1" max="4" width="14.46484375" style="40"/>
    <col min="5" max="5" width="4.73046875" style="40" customWidth="1"/>
    <col min="6" max="6" width="5.796875" style="40" customWidth="1"/>
    <col min="7" max="7" width="5.19921875" style="40" customWidth="1"/>
    <col min="8" max="8" width="6.265625" style="40" customWidth="1"/>
    <col min="9" max="9" width="3.796875" style="40" customWidth="1"/>
    <col min="10" max="10" width="4.46484375" style="40" customWidth="1"/>
    <col min="11" max="11" width="4.73046875" style="40" customWidth="1"/>
    <col min="12" max="12" width="9.19921875" style="40" customWidth="1"/>
    <col min="13" max="13" width="5.265625" style="40" customWidth="1"/>
    <col min="14" max="14" width="5.73046875" style="40" customWidth="1"/>
    <col min="15" max="15" width="4.73046875" style="40" customWidth="1"/>
    <col min="16" max="16" width="4.796875" style="40" customWidth="1"/>
    <col min="17" max="17" width="9" style="40" customWidth="1"/>
    <col min="18" max="18" width="4.46484375" style="40" customWidth="1"/>
    <col min="19" max="19" width="4.796875" style="40" customWidth="1"/>
    <col min="20" max="22" width="6" style="40" customWidth="1"/>
    <col min="23" max="23" width="5.796875" style="40" customWidth="1"/>
    <col min="24" max="24" width="6.53125" style="40" customWidth="1"/>
    <col min="25" max="25" width="7" style="40" customWidth="1"/>
    <col min="26" max="26" width="8.796875" style="40" customWidth="1"/>
    <col min="27" max="27" width="9.19921875" style="40" customWidth="1"/>
    <col min="28" max="28" width="8.19921875" style="40" customWidth="1"/>
    <col min="29" max="30" width="8" style="40" customWidth="1"/>
    <col min="31" max="31" width="7.9296875" style="40" customWidth="1"/>
    <col min="32" max="32" width="8.53125" style="40" hidden="1" customWidth="1"/>
    <col min="33" max="33" width="10.73046875" style="40" hidden="1" customWidth="1"/>
    <col min="34" max="34" width="13.46484375" style="40" hidden="1" customWidth="1"/>
    <col min="35" max="35" width="8.73046875" style="40" customWidth="1"/>
    <col min="36" max="36" width="11.265625" style="40" customWidth="1"/>
    <col min="37" max="37" width="10.73046875" style="40" customWidth="1"/>
    <col min="38" max="38" width="9.19921875" style="40" customWidth="1"/>
    <col min="39" max="39" width="8.19921875" style="40" customWidth="1"/>
    <col min="40" max="16384" width="14.46484375" style="40"/>
  </cols>
  <sheetData>
    <row r="1" spans="1:39" ht="15.75" x14ac:dyDescent="0.45">
      <c r="A1" s="78" t="s">
        <v>144</v>
      </c>
      <c r="B1" s="79" t="s">
        <v>145</v>
      </c>
      <c r="C1" s="79" t="s">
        <v>146</v>
      </c>
      <c r="D1" s="79" t="s">
        <v>147</v>
      </c>
      <c r="E1" s="58" t="s">
        <v>82</v>
      </c>
      <c r="F1" s="59" t="s">
        <v>83</v>
      </c>
      <c r="G1" s="59" t="s">
        <v>84</v>
      </c>
      <c r="H1" s="59" t="s">
        <v>85</v>
      </c>
      <c r="I1" s="59" t="s">
        <v>86</v>
      </c>
      <c r="J1" s="59" t="s">
        <v>87</v>
      </c>
      <c r="K1" s="59" t="s">
        <v>88</v>
      </c>
      <c r="L1" s="59" t="s">
        <v>89</v>
      </c>
      <c r="M1" s="60" t="s">
        <v>90</v>
      </c>
      <c r="N1" s="60" t="s">
        <v>90</v>
      </c>
      <c r="O1" s="61" t="s">
        <v>91</v>
      </c>
      <c r="P1" s="61" t="s">
        <v>92</v>
      </c>
      <c r="Q1" s="60" t="s">
        <v>93</v>
      </c>
      <c r="R1" s="60" t="s">
        <v>94</v>
      </c>
      <c r="S1" s="60" t="s">
        <v>95</v>
      </c>
      <c r="T1" s="60" t="s">
        <v>96</v>
      </c>
      <c r="U1" s="60" t="s">
        <v>96</v>
      </c>
      <c r="V1" s="60" t="s">
        <v>97</v>
      </c>
      <c r="W1" s="60" t="s">
        <v>97</v>
      </c>
      <c r="X1" s="60" t="s">
        <v>98</v>
      </c>
      <c r="Y1" s="61" t="s">
        <v>99</v>
      </c>
      <c r="Z1" s="61" t="s">
        <v>100</v>
      </c>
      <c r="AA1" s="61" t="s">
        <v>101</v>
      </c>
      <c r="AB1" s="60" t="s">
        <v>96</v>
      </c>
      <c r="AC1" s="60" t="s">
        <v>102</v>
      </c>
      <c r="AD1" s="60" t="s">
        <v>103</v>
      </c>
      <c r="AE1" s="60" t="s">
        <v>104</v>
      </c>
      <c r="AF1" s="62" t="s">
        <v>105</v>
      </c>
      <c r="AG1" s="62" t="s">
        <v>105</v>
      </c>
      <c r="AH1" s="62" t="s">
        <v>105</v>
      </c>
      <c r="AI1" s="63" t="s">
        <v>106</v>
      </c>
    </row>
    <row r="2" spans="1:39" ht="15.75" x14ac:dyDescent="0.45">
      <c r="A2" s="78"/>
      <c r="B2" s="79"/>
      <c r="C2" s="79"/>
      <c r="D2" s="79"/>
      <c r="E2" s="58"/>
      <c r="F2" s="59"/>
      <c r="G2" s="59"/>
      <c r="H2" s="59"/>
      <c r="I2" s="59"/>
      <c r="J2" s="59"/>
      <c r="K2" s="59"/>
      <c r="L2" s="59"/>
      <c r="M2" s="60"/>
      <c r="N2" s="60"/>
      <c r="O2" s="60"/>
      <c r="P2" s="60"/>
      <c r="Q2" s="60"/>
      <c r="R2" s="60"/>
      <c r="S2" s="60"/>
      <c r="T2" s="60" t="s">
        <v>107</v>
      </c>
      <c r="U2" s="60" t="s">
        <v>108</v>
      </c>
      <c r="V2" s="60" t="s">
        <v>107</v>
      </c>
      <c r="W2" s="60" t="s">
        <v>108</v>
      </c>
      <c r="X2" s="60"/>
      <c r="Y2" s="60"/>
      <c r="Z2" s="60"/>
      <c r="AA2" s="60"/>
      <c r="AB2" s="60" t="s">
        <v>109</v>
      </c>
      <c r="AC2" s="60" t="s">
        <v>109</v>
      </c>
      <c r="AD2" s="61"/>
      <c r="AE2" s="61"/>
      <c r="AF2" s="64" t="s">
        <v>110</v>
      </c>
      <c r="AG2" s="64" t="s">
        <v>111</v>
      </c>
      <c r="AH2" s="64" t="s">
        <v>112</v>
      </c>
      <c r="AI2" s="63" t="s">
        <v>113</v>
      </c>
      <c r="AK2" s="76" t="s">
        <v>114</v>
      </c>
      <c r="AL2" s="77"/>
      <c r="AM2" s="41" t="s">
        <v>115</v>
      </c>
    </row>
    <row r="3" spans="1:39" ht="15.75" x14ac:dyDescent="0.45">
      <c r="A3" s="78"/>
      <c r="B3" s="79"/>
      <c r="C3" s="79"/>
      <c r="D3" s="79"/>
      <c r="E3" s="65" t="s">
        <v>116</v>
      </c>
      <c r="F3" s="60" t="s">
        <v>117</v>
      </c>
      <c r="G3" s="60" t="s">
        <v>117</v>
      </c>
      <c r="H3" s="60" t="s">
        <v>117</v>
      </c>
      <c r="I3" s="60" t="s">
        <v>19</v>
      </c>
      <c r="J3" s="60" t="s">
        <v>19</v>
      </c>
      <c r="K3" s="60" t="s">
        <v>118</v>
      </c>
      <c r="L3" s="66" t="s">
        <v>119</v>
      </c>
      <c r="M3" s="60" t="s">
        <v>120</v>
      </c>
      <c r="N3" s="60" t="s">
        <v>121</v>
      </c>
      <c r="O3" s="60" t="s">
        <v>121</v>
      </c>
      <c r="P3" s="60" t="s">
        <v>116</v>
      </c>
      <c r="Q3" s="66" t="s">
        <v>119</v>
      </c>
      <c r="R3" s="60" t="s">
        <v>116</v>
      </c>
      <c r="S3" s="60" t="s">
        <v>122</v>
      </c>
      <c r="T3" s="60" t="s">
        <v>123</v>
      </c>
      <c r="U3" s="60" t="s">
        <v>123</v>
      </c>
      <c r="V3" s="60" t="s">
        <v>123</v>
      </c>
      <c r="W3" s="60" t="s">
        <v>123</v>
      </c>
      <c r="X3" s="60" t="s">
        <v>123</v>
      </c>
      <c r="Y3" s="60" t="s">
        <v>123</v>
      </c>
      <c r="Z3" s="66" t="s">
        <v>119</v>
      </c>
      <c r="AA3" s="66" t="s">
        <v>119</v>
      </c>
      <c r="AB3" s="60" t="s">
        <v>123</v>
      </c>
      <c r="AC3" s="60" t="s">
        <v>124</v>
      </c>
      <c r="AD3" s="64" t="s">
        <v>125</v>
      </c>
      <c r="AE3" s="60" t="s">
        <v>126</v>
      </c>
      <c r="AF3" s="64" t="s">
        <v>127</v>
      </c>
      <c r="AG3" s="64" t="s">
        <v>127</v>
      </c>
      <c r="AH3" s="64" t="s">
        <v>127</v>
      </c>
      <c r="AI3" s="63" t="s">
        <v>127</v>
      </c>
      <c r="AK3" s="41" t="s">
        <v>128</v>
      </c>
      <c r="AL3" s="42">
        <f>AK15</f>
        <v>0.23</v>
      </c>
      <c r="AM3" s="41" t="s">
        <v>116</v>
      </c>
    </row>
    <row r="4" spans="1:39" ht="14.25" x14ac:dyDescent="0.45">
      <c r="A4" s="56">
        <f t="shared" ref="A4:A67" si="0">DATE(B4,C4,D4)</f>
        <v>45748</v>
      </c>
      <c r="B4" s="57">
        <v>2025</v>
      </c>
      <c r="C4" s="57">
        <v>4</v>
      </c>
      <c r="D4" s="57">
        <v>1</v>
      </c>
      <c r="E4" s="58">
        <v>91</v>
      </c>
      <c r="F4" s="59">
        <v>35</v>
      </c>
      <c r="G4" s="59">
        <v>15</v>
      </c>
      <c r="H4" s="67">
        <f t="shared" ref="H4:H67" si="1">(F4+G4)/2</f>
        <v>25</v>
      </c>
      <c r="I4" s="59">
        <v>70</v>
      </c>
      <c r="J4" s="59">
        <v>30</v>
      </c>
      <c r="K4" s="59">
        <v>2</v>
      </c>
      <c r="L4" s="59">
        <v>30</v>
      </c>
      <c r="M4" s="68">
        <f t="shared" ref="M4:M67" si="2">23.45*COS(2*3.1416/365*(E4-172))</f>
        <v>4.116138176473755</v>
      </c>
      <c r="N4" s="69">
        <f t="shared" ref="N4:N67" si="3">M4*3.1416/180</f>
        <v>7.1840331640055266E-2</v>
      </c>
      <c r="O4" s="69">
        <f>ACOS(-TAN($AL$7*3.1416/180)*TAN(N4))</f>
        <v>1.6288139241917998</v>
      </c>
      <c r="P4" s="69">
        <f t="shared" ref="P4:P7" si="4">1+0.033*COS(2*3.1416/365*E4)</f>
        <v>1.000141895881224</v>
      </c>
      <c r="Q4" s="68">
        <f>37.4*P4*(SIN($AL$7*3.1416/180)*SIN(N4)*O4+COS($AL$7*3.1416/180)*COS(N4)*SIN(O4))</f>
        <v>31.746604469467233</v>
      </c>
      <c r="R4" s="69">
        <f t="shared" ref="R4:R7" si="5">MIN(1,MAX(0,2*(L4/Q4-0.25)))</f>
        <v>1</v>
      </c>
      <c r="S4" s="68">
        <f t="shared" ref="S4:S7" si="6">O4*2*12/3.1416</f>
        <v>12.44319269818029</v>
      </c>
      <c r="T4" s="69">
        <f t="shared" ref="T4:U7" si="7">0.6108*EXP(17.27*F4/(237.3+F4))</f>
        <v>5.6226812384961216</v>
      </c>
      <c r="U4" s="69">
        <f t="shared" si="7"/>
        <v>1.7053462321157722</v>
      </c>
      <c r="V4" s="69">
        <f t="shared" ref="V4:V7" si="8">T4*J4/100</f>
        <v>1.6868043715488363</v>
      </c>
      <c r="W4" s="69">
        <f t="shared" ref="W4:W7" si="9">U4*I4/100</f>
        <v>1.1937423624810406</v>
      </c>
      <c r="X4" s="69">
        <f t="shared" ref="X4:X7" si="10">0.5*(V4+W4)</f>
        <v>1.4402733670149384</v>
      </c>
      <c r="Y4" s="69">
        <f t="shared" ref="Y4:Y7" si="11">0.5*(T4+U4)-X4</f>
        <v>2.2237403682910086</v>
      </c>
      <c r="Z4" s="69">
        <f t="shared" ref="Z4:Z7" si="12">(0.1+0.9*R4)*(0.34-0.14*SQRT(X4))*0.0000000049*(273+H4)^4</f>
        <v>6.6458313965169982</v>
      </c>
      <c r="AA4" s="69">
        <f>(1-$AL$3)*L4-Z4</f>
        <v>16.454168603483005</v>
      </c>
      <c r="AB4" s="69">
        <f t="shared" ref="AB4:AB7" si="13">0.6108*EXP(17.27*H4/(237.3+H4))</f>
        <v>3.1677777175068473</v>
      </c>
      <c r="AC4" s="69">
        <f t="shared" ref="AC4:AC7" si="14">4098*AB4/(237.3+H4)^2</f>
        <v>0.18868182684282603</v>
      </c>
      <c r="AD4" s="70">
        <f>29000*$AL$9/8.31/(H4+273)*(1.01+0.622*X4/($AL$9-X4))</f>
        <v>1194.6480418658741</v>
      </c>
      <c r="AE4" s="68">
        <f>LN(($AL$6-0.65*$AL$4)/0.13/$AL$4)*LN(($AL$6-0.65*$AL$4)/0.13/$AL$4/0.2)/0.4^2/K4</f>
        <v>96.627350329458736</v>
      </c>
      <c r="AF4" s="71">
        <f>(AC4*AA4+0.5*Y4*K4)/2.45/(AC4+0.067*(1+0.33*K4))</f>
        <v>7.2518193168301277</v>
      </c>
      <c r="AG4" s="72">
        <f>0.00552*Q4*(H4+17.8)*SQRT(F4-G4)*$AL$11</f>
        <v>5.3667962591547145</v>
      </c>
      <c r="AH4" s="73">
        <f>0.68/2.45*AC4/(0.067+AC4)*0.7*L4</f>
        <v>4.3012267184041919</v>
      </c>
      <c r="AI4" s="74">
        <f>(AC4*AA4+0.0864*AD4*Y4/AE4)/(AC4+0.067*(1+$AL$5/AE4))/2.45</f>
        <v>7.3691946498370893</v>
      </c>
      <c r="AJ4" s="43"/>
      <c r="AK4" s="41" t="s">
        <v>129</v>
      </c>
      <c r="AL4" s="42">
        <f>AK16</f>
        <v>0.12</v>
      </c>
      <c r="AM4" s="41" t="s">
        <v>20</v>
      </c>
    </row>
    <row r="5" spans="1:39" ht="15.75" x14ac:dyDescent="0.55000000000000004">
      <c r="A5" s="56">
        <f t="shared" si="0"/>
        <v>45749</v>
      </c>
      <c r="B5" s="57">
        <v>2025</v>
      </c>
      <c r="C5" s="57">
        <v>4</v>
      </c>
      <c r="D5" s="57">
        <v>2</v>
      </c>
      <c r="E5" s="58">
        <v>92</v>
      </c>
      <c r="F5" s="59">
        <v>35</v>
      </c>
      <c r="G5" s="59">
        <v>15</v>
      </c>
      <c r="H5" s="67">
        <f t="shared" si="1"/>
        <v>25</v>
      </c>
      <c r="I5" s="59">
        <v>80</v>
      </c>
      <c r="J5" s="59">
        <v>40</v>
      </c>
      <c r="K5" s="59">
        <v>3</v>
      </c>
      <c r="L5" s="59">
        <v>30</v>
      </c>
      <c r="M5" s="68">
        <f t="shared" si="2"/>
        <v>4.5129154918016834</v>
      </c>
      <c r="N5" s="69">
        <f t="shared" si="3"/>
        <v>7.8765418383578714E-2</v>
      </c>
      <c r="O5" s="69">
        <f>ACOS(-TAN($AL$7*3.1416/180)*TAN(N5))</f>
        <v>1.6344359940139024</v>
      </c>
      <c r="P5" s="69">
        <f t="shared" si="4"/>
        <v>0.99957383802765054</v>
      </c>
      <c r="Q5" s="68">
        <f>37.4*P5*(SIN($AL$7*3.1416/180)*SIN(N5)*O5+COS($AL$7*3.1416/180)*COS(N5)*SIN(O5))</f>
        <v>31.977711004650448</v>
      </c>
      <c r="R5" s="69">
        <f t="shared" si="5"/>
        <v>1</v>
      </c>
      <c r="S5" s="68">
        <f t="shared" si="6"/>
        <v>12.486142047470608</v>
      </c>
      <c r="T5" s="69">
        <f t="shared" si="7"/>
        <v>5.6226812384961216</v>
      </c>
      <c r="U5" s="69">
        <f t="shared" si="7"/>
        <v>1.7053462321157722</v>
      </c>
      <c r="V5" s="69">
        <f t="shared" si="8"/>
        <v>2.2490724953984484</v>
      </c>
      <c r="W5" s="69">
        <f t="shared" si="9"/>
        <v>1.3642769856926176</v>
      </c>
      <c r="X5" s="69">
        <f t="shared" si="10"/>
        <v>1.806674740545533</v>
      </c>
      <c r="Y5" s="69">
        <f t="shared" si="11"/>
        <v>1.857338994760414</v>
      </c>
      <c r="Z5" s="69">
        <f t="shared" si="12"/>
        <v>5.8667403668187008</v>
      </c>
      <c r="AA5" s="69">
        <f>(1-$AL$3)*L5-Z5</f>
        <v>17.233259633181301</v>
      </c>
      <c r="AB5" s="69">
        <f t="shared" si="13"/>
        <v>3.1677777175068473</v>
      </c>
      <c r="AC5" s="69">
        <f t="shared" si="14"/>
        <v>0.18868182684282603</v>
      </c>
      <c r="AD5" s="70">
        <f>29000*$AL$9/8.31/(H5+273)*(1.01+0.622*X5/($AL$9-X5))</f>
        <v>1197.4056455306306</v>
      </c>
      <c r="AE5" s="68">
        <f t="shared" ref="AE5:AE8" si="15">LN(($AL$6-0.65*$AL$4)/0.13/$AL$4)*LN(($AL$6-0.65*$AL$4)/0.13/$AL$4/0.2)/0.4^2/K5</f>
        <v>64.418233552972495</v>
      </c>
      <c r="AF5" s="71">
        <f t="shared" ref="AF5:AF8" si="16">(AC5*AA5+0.5*Y5*K5)/2.45/(AC5+0.067*(1+0.33*K5))</f>
        <v>7.652921349899839</v>
      </c>
      <c r="AG5" s="72">
        <f t="shared" ref="AG5:AG8" si="17">0.00552*Q5*(H5+17.8)*SQRT(F5-G5)*$AL$11</f>
        <v>5.4058650575101534</v>
      </c>
      <c r="AH5" s="73">
        <f t="shared" ref="AH5:AH8" si="18">0.68/2.45*AC5/(0.067+AC5)*0.7*L5</f>
        <v>4.3012267184041919</v>
      </c>
      <c r="AI5" s="74">
        <f>(AC5*AA5+0.0864*AD5*Y5/AE5)/(AC5+0.067*(1+$AL$5/AE5))/2.45</f>
        <v>7.771302641241066</v>
      </c>
      <c r="AJ5" s="43"/>
      <c r="AK5" s="41" t="s">
        <v>130</v>
      </c>
      <c r="AL5" s="42">
        <f>AK17</f>
        <v>69</v>
      </c>
      <c r="AM5" s="41" t="s">
        <v>126</v>
      </c>
    </row>
    <row r="6" spans="1:39" ht="14.25" x14ac:dyDescent="0.45">
      <c r="A6" s="56">
        <f t="shared" si="0"/>
        <v>45750</v>
      </c>
      <c r="B6" s="57">
        <v>2025</v>
      </c>
      <c r="C6" s="57">
        <v>4</v>
      </c>
      <c r="D6" s="57">
        <v>3</v>
      </c>
      <c r="E6" s="58">
        <v>93</v>
      </c>
      <c r="F6" s="59">
        <v>35</v>
      </c>
      <c r="G6" s="59">
        <v>15</v>
      </c>
      <c r="H6" s="67">
        <f t="shared" si="1"/>
        <v>25</v>
      </c>
      <c r="I6" s="59">
        <v>98</v>
      </c>
      <c r="J6" s="59">
        <v>60</v>
      </c>
      <c r="K6" s="59">
        <v>4</v>
      </c>
      <c r="L6" s="59">
        <v>30</v>
      </c>
      <c r="M6" s="68">
        <f t="shared" si="2"/>
        <v>4.9083555266185854</v>
      </c>
      <c r="N6" s="69">
        <f t="shared" si="3"/>
        <v>8.5667165124583042E-2</v>
      </c>
      <c r="O6" s="69">
        <f>ACOS(-TAN($AL$7*3.1416/180)*TAN(N6))</f>
        <v>1.6400472411090248</v>
      </c>
      <c r="P6" s="69">
        <f t="shared" si="4"/>
        <v>0.99900590645565734</v>
      </c>
      <c r="Q6" s="68">
        <f>37.4*P6*(SIN($AL$7*3.1416/180)*SIN(N6)*O6+COS($AL$7*3.1416/180)*COS(N6)*SIN(O6))</f>
        <v>32.207085864188834</v>
      </c>
      <c r="R6" s="69">
        <f t="shared" si="5"/>
        <v>1</v>
      </c>
      <c r="S6" s="68">
        <f t="shared" si="6"/>
        <v>12.529008717410425</v>
      </c>
      <c r="T6" s="69">
        <f t="shared" si="7"/>
        <v>5.6226812384961216</v>
      </c>
      <c r="U6" s="69">
        <f t="shared" si="7"/>
        <v>1.7053462321157722</v>
      </c>
      <c r="V6" s="69">
        <f t="shared" si="8"/>
        <v>3.3736087430976727</v>
      </c>
      <c r="W6" s="69">
        <f t="shared" si="9"/>
        <v>1.6712393074734566</v>
      </c>
      <c r="X6" s="69">
        <f t="shared" si="10"/>
        <v>2.5224240252855648</v>
      </c>
      <c r="Y6" s="69">
        <f t="shared" si="11"/>
        <v>1.1415897100203822</v>
      </c>
      <c r="Z6" s="69">
        <f t="shared" si="12"/>
        <v>4.5462484309305999</v>
      </c>
      <c r="AA6" s="69">
        <f>(1-$AL$3)*L6-Z6</f>
        <v>18.553751569069401</v>
      </c>
      <c r="AB6" s="69">
        <f t="shared" si="13"/>
        <v>3.1677777175068473</v>
      </c>
      <c r="AC6" s="69">
        <f t="shared" si="14"/>
        <v>0.18868182684282603</v>
      </c>
      <c r="AD6" s="70">
        <f>29000*$AL$9/8.31/(H6+273)*(1.01+0.622*X6/($AL$9-X6))</f>
        <v>1202.8522441146122</v>
      </c>
      <c r="AE6" s="68">
        <f t="shared" si="15"/>
        <v>48.313675164729368</v>
      </c>
      <c r="AF6" s="71">
        <f t="shared" si="16"/>
        <v>6.8603316541796584</v>
      </c>
      <c r="AG6" s="72">
        <f t="shared" si="17"/>
        <v>5.444641114310139</v>
      </c>
      <c r="AH6" s="73">
        <f t="shared" si="18"/>
        <v>4.3012267184041919</v>
      </c>
      <c r="AI6" s="74">
        <f t="shared" ref="AI6:AI9" si="19">(AC6*AA6+0.0864*AD6*Y6/AE6)/(AC6+0.067*(1+$AL$5/AE6))/2.45</f>
        <v>6.9191783702394876</v>
      </c>
      <c r="AJ6" s="43"/>
      <c r="AK6" s="41" t="s">
        <v>131</v>
      </c>
      <c r="AL6" s="44">
        <v>2</v>
      </c>
      <c r="AM6" s="41" t="s">
        <v>20</v>
      </c>
    </row>
    <row r="7" spans="1:39" ht="14.25" x14ac:dyDescent="0.45">
      <c r="A7" s="56">
        <f t="shared" si="0"/>
        <v>45751</v>
      </c>
      <c r="B7" s="57">
        <v>2025</v>
      </c>
      <c r="C7" s="57">
        <v>4</v>
      </c>
      <c r="D7" s="57">
        <v>4</v>
      </c>
      <c r="E7" s="58">
        <v>94</v>
      </c>
      <c r="F7" s="59">
        <v>35</v>
      </c>
      <c r="G7" s="59">
        <v>15</v>
      </c>
      <c r="H7" s="67">
        <f t="shared" si="1"/>
        <v>25</v>
      </c>
      <c r="I7" s="59">
        <v>98</v>
      </c>
      <c r="J7" s="59">
        <v>75</v>
      </c>
      <c r="K7" s="59">
        <v>1</v>
      </c>
      <c r="L7" s="59">
        <v>30</v>
      </c>
      <c r="M7" s="68">
        <f t="shared" si="2"/>
        <v>5.3023411029598471</v>
      </c>
      <c r="N7" s="69">
        <f t="shared" si="3"/>
        <v>9.2543526716992536E-2</v>
      </c>
      <c r="O7" s="69">
        <f>ACOS(-TAN($AL$7*3.1416/180)*TAN(N7))</f>
        <v>1.6456466444149545</v>
      </c>
      <c r="P7" s="69">
        <f t="shared" si="4"/>
        <v>0.99843826945641323</v>
      </c>
      <c r="Q7" s="68">
        <f>37.4*P7*(SIN($AL$7*3.1416/180)*SIN(N7)*O7+COS($AL$7*3.1416/180)*COS(N7)*SIN(O7))</f>
        <v>32.434660419010832</v>
      </c>
      <c r="R7" s="69">
        <f t="shared" si="5"/>
        <v>1</v>
      </c>
      <c r="S7" s="68">
        <f t="shared" si="6"/>
        <v>12.571784907677269</v>
      </c>
      <c r="T7" s="69">
        <f t="shared" si="7"/>
        <v>5.6226812384961216</v>
      </c>
      <c r="U7" s="69">
        <f t="shared" si="7"/>
        <v>1.7053462321157722</v>
      </c>
      <c r="V7" s="69">
        <f t="shared" si="8"/>
        <v>4.2170109288720914</v>
      </c>
      <c r="W7" s="69">
        <f t="shared" si="9"/>
        <v>1.6712393074734566</v>
      </c>
      <c r="X7" s="69">
        <f t="shared" si="10"/>
        <v>2.9441251181727739</v>
      </c>
      <c r="Y7" s="69">
        <f t="shared" si="11"/>
        <v>0.71988861713317309</v>
      </c>
      <c r="Z7" s="69">
        <f t="shared" si="12"/>
        <v>3.8557764635098803</v>
      </c>
      <c r="AA7" s="69">
        <f>(1-$AL$3)*L7-Z7</f>
        <v>19.244223536490122</v>
      </c>
      <c r="AB7" s="69">
        <f t="shared" si="13"/>
        <v>3.1677777175068473</v>
      </c>
      <c r="AC7" s="69">
        <f t="shared" si="14"/>
        <v>0.18868182684282603</v>
      </c>
      <c r="AD7" s="70">
        <f>29000*$AL$9/8.31/(H7+273)*(1.01+0.622*X7/($AL$9-X7))</f>
        <v>1206.0988078320233</v>
      </c>
      <c r="AE7" s="68">
        <f t="shared" si="15"/>
        <v>193.25470065891747</v>
      </c>
      <c r="AF7" s="71">
        <f t="shared" si="16"/>
        <v>5.8639999173037172</v>
      </c>
      <c r="AG7" s="72">
        <f t="shared" si="17"/>
        <v>5.4831128277392756</v>
      </c>
      <c r="AH7" s="73">
        <f t="shared" si="18"/>
        <v>4.3012267184041919</v>
      </c>
      <c r="AI7" s="74">
        <f t="shared" si="19"/>
        <v>5.8672184638494684</v>
      </c>
      <c r="AJ7" s="43"/>
      <c r="AK7" s="45" t="s">
        <v>132</v>
      </c>
      <c r="AL7" s="52">
        <v>38.86</v>
      </c>
      <c r="AM7" s="45" t="s">
        <v>133</v>
      </c>
    </row>
    <row r="8" spans="1:39" ht="14.25" x14ac:dyDescent="0.45">
      <c r="A8" s="56">
        <f t="shared" si="0"/>
        <v>45752</v>
      </c>
      <c r="B8" s="57">
        <v>2025</v>
      </c>
      <c r="C8" s="57">
        <v>4</v>
      </c>
      <c r="D8" s="57">
        <v>5</v>
      </c>
      <c r="E8" s="58">
        <v>95</v>
      </c>
      <c r="F8" s="59">
        <v>35</v>
      </c>
      <c r="G8" s="59">
        <v>15</v>
      </c>
      <c r="H8" s="67">
        <f t="shared" si="1"/>
        <v>25</v>
      </c>
      <c r="I8" s="59">
        <v>98</v>
      </c>
      <c r="J8" s="59">
        <v>75</v>
      </c>
      <c r="K8" s="59">
        <v>1</v>
      </c>
      <c r="L8" s="59">
        <v>30</v>
      </c>
      <c r="M8" s="68">
        <f t="shared" si="2"/>
        <v>5.6947554738502868</v>
      </c>
      <c r="N8" s="69">
        <f t="shared" si="3"/>
        <v>9.9392465536933663E-2</v>
      </c>
      <c r="O8" s="69">
        <f t="shared" ref="O8:O71" si="20">ACOS(-TAN($AL$7*3.1416/180)*TAN(N8))</f>
        <v>1.6512331680529722</v>
      </c>
      <c r="P8" s="69">
        <f t="shared" ref="P8:P71" si="21">1+0.033*COS(2*3.1416/365*E8)</f>
        <v>0.99787109523379836</v>
      </c>
      <c r="Q8" s="68">
        <f t="shared" ref="Q8:Q71" si="22">37.4*P8*(SIN($AL$7*3.1416/180)*SIN(N8)*O8+COS($AL$7*3.1416/180)*COS(N8)*SIN(O8))</f>
        <v>32.660367761035907</v>
      </c>
      <c r="R8" s="69">
        <f t="shared" ref="R8:R71" si="23">MIN(1,MAX(0,2*(L8/Q8-0.25)))</f>
        <v>1</v>
      </c>
      <c r="S8" s="68">
        <f t="shared" ref="S8:S71" si="24">O8*2*12/3.1416</f>
        <v>12.614462704759147</v>
      </c>
      <c r="T8" s="69">
        <f t="shared" ref="T8:T71" si="25">0.6108*EXP(17.27*F8/(237.3+F8))</f>
        <v>5.6226812384961216</v>
      </c>
      <c r="U8" s="69">
        <f t="shared" ref="U8:U71" si="26">0.6108*EXP(17.27*G8/(237.3+G8))</f>
        <v>1.7053462321157722</v>
      </c>
      <c r="V8" s="69">
        <f t="shared" ref="V8:V71" si="27">T8*J8/100</f>
        <v>4.2170109288720914</v>
      </c>
      <c r="W8" s="69">
        <f t="shared" ref="W8:W71" si="28">U8*I8/100</f>
        <v>1.6712393074734566</v>
      </c>
      <c r="X8" s="69">
        <f t="shared" ref="X8:X71" si="29">0.5*(V8+W8)</f>
        <v>2.9441251181727739</v>
      </c>
      <c r="Y8" s="69">
        <f t="shared" ref="Y8:Y71" si="30">0.5*(T8+U8)-X8</f>
        <v>0.71988861713317309</v>
      </c>
      <c r="Z8" s="69">
        <f t="shared" ref="Z8:Z71" si="31">(0.1+0.9*R8)*(0.34-0.14*SQRT(X8))*0.0000000049*(273+H8)^4</f>
        <v>3.8557764635098803</v>
      </c>
      <c r="AA8" s="69">
        <f t="shared" ref="AA8:AA71" si="32">(1-$AL$3)*L8-Z8</f>
        <v>19.244223536490122</v>
      </c>
      <c r="AB8" s="69">
        <f t="shared" ref="AB8:AB71" si="33">0.6108*EXP(17.27*H8/(237.3+H8))</f>
        <v>3.1677777175068473</v>
      </c>
      <c r="AC8" s="69">
        <f t="shared" ref="AC8:AC71" si="34">4098*AB8/(237.3+H8)^2</f>
        <v>0.18868182684282603</v>
      </c>
      <c r="AD8" s="70">
        <f t="shared" ref="AD8:AD71" si="35">29000*$AL$9/8.31/(H8+273)*(1.01+0.622*X8/($AL$9-X8))</f>
        <v>1206.0988078320233</v>
      </c>
      <c r="AE8" s="68">
        <f t="shared" si="15"/>
        <v>193.25470065891747</v>
      </c>
      <c r="AF8" s="71">
        <f t="shared" si="16"/>
        <v>5.8639999173037172</v>
      </c>
      <c r="AG8" s="72">
        <f t="shared" si="17"/>
        <v>5.5212688869174782</v>
      </c>
      <c r="AH8" s="73">
        <f t="shared" si="18"/>
        <v>4.3012267184041919</v>
      </c>
      <c r="AI8" s="74">
        <f t="shared" si="19"/>
        <v>5.8672184638494684</v>
      </c>
      <c r="AJ8" s="43"/>
      <c r="AK8" s="45" t="s">
        <v>134</v>
      </c>
      <c r="AL8" s="45">
        <v>100</v>
      </c>
      <c r="AM8" s="45" t="s">
        <v>20</v>
      </c>
    </row>
    <row r="9" spans="1:39" ht="15" customHeight="1" x14ac:dyDescent="0.55000000000000004">
      <c r="A9" s="56">
        <f t="shared" si="0"/>
        <v>45753</v>
      </c>
      <c r="B9" s="57">
        <v>2025</v>
      </c>
      <c r="C9" s="57">
        <v>4</v>
      </c>
      <c r="D9" s="57">
        <v>6</v>
      </c>
      <c r="E9" s="58">
        <v>96</v>
      </c>
      <c r="F9" s="59">
        <v>35</v>
      </c>
      <c r="G9" s="59">
        <v>15</v>
      </c>
      <c r="H9" s="67">
        <f t="shared" si="1"/>
        <v>25</v>
      </c>
      <c r="I9" s="59">
        <v>98</v>
      </c>
      <c r="J9" s="59">
        <v>75</v>
      </c>
      <c r="K9" s="59">
        <v>1</v>
      </c>
      <c r="L9" s="59">
        <v>30</v>
      </c>
      <c r="M9" s="68">
        <f t="shared" si="2"/>
        <v>6.0854823578990018</v>
      </c>
      <c r="N9" s="69">
        <f t="shared" si="3"/>
        <v>0.10621195208653057</v>
      </c>
      <c r="O9" s="69">
        <f t="shared" si="20"/>
        <v>1.6568057602242068</v>
      </c>
      <c r="P9" s="69">
        <f t="shared" si="21"/>
        <v>0.99730455185456146</v>
      </c>
      <c r="Q9" s="68">
        <f t="shared" si="22"/>
        <v>32.884142726293142</v>
      </c>
      <c r="R9" s="69">
        <f t="shared" si="23"/>
        <v>1</v>
      </c>
      <c r="S9" s="68">
        <f t="shared" si="24"/>
        <v>12.657034073523352</v>
      </c>
      <c r="T9" s="69">
        <f t="shared" si="25"/>
        <v>5.6226812384961216</v>
      </c>
      <c r="U9" s="69">
        <f t="shared" si="26"/>
        <v>1.7053462321157722</v>
      </c>
      <c r="V9" s="69">
        <f t="shared" si="27"/>
        <v>4.2170109288720914</v>
      </c>
      <c r="W9" s="69">
        <f t="shared" si="28"/>
        <v>1.6712393074734566</v>
      </c>
      <c r="X9" s="69">
        <f t="shared" si="29"/>
        <v>2.9441251181727739</v>
      </c>
      <c r="Y9" s="69">
        <f t="shared" si="30"/>
        <v>0.71988861713317309</v>
      </c>
      <c r="Z9" s="69">
        <f t="shared" si="31"/>
        <v>3.8557764635098803</v>
      </c>
      <c r="AA9" s="69">
        <f t="shared" si="32"/>
        <v>19.244223536490122</v>
      </c>
      <c r="AB9" s="69">
        <f t="shared" si="33"/>
        <v>3.1677777175068473</v>
      </c>
      <c r="AC9" s="69">
        <f t="shared" si="34"/>
        <v>0.18868182684282603</v>
      </c>
      <c r="AD9" s="70">
        <f t="shared" si="35"/>
        <v>1206.0988078320233</v>
      </c>
      <c r="AE9" s="68">
        <f t="shared" ref="AE9:AE72" si="36">LN(($AL$6-0.65*$AL$4)/0.13/$AL$4)*LN(($AL$6-0.65*$AL$4)/0.13/$AL$4/0.2)/0.4^2/K9</f>
        <v>193.25470065891747</v>
      </c>
      <c r="AF9" s="71">
        <f t="shared" ref="AF9:AF72" si="37">(AC9*AA9+0.5*Y9*K9)/2.45/(AC9+0.067*(1+0.33*K9))</f>
        <v>5.8639999173037172</v>
      </c>
      <c r="AG9" s="72">
        <f t="shared" ref="AG9:AG72" si="38">0.00552*Q9*(H9+17.8)*SQRT(F9-G9)*$AL$11</f>
        <v>5.5590982758081866</v>
      </c>
      <c r="AH9" s="73">
        <f t="shared" ref="AH9:AH72" si="39">0.68/2.45*AC9/(0.067+AC9)*0.7*L9</f>
        <v>4.3012267184041919</v>
      </c>
      <c r="AI9" s="74">
        <f t="shared" si="19"/>
        <v>5.8672184638494684</v>
      </c>
      <c r="AK9" s="46" t="s">
        <v>135</v>
      </c>
      <c r="AL9" s="47">
        <f>101.3*(1-AL8/44308)^5.2568</f>
        <v>100.10391330946584</v>
      </c>
      <c r="AM9" s="48" t="s">
        <v>123</v>
      </c>
    </row>
    <row r="10" spans="1:39" ht="15" customHeight="1" x14ac:dyDescent="0.45">
      <c r="A10" s="56">
        <f t="shared" si="0"/>
        <v>45754</v>
      </c>
      <c r="B10" s="57">
        <v>2025</v>
      </c>
      <c r="C10" s="57">
        <v>4</v>
      </c>
      <c r="D10" s="57">
        <v>7</v>
      </c>
      <c r="E10" s="58">
        <v>97</v>
      </c>
      <c r="F10" s="59">
        <v>35</v>
      </c>
      <c r="G10" s="59">
        <v>15</v>
      </c>
      <c r="H10" s="67">
        <f t="shared" si="1"/>
        <v>25</v>
      </c>
      <c r="I10" s="59">
        <v>98</v>
      </c>
      <c r="J10" s="59">
        <v>75</v>
      </c>
      <c r="K10" s="59">
        <v>1</v>
      </c>
      <c r="L10" s="59">
        <v>30</v>
      </c>
      <c r="M10" s="68">
        <f t="shared" si="2"/>
        <v>6.4744059737561921</v>
      </c>
      <c r="N10" s="69">
        <f t="shared" si="3"/>
        <v>0.11299996559529141</v>
      </c>
      <c r="O10" s="69">
        <f t="shared" si="20"/>
        <v>1.662363352132167</v>
      </c>
      <c r="P10" s="69">
        <f t="shared" si="21"/>
        <v>0.99673880719851815</v>
      </c>
      <c r="Q10" s="68">
        <f t="shared" si="22"/>
        <v>33.105921914875175</v>
      </c>
      <c r="R10" s="69">
        <f t="shared" si="23"/>
        <v>1</v>
      </c>
      <c r="S10" s="68">
        <f t="shared" si="24"/>
        <v>12.699490848985233</v>
      </c>
      <c r="T10" s="69">
        <f t="shared" si="25"/>
        <v>5.6226812384961216</v>
      </c>
      <c r="U10" s="69">
        <f t="shared" si="26"/>
        <v>1.7053462321157722</v>
      </c>
      <c r="V10" s="69">
        <f t="shared" si="27"/>
        <v>4.2170109288720914</v>
      </c>
      <c r="W10" s="69">
        <f t="shared" si="28"/>
        <v>1.6712393074734566</v>
      </c>
      <c r="X10" s="69">
        <f t="shared" si="29"/>
        <v>2.9441251181727739</v>
      </c>
      <c r="Y10" s="69">
        <f t="shared" si="30"/>
        <v>0.71988861713317309</v>
      </c>
      <c r="Z10" s="69">
        <f t="shared" si="31"/>
        <v>3.8557764635098803</v>
      </c>
      <c r="AA10" s="69">
        <f t="shared" si="32"/>
        <v>19.244223536490122</v>
      </c>
      <c r="AB10" s="69">
        <f t="shared" si="33"/>
        <v>3.1677777175068473</v>
      </c>
      <c r="AC10" s="69">
        <f t="shared" si="34"/>
        <v>0.18868182684282603</v>
      </c>
      <c r="AD10" s="70">
        <f t="shared" si="35"/>
        <v>1206.0988078320233</v>
      </c>
      <c r="AE10" s="68">
        <f t="shared" si="36"/>
        <v>193.25470065891747</v>
      </c>
      <c r="AF10" s="71">
        <f t="shared" si="37"/>
        <v>5.8639999173037172</v>
      </c>
      <c r="AG10" s="72">
        <f t="shared" si="38"/>
        <v>5.5965902765916136</v>
      </c>
      <c r="AH10" s="73">
        <f t="shared" si="39"/>
        <v>4.3012267184041919</v>
      </c>
      <c r="AI10" s="74">
        <f t="shared" ref="AI10:AI73" si="40">(AC10*AA10+0.0864*AD10*Y10/AE10)/(AC10+0.067*(1+$AL$5/AE10))/2.45</f>
        <v>5.8672184638494684</v>
      </c>
    </row>
    <row r="11" spans="1:39" ht="15.75" x14ac:dyDescent="0.55000000000000004">
      <c r="A11" s="56">
        <f t="shared" si="0"/>
        <v>45755</v>
      </c>
      <c r="B11" s="57">
        <v>2025</v>
      </c>
      <c r="C11" s="57">
        <v>4</v>
      </c>
      <c r="D11" s="57">
        <v>8</v>
      </c>
      <c r="E11" s="58">
        <v>98</v>
      </c>
      <c r="F11" s="59">
        <v>35</v>
      </c>
      <c r="G11" s="59">
        <v>15</v>
      </c>
      <c r="H11" s="67">
        <f t="shared" si="1"/>
        <v>25</v>
      </c>
      <c r="I11" s="59">
        <v>98</v>
      </c>
      <c r="J11" s="59">
        <v>75</v>
      </c>
      <c r="K11" s="59">
        <v>1</v>
      </c>
      <c r="L11" s="59">
        <v>30</v>
      </c>
      <c r="M11" s="68">
        <f t="shared" si="2"/>
        <v>6.8614110744218406</v>
      </c>
      <c r="N11" s="69">
        <f t="shared" si="3"/>
        <v>0.11975449461890919</v>
      </c>
      <c r="O11" s="69">
        <f t="shared" si="20"/>
        <v>1.6679048569338875</v>
      </c>
      <c r="P11" s="69">
        <f t="shared" si="21"/>
        <v>0.99617402890880358</v>
      </c>
      <c r="Q11" s="68">
        <f t="shared" si="22"/>
        <v>33.325643707726044</v>
      </c>
      <c r="R11" s="69">
        <f t="shared" si="23"/>
        <v>1</v>
      </c>
      <c r="S11" s="68">
        <f t="shared" si="24"/>
        <v>12.741824728295549</v>
      </c>
      <c r="T11" s="69">
        <f t="shared" si="25"/>
        <v>5.6226812384961216</v>
      </c>
      <c r="U11" s="69">
        <f t="shared" si="26"/>
        <v>1.7053462321157722</v>
      </c>
      <c r="V11" s="69">
        <f t="shared" si="27"/>
        <v>4.2170109288720914</v>
      </c>
      <c r="W11" s="69">
        <f t="shared" si="28"/>
        <v>1.6712393074734566</v>
      </c>
      <c r="X11" s="69">
        <f t="shared" si="29"/>
        <v>2.9441251181727739</v>
      </c>
      <c r="Y11" s="69">
        <f t="shared" si="30"/>
        <v>0.71988861713317309</v>
      </c>
      <c r="Z11" s="69">
        <f t="shared" si="31"/>
        <v>3.8557764635098803</v>
      </c>
      <c r="AA11" s="69">
        <f t="shared" si="32"/>
        <v>19.244223536490122</v>
      </c>
      <c r="AB11" s="69">
        <f t="shared" si="33"/>
        <v>3.1677777175068473</v>
      </c>
      <c r="AC11" s="69">
        <f t="shared" si="34"/>
        <v>0.18868182684282603</v>
      </c>
      <c r="AD11" s="70">
        <f t="shared" si="35"/>
        <v>1206.0988078320233</v>
      </c>
      <c r="AE11" s="68">
        <f t="shared" si="36"/>
        <v>193.25470065891747</v>
      </c>
      <c r="AF11" s="71">
        <f t="shared" si="37"/>
        <v>5.8639999173037172</v>
      </c>
      <c r="AG11" s="72">
        <f t="shared" si="38"/>
        <v>5.633734472502737</v>
      </c>
      <c r="AH11" s="73">
        <f t="shared" si="39"/>
        <v>4.3012267184041919</v>
      </c>
      <c r="AI11" s="74">
        <f t="shared" si="40"/>
        <v>5.8672184638494684</v>
      </c>
      <c r="AK11" s="49" t="s">
        <v>136</v>
      </c>
      <c r="AL11" s="50">
        <v>0.16</v>
      </c>
      <c r="AM11" s="41" t="s">
        <v>116</v>
      </c>
    </row>
    <row r="12" spans="1:39" ht="15" customHeight="1" x14ac:dyDescent="0.45">
      <c r="A12" s="56">
        <f t="shared" si="0"/>
        <v>45756</v>
      </c>
      <c r="B12" s="57">
        <v>2025</v>
      </c>
      <c r="C12" s="57">
        <v>4</v>
      </c>
      <c r="D12" s="57">
        <v>9</v>
      </c>
      <c r="E12" s="58">
        <v>99</v>
      </c>
      <c r="F12" s="59">
        <v>35</v>
      </c>
      <c r="G12" s="59">
        <v>15</v>
      </c>
      <c r="H12" s="67">
        <f t="shared" si="1"/>
        <v>25</v>
      </c>
      <c r="I12" s="59">
        <v>98</v>
      </c>
      <c r="J12" s="59">
        <v>75</v>
      </c>
      <c r="K12" s="59">
        <v>1</v>
      </c>
      <c r="L12" s="59">
        <v>30</v>
      </c>
      <c r="M12" s="68">
        <f t="shared" si="2"/>
        <v>7.246382981396045</v>
      </c>
      <c r="N12" s="69">
        <f t="shared" si="3"/>
        <v>0.12647353763529895</v>
      </c>
      <c r="O12" s="69">
        <f t="shared" si="20"/>
        <v>1.6734291687222207</v>
      </c>
      <c r="P12" s="69">
        <f t="shared" si="21"/>
        <v>0.99561038434219673</v>
      </c>
      <c r="Q12" s="68">
        <f t="shared" si="22"/>
        <v>33.543248280269559</v>
      </c>
      <c r="R12" s="69">
        <f t="shared" si="23"/>
        <v>1</v>
      </c>
      <c r="S12" s="68">
        <f t="shared" si="24"/>
        <v>12.784027262965781</v>
      </c>
      <c r="T12" s="69">
        <f t="shared" si="25"/>
        <v>5.6226812384961216</v>
      </c>
      <c r="U12" s="69">
        <f t="shared" si="26"/>
        <v>1.7053462321157722</v>
      </c>
      <c r="V12" s="69">
        <f t="shared" si="27"/>
        <v>4.2170109288720914</v>
      </c>
      <c r="W12" s="69">
        <f t="shared" si="28"/>
        <v>1.6712393074734566</v>
      </c>
      <c r="X12" s="69">
        <f t="shared" si="29"/>
        <v>2.9441251181727739</v>
      </c>
      <c r="Y12" s="69">
        <f t="shared" si="30"/>
        <v>0.71988861713317309</v>
      </c>
      <c r="Z12" s="69">
        <f t="shared" si="31"/>
        <v>3.8557764635098803</v>
      </c>
      <c r="AA12" s="69">
        <f t="shared" si="32"/>
        <v>19.244223536490122</v>
      </c>
      <c r="AB12" s="69">
        <f t="shared" si="33"/>
        <v>3.1677777175068473</v>
      </c>
      <c r="AC12" s="69">
        <f t="shared" si="34"/>
        <v>0.18868182684282603</v>
      </c>
      <c r="AD12" s="70">
        <f t="shared" si="35"/>
        <v>1206.0988078320233</v>
      </c>
      <c r="AE12" s="68">
        <f t="shared" si="36"/>
        <v>193.25470065891747</v>
      </c>
      <c r="AF12" s="71">
        <f t="shared" si="37"/>
        <v>5.8639999173037172</v>
      </c>
      <c r="AG12" s="72">
        <f t="shared" si="38"/>
        <v>5.6705207501351893</v>
      </c>
      <c r="AH12" s="73">
        <f t="shared" si="39"/>
        <v>4.3012267184041919</v>
      </c>
      <c r="AI12" s="74">
        <f t="shared" si="40"/>
        <v>5.8672184638494684</v>
      </c>
    </row>
    <row r="13" spans="1:39" ht="14.25" x14ac:dyDescent="0.45">
      <c r="A13" s="56">
        <f t="shared" si="0"/>
        <v>45757</v>
      </c>
      <c r="B13" s="57">
        <v>2025</v>
      </c>
      <c r="C13" s="57">
        <v>4</v>
      </c>
      <c r="D13" s="57">
        <v>10</v>
      </c>
      <c r="E13" s="58">
        <v>100</v>
      </c>
      <c r="F13" s="59">
        <v>35</v>
      </c>
      <c r="G13" s="59">
        <v>15</v>
      </c>
      <c r="H13" s="67">
        <f t="shared" si="1"/>
        <v>25</v>
      </c>
      <c r="I13" s="59">
        <v>98</v>
      </c>
      <c r="J13" s="59">
        <v>75</v>
      </c>
      <c r="K13" s="59">
        <v>1</v>
      </c>
      <c r="L13" s="59">
        <v>30</v>
      </c>
      <c r="M13" s="68">
        <f t="shared" si="2"/>
        <v>7.629207618660895</v>
      </c>
      <c r="N13" s="69">
        <f t="shared" si="3"/>
        <v>0.13315510363769481</v>
      </c>
      <c r="O13" s="69">
        <f t="shared" si="20"/>
        <v>1.6789351615418948</v>
      </c>
      <c r="P13" s="69">
        <f t="shared" si="21"/>
        <v>0.99504804051952811</v>
      </c>
      <c r="Q13" s="68">
        <f t="shared" si="22"/>
        <v>33.758677612893059</v>
      </c>
      <c r="R13" s="69">
        <f t="shared" si="23"/>
        <v>1</v>
      </c>
      <c r="S13" s="68">
        <f t="shared" si="24"/>
        <v>12.826089851351375</v>
      </c>
      <c r="T13" s="69">
        <f t="shared" si="25"/>
        <v>5.6226812384961216</v>
      </c>
      <c r="U13" s="69">
        <f t="shared" si="26"/>
        <v>1.7053462321157722</v>
      </c>
      <c r="V13" s="69">
        <f t="shared" si="27"/>
        <v>4.2170109288720914</v>
      </c>
      <c r="W13" s="69">
        <f t="shared" si="28"/>
        <v>1.6712393074734566</v>
      </c>
      <c r="X13" s="69">
        <f t="shared" si="29"/>
        <v>2.9441251181727739</v>
      </c>
      <c r="Y13" s="69">
        <f t="shared" si="30"/>
        <v>0.71988861713317309</v>
      </c>
      <c r="Z13" s="69">
        <f t="shared" si="31"/>
        <v>3.8557764635098803</v>
      </c>
      <c r="AA13" s="69">
        <f t="shared" si="32"/>
        <v>19.244223536490122</v>
      </c>
      <c r="AB13" s="69">
        <f t="shared" si="33"/>
        <v>3.1677777175068473</v>
      </c>
      <c r="AC13" s="69">
        <f t="shared" si="34"/>
        <v>0.18868182684282603</v>
      </c>
      <c r="AD13" s="70">
        <f t="shared" si="35"/>
        <v>1206.0988078320233</v>
      </c>
      <c r="AE13" s="68">
        <f t="shared" si="36"/>
        <v>193.25470065891747</v>
      </c>
      <c r="AF13" s="71">
        <f t="shared" si="37"/>
        <v>5.8639999173037172</v>
      </c>
      <c r="AG13" s="72">
        <f t="shared" si="38"/>
        <v>5.7069393012135565</v>
      </c>
      <c r="AH13" s="73">
        <f t="shared" si="39"/>
        <v>4.3012267184041919</v>
      </c>
      <c r="AI13" s="74">
        <f t="shared" si="40"/>
        <v>5.8672184638494684</v>
      </c>
      <c r="AJ13" s="42"/>
      <c r="AK13" s="42" t="s">
        <v>137</v>
      </c>
      <c r="AL13" s="42" t="s">
        <v>138</v>
      </c>
      <c r="AM13" s="42" t="s">
        <v>139</v>
      </c>
    </row>
    <row r="14" spans="1:39" ht="15" customHeight="1" x14ac:dyDescent="0.45">
      <c r="A14" s="56">
        <f t="shared" si="0"/>
        <v>45758</v>
      </c>
      <c r="B14" s="57">
        <v>2025</v>
      </c>
      <c r="C14" s="57">
        <v>4</v>
      </c>
      <c r="D14" s="57">
        <v>11</v>
      </c>
      <c r="E14" s="58">
        <v>101</v>
      </c>
      <c r="F14" s="59">
        <v>35</v>
      </c>
      <c r="G14" s="59">
        <v>15</v>
      </c>
      <c r="H14" s="67">
        <f t="shared" si="1"/>
        <v>25</v>
      </c>
      <c r="I14" s="59">
        <v>98</v>
      </c>
      <c r="J14" s="59">
        <v>75</v>
      </c>
      <c r="K14" s="59">
        <v>1</v>
      </c>
      <c r="L14" s="59">
        <v>30</v>
      </c>
      <c r="M14" s="68">
        <f t="shared" si="2"/>
        <v>8.0097715464837993</v>
      </c>
      <c r="N14" s="69">
        <f t="shared" si="3"/>
        <v>0.13979721272463055</v>
      </c>
      <c r="O14" s="69">
        <f t="shared" si="20"/>
        <v>1.684421688442062</v>
      </c>
      <c r="P14" s="69">
        <f t="shared" si="21"/>
        <v>0.9944871640761882</v>
      </c>
      <c r="Q14" s="68">
        <f t="shared" si="22"/>
        <v>33.971875498310233</v>
      </c>
      <c r="R14" s="69">
        <f t="shared" si="23"/>
        <v>1</v>
      </c>
      <c r="S14" s="68">
        <f t="shared" si="24"/>
        <v>12.868003731413767</v>
      </c>
      <c r="T14" s="69">
        <f t="shared" si="25"/>
        <v>5.6226812384961216</v>
      </c>
      <c r="U14" s="69">
        <f t="shared" si="26"/>
        <v>1.7053462321157722</v>
      </c>
      <c r="V14" s="69">
        <f t="shared" si="27"/>
        <v>4.2170109288720914</v>
      </c>
      <c r="W14" s="69">
        <f t="shared" si="28"/>
        <v>1.6712393074734566</v>
      </c>
      <c r="X14" s="69">
        <f t="shared" si="29"/>
        <v>2.9441251181727739</v>
      </c>
      <c r="Y14" s="69">
        <f t="shared" si="30"/>
        <v>0.71988861713317309</v>
      </c>
      <c r="Z14" s="69">
        <f t="shared" si="31"/>
        <v>3.8557764635098803</v>
      </c>
      <c r="AA14" s="69">
        <f t="shared" si="32"/>
        <v>19.244223536490122</v>
      </c>
      <c r="AB14" s="69">
        <f t="shared" si="33"/>
        <v>3.1677777175068473</v>
      </c>
      <c r="AC14" s="69">
        <f t="shared" si="34"/>
        <v>0.18868182684282603</v>
      </c>
      <c r="AD14" s="70">
        <f t="shared" si="35"/>
        <v>1206.0988078320233</v>
      </c>
      <c r="AE14" s="68">
        <f t="shared" si="36"/>
        <v>193.25470065891747</v>
      </c>
      <c r="AF14" s="71">
        <f t="shared" si="37"/>
        <v>5.8639999173037172</v>
      </c>
      <c r="AG14" s="72">
        <f t="shared" si="38"/>
        <v>5.7429806238380596</v>
      </c>
      <c r="AH14" s="73">
        <f t="shared" si="39"/>
        <v>4.3012267184041919</v>
      </c>
      <c r="AI14" s="74">
        <f t="shared" si="40"/>
        <v>5.8672184638494684</v>
      </c>
      <c r="AJ14" s="42"/>
      <c r="AK14" s="42"/>
      <c r="AL14" s="42"/>
      <c r="AM14" s="42" t="s">
        <v>140</v>
      </c>
    </row>
    <row r="15" spans="1:39" ht="15" customHeight="1" x14ac:dyDescent="0.45">
      <c r="A15" s="56">
        <f t="shared" si="0"/>
        <v>45759</v>
      </c>
      <c r="B15" s="57">
        <v>2025</v>
      </c>
      <c r="C15" s="57">
        <v>4</v>
      </c>
      <c r="D15" s="57">
        <v>12</v>
      </c>
      <c r="E15" s="58">
        <v>102</v>
      </c>
      <c r="F15" s="59">
        <v>35</v>
      </c>
      <c r="G15" s="59">
        <v>15</v>
      </c>
      <c r="H15" s="67">
        <f t="shared" si="1"/>
        <v>25</v>
      </c>
      <c r="I15" s="59">
        <v>98</v>
      </c>
      <c r="J15" s="59">
        <v>75</v>
      </c>
      <c r="K15" s="59">
        <v>1</v>
      </c>
      <c r="L15" s="59">
        <v>30</v>
      </c>
      <c r="M15" s="68">
        <f t="shared" si="2"/>
        <v>8.3879619950323114</v>
      </c>
      <c r="N15" s="69">
        <f t="shared" si="3"/>
        <v>0.14639789668663061</v>
      </c>
      <c r="O15" s="69">
        <f t="shared" si="20"/>
        <v>1.6898875805681604</v>
      </c>
      <c r="P15" s="69">
        <f t="shared" si="21"/>
        <v>0.99392792121274909</v>
      </c>
      <c r="Q15" s="68">
        <f t="shared" si="22"/>
        <v>34.182787545834465</v>
      </c>
      <c r="R15" s="69">
        <f t="shared" si="23"/>
        <v>1</v>
      </c>
      <c r="S15" s="68">
        <f t="shared" si="24"/>
        <v>12.909759973782737</v>
      </c>
      <c r="T15" s="69">
        <f t="shared" si="25"/>
        <v>5.6226812384961216</v>
      </c>
      <c r="U15" s="69">
        <f t="shared" si="26"/>
        <v>1.7053462321157722</v>
      </c>
      <c r="V15" s="69">
        <f t="shared" si="27"/>
        <v>4.2170109288720914</v>
      </c>
      <c r="W15" s="69">
        <f t="shared" si="28"/>
        <v>1.6712393074734566</v>
      </c>
      <c r="X15" s="69">
        <f t="shared" si="29"/>
        <v>2.9441251181727739</v>
      </c>
      <c r="Y15" s="69">
        <f t="shared" si="30"/>
        <v>0.71988861713317309</v>
      </c>
      <c r="Z15" s="69">
        <f t="shared" si="31"/>
        <v>3.8557764635098803</v>
      </c>
      <c r="AA15" s="69">
        <f t="shared" si="32"/>
        <v>19.244223536490122</v>
      </c>
      <c r="AB15" s="69">
        <f t="shared" si="33"/>
        <v>3.1677777175068473</v>
      </c>
      <c r="AC15" s="69">
        <f t="shared" si="34"/>
        <v>0.18868182684282603</v>
      </c>
      <c r="AD15" s="70">
        <f t="shared" si="35"/>
        <v>1206.0988078320233</v>
      </c>
      <c r="AE15" s="68">
        <f t="shared" si="36"/>
        <v>193.25470065891747</v>
      </c>
      <c r="AF15" s="71">
        <f t="shared" si="37"/>
        <v>5.8639999173037172</v>
      </c>
      <c r="AG15" s="72">
        <f t="shared" si="38"/>
        <v>5.7786355232069786</v>
      </c>
      <c r="AH15" s="73">
        <f t="shared" si="39"/>
        <v>4.3012267184041919</v>
      </c>
      <c r="AI15" s="74">
        <f t="shared" si="40"/>
        <v>5.8672184638494684</v>
      </c>
      <c r="AJ15" s="51" t="s">
        <v>128</v>
      </c>
      <c r="AK15" s="42">
        <v>0.23</v>
      </c>
      <c r="AL15" s="42">
        <v>0.1</v>
      </c>
      <c r="AM15" s="42">
        <v>0.14000000000000001</v>
      </c>
    </row>
    <row r="16" spans="1:39" ht="15" customHeight="1" x14ac:dyDescent="0.45">
      <c r="A16" s="56">
        <f t="shared" si="0"/>
        <v>45760</v>
      </c>
      <c r="B16" s="57">
        <v>2025</v>
      </c>
      <c r="C16" s="57">
        <v>4</v>
      </c>
      <c r="D16" s="57">
        <v>13</v>
      </c>
      <c r="E16" s="58">
        <v>103</v>
      </c>
      <c r="F16" s="59">
        <v>35</v>
      </c>
      <c r="G16" s="59">
        <v>15</v>
      </c>
      <c r="H16" s="67">
        <f t="shared" si="1"/>
        <v>25</v>
      </c>
      <c r="I16" s="59">
        <v>98</v>
      </c>
      <c r="J16" s="59">
        <v>75</v>
      </c>
      <c r="K16" s="59">
        <v>1</v>
      </c>
      <c r="L16" s="59">
        <v>30</v>
      </c>
      <c r="M16" s="68">
        <f t="shared" si="2"/>
        <v>8.7636668977904044</v>
      </c>
      <c r="N16" s="69">
        <f t="shared" si="3"/>
        <v>0.15295519958943518</v>
      </c>
      <c r="O16" s="69">
        <f t="shared" si="20"/>
        <v>1.6953316462960086</v>
      </c>
      <c r="P16" s="69">
        <f t="shared" si="21"/>
        <v>0.99337047764571573</v>
      </c>
      <c r="Q16" s="68">
        <f t="shared" si="22"/>
        <v>34.391361182602445</v>
      </c>
      <c r="R16" s="69">
        <f t="shared" si="23"/>
        <v>1</v>
      </c>
      <c r="S16" s="68">
        <f t="shared" si="24"/>
        <v>12.951349475141397</v>
      </c>
      <c r="T16" s="69">
        <f t="shared" si="25"/>
        <v>5.6226812384961216</v>
      </c>
      <c r="U16" s="69">
        <f t="shared" si="26"/>
        <v>1.7053462321157722</v>
      </c>
      <c r="V16" s="69">
        <f t="shared" si="27"/>
        <v>4.2170109288720914</v>
      </c>
      <c r="W16" s="69">
        <f t="shared" si="28"/>
        <v>1.6712393074734566</v>
      </c>
      <c r="X16" s="69">
        <f t="shared" si="29"/>
        <v>2.9441251181727739</v>
      </c>
      <c r="Y16" s="69">
        <f t="shared" si="30"/>
        <v>0.71988861713317309</v>
      </c>
      <c r="Z16" s="69">
        <f t="shared" si="31"/>
        <v>3.8557764635098803</v>
      </c>
      <c r="AA16" s="69">
        <f t="shared" si="32"/>
        <v>19.244223536490122</v>
      </c>
      <c r="AB16" s="69">
        <f t="shared" si="33"/>
        <v>3.1677777175068473</v>
      </c>
      <c r="AC16" s="69">
        <f t="shared" si="34"/>
        <v>0.18868182684282603</v>
      </c>
      <c r="AD16" s="70">
        <f t="shared" si="35"/>
        <v>1206.0988078320233</v>
      </c>
      <c r="AE16" s="68">
        <f t="shared" si="36"/>
        <v>193.25470065891747</v>
      </c>
      <c r="AF16" s="71">
        <f t="shared" si="37"/>
        <v>5.8639999173037172</v>
      </c>
      <c r="AG16" s="72">
        <f t="shared" si="38"/>
        <v>5.8138951118234949</v>
      </c>
      <c r="AH16" s="73">
        <f t="shared" si="39"/>
        <v>4.3012267184041919</v>
      </c>
      <c r="AI16" s="74">
        <f t="shared" si="40"/>
        <v>5.8672184638494684</v>
      </c>
      <c r="AJ16" s="51" t="s">
        <v>129</v>
      </c>
      <c r="AK16" s="42">
        <v>0.12</v>
      </c>
      <c r="AL16" s="42">
        <v>1.5E-3</v>
      </c>
      <c r="AM16" s="42">
        <v>0.01</v>
      </c>
    </row>
    <row r="17" spans="1:39" ht="15" customHeight="1" x14ac:dyDescent="0.55000000000000004">
      <c r="A17" s="56">
        <f t="shared" si="0"/>
        <v>45761</v>
      </c>
      <c r="B17" s="57">
        <v>2025</v>
      </c>
      <c r="C17" s="57">
        <v>4</v>
      </c>
      <c r="D17" s="57">
        <v>14</v>
      </c>
      <c r="E17" s="58">
        <v>104</v>
      </c>
      <c r="F17" s="59">
        <v>35</v>
      </c>
      <c r="G17" s="59">
        <v>15</v>
      </c>
      <c r="H17" s="67">
        <f t="shared" si="1"/>
        <v>25</v>
      </c>
      <c r="I17" s="59">
        <v>98</v>
      </c>
      <c r="J17" s="59">
        <v>75</v>
      </c>
      <c r="K17" s="59">
        <v>1</v>
      </c>
      <c r="L17" s="59">
        <v>30</v>
      </c>
      <c r="M17" s="68">
        <f t="shared" si="2"/>
        <v>9.1367749247663497</v>
      </c>
      <c r="N17" s="69">
        <f t="shared" si="3"/>
        <v>0.15946717835358867</v>
      </c>
      <c r="O17" s="69">
        <f t="shared" si="20"/>
        <v>1.7007526704111635</v>
      </c>
      <c r="P17" s="69">
        <f t="shared" si="21"/>
        <v>0.99281499855842004</v>
      </c>
      <c r="Q17" s="68">
        <f t="shared" si="22"/>
        <v>34.597545651795663</v>
      </c>
      <c r="R17" s="69">
        <f t="shared" si="23"/>
        <v>1</v>
      </c>
      <c r="S17" s="68">
        <f t="shared" si="24"/>
        <v>12.992762951956941</v>
      </c>
      <c r="T17" s="69">
        <f t="shared" si="25"/>
        <v>5.6226812384961216</v>
      </c>
      <c r="U17" s="69">
        <f t="shared" si="26"/>
        <v>1.7053462321157722</v>
      </c>
      <c r="V17" s="69">
        <f t="shared" si="27"/>
        <v>4.2170109288720914</v>
      </c>
      <c r="W17" s="69">
        <f t="shared" si="28"/>
        <v>1.6712393074734566</v>
      </c>
      <c r="X17" s="69">
        <f t="shared" si="29"/>
        <v>2.9441251181727739</v>
      </c>
      <c r="Y17" s="69">
        <f t="shared" si="30"/>
        <v>0.71988861713317309</v>
      </c>
      <c r="Z17" s="69">
        <f t="shared" si="31"/>
        <v>3.8557764635098803</v>
      </c>
      <c r="AA17" s="69">
        <f t="shared" si="32"/>
        <v>19.244223536490122</v>
      </c>
      <c r="AB17" s="69">
        <f t="shared" si="33"/>
        <v>3.1677777175068473</v>
      </c>
      <c r="AC17" s="69">
        <f t="shared" si="34"/>
        <v>0.18868182684282603</v>
      </c>
      <c r="AD17" s="70">
        <f t="shared" si="35"/>
        <v>1206.0988078320233</v>
      </c>
      <c r="AE17" s="68">
        <f t="shared" si="36"/>
        <v>193.25470065891747</v>
      </c>
      <c r="AF17" s="71">
        <f t="shared" si="37"/>
        <v>5.8639999173037172</v>
      </c>
      <c r="AG17" s="72">
        <f t="shared" si="38"/>
        <v>5.8487508091950433</v>
      </c>
      <c r="AH17" s="73">
        <f t="shared" si="39"/>
        <v>4.3012267184041919</v>
      </c>
      <c r="AI17" s="74">
        <f t="shared" si="40"/>
        <v>5.8672184638494684</v>
      </c>
      <c r="AJ17" s="51" t="s">
        <v>141</v>
      </c>
      <c r="AK17" s="42">
        <v>69</v>
      </c>
      <c r="AL17" s="42">
        <v>0</v>
      </c>
      <c r="AM17" s="42">
        <v>20</v>
      </c>
    </row>
    <row r="18" spans="1:39" ht="15" customHeight="1" x14ac:dyDescent="0.45">
      <c r="A18" s="56">
        <f t="shared" si="0"/>
        <v>45762</v>
      </c>
      <c r="B18" s="57">
        <v>2025</v>
      </c>
      <c r="C18" s="57">
        <v>4</v>
      </c>
      <c r="D18" s="57">
        <v>15</v>
      </c>
      <c r="E18" s="58">
        <v>105</v>
      </c>
      <c r="F18" s="59">
        <v>35</v>
      </c>
      <c r="G18" s="59">
        <v>15</v>
      </c>
      <c r="H18" s="67">
        <f t="shared" si="1"/>
        <v>25</v>
      </c>
      <c r="I18" s="59">
        <v>98</v>
      </c>
      <c r="J18" s="59">
        <v>75</v>
      </c>
      <c r="K18" s="59">
        <v>1</v>
      </c>
      <c r="L18" s="59">
        <v>30</v>
      </c>
      <c r="M18" s="68">
        <f t="shared" si="2"/>
        <v>9.5071755154823645</v>
      </c>
      <c r="N18" s="69">
        <f t="shared" si="3"/>
        <v>0.16593190333021887</v>
      </c>
      <c r="O18" s="69">
        <f t="shared" si="20"/>
        <v>1.7061494133366615</v>
      </c>
      <c r="P18" s="69">
        <f t="shared" si="21"/>
        <v>0.99226164855207366</v>
      </c>
      <c r="Q18" s="68">
        <f t="shared" si="22"/>
        <v>34.801292007915357</v>
      </c>
      <c r="R18" s="69">
        <f t="shared" si="23"/>
        <v>1</v>
      </c>
      <c r="S18" s="68">
        <f t="shared" si="24"/>
        <v>13.033990934581066</v>
      </c>
      <c r="T18" s="69">
        <f t="shared" si="25"/>
        <v>5.6226812384961216</v>
      </c>
      <c r="U18" s="69">
        <f t="shared" si="26"/>
        <v>1.7053462321157722</v>
      </c>
      <c r="V18" s="69">
        <f t="shared" si="27"/>
        <v>4.2170109288720914</v>
      </c>
      <c r="W18" s="69">
        <f t="shared" si="28"/>
        <v>1.6712393074734566</v>
      </c>
      <c r="X18" s="69">
        <f t="shared" si="29"/>
        <v>2.9441251181727739</v>
      </c>
      <c r="Y18" s="69">
        <f t="shared" si="30"/>
        <v>0.71988861713317309</v>
      </c>
      <c r="Z18" s="69">
        <f t="shared" si="31"/>
        <v>3.8557764635098803</v>
      </c>
      <c r="AA18" s="69">
        <f t="shared" si="32"/>
        <v>19.244223536490122</v>
      </c>
      <c r="AB18" s="69">
        <f t="shared" si="33"/>
        <v>3.1677777175068473</v>
      </c>
      <c r="AC18" s="69">
        <f t="shared" si="34"/>
        <v>0.18868182684282603</v>
      </c>
      <c r="AD18" s="70">
        <f t="shared" si="35"/>
        <v>1206.0988078320233</v>
      </c>
      <c r="AE18" s="68">
        <f t="shared" si="36"/>
        <v>193.25470065891747</v>
      </c>
      <c r="AF18" s="71">
        <f t="shared" si="37"/>
        <v>5.8639999173037172</v>
      </c>
      <c r="AG18" s="72">
        <f t="shared" si="38"/>
        <v>5.8831943410345264</v>
      </c>
      <c r="AH18" s="73">
        <f t="shared" si="39"/>
        <v>4.3012267184041919</v>
      </c>
      <c r="AI18" s="74">
        <f t="shared" si="40"/>
        <v>5.8672184638494684</v>
      </c>
    </row>
    <row r="19" spans="1:39" ht="15" customHeight="1" x14ac:dyDescent="0.45">
      <c r="A19" s="56">
        <f t="shared" si="0"/>
        <v>45763</v>
      </c>
      <c r="B19" s="57">
        <v>2025</v>
      </c>
      <c r="C19" s="57">
        <v>4</v>
      </c>
      <c r="D19" s="57">
        <v>16</v>
      </c>
      <c r="E19" s="58">
        <v>106</v>
      </c>
      <c r="F19" s="59">
        <v>35</v>
      </c>
      <c r="G19" s="59">
        <v>15</v>
      </c>
      <c r="H19" s="67">
        <f t="shared" si="1"/>
        <v>25</v>
      </c>
      <c r="I19" s="59">
        <v>98</v>
      </c>
      <c r="J19" s="59">
        <v>75</v>
      </c>
      <c r="K19" s="59">
        <v>1</v>
      </c>
      <c r="L19" s="59">
        <v>30</v>
      </c>
      <c r="M19" s="68">
        <f t="shared" si="2"/>
        <v>9.8747589117362153</v>
      </c>
      <c r="N19" s="69">
        <f t="shared" si="3"/>
        <v>0.17234745887283609</v>
      </c>
      <c r="O19" s="69">
        <f t="shared" si="20"/>
        <v>1.711520610412367</v>
      </c>
      <c r="P19" s="69">
        <f t="shared" si="21"/>
        <v>0.9917105915969926</v>
      </c>
      <c r="Q19" s="68">
        <f t="shared" si="22"/>
        <v>35.002553109173768</v>
      </c>
      <c r="R19" s="69">
        <f t="shared" si="23"/>
        <v>1</v>
      </c>
      <c r="S19" s="68">
        <f t="shared" si="24"/>
        <v>13.075023761744593</v>
      </c>
      <c r="T19" s="69">
        <f t="shared" si="25"/>
        <v>5.6226812384961216</v>
      </c>
      <c r="U19" s="69">
        <f t="shared" si="26"/>
        <v>1.7053462321157722</v>
      </c>
      <c r="V19" s="69">
        <f t="shared" si="27"/>
        <v>4.2170109288720914</v>
      </c>
      <c r="W19" s="69">
        <f t="shared" si="28"/>
        <v>1.6712393074734566</v>
      </c>
      <c r="X19" s="69">
        <f t="shared" si="29"/>
        <v>2.9441251181727739</v>
      </c>
      <c r="Y19" s="69">
        <f t="shared" si="30"/>
        <v>0.71988861713317309</v>
      </c>
      <c r="Z19" s="69">
        <f t="shared" si="31"/>
        <v>3.8557764635098803</v>
      </c>
      <c r="AA19" s="69">
        <f t="shared" si="32"/>
        <v>19.244223536490122</v>
      </c>
      <c r="AB19" s="69">
        <f t="shared" si="33"/>
        <v>3.1677777175068473</v>
      </c>
      <c r="AC19" s="69">
        <f t="shared" si="34"/>
        <v>0.18868182684282603</v>
      </c>
      <c r="AD19" s="70">
        <f t="shared" si="35"/>
        <v>1206.0988078320233</v>
      </c>
      <c r="AE19" s="68">
        <f t="shared" si="36"/>
        <v>193.25470065891747</v>
      </c>
      <c r="AF19" s="71">
        <f t="shared" si="37"/>
        <v>5.8639999173037172</v>
      </c>
      <c r="AG19" s="72">
        <f t="shared" si="38"/>
        <v>5.9172177379740569</v>
      </c>
      <c r="AH19" s="73">
        <f t="shared" si="39"/>
        <v>4.3012267184041919</v>
      </c>
      <c r="AI19" s="74">
        <f t="shared" si="40"/>
        <v>5.8672184638494684</v>
      </c>
    </row>
    <row r="20" spans="1:39" ht="15" customHeight="1" x14ac:dyDescent="0.45">
      <c r="A20" s="56">
        <f t="shared" si="0"/>
        <v>45764</v>
      </c>
      <c r="B20" s="57">
        <v>2025</v>
      </c>
      <c r="C20" s="57">
        <v>4</v>
      </c>
      <c r="D20" s="57">
        <v>17</v>
      </c>
      <c r="E20" s="58">
        <v>107</v>
      </c>
      <c r="F20" s="59">
        <v>35</v>
      </c>
      <c r="G20" s="59">
        <v>15</v>
      </c>
      <c r="H20" s="67">
        <f t="shared" si="1"/>
        <v>25</v>
      </c>
      <c r="I20" s="59">
        <v>98</v>
      </c>
      <c r="J20" s="59">
        <v>75</v>
      </c>
      <c r="K20" s="59">
        <v>1</v>
      </c>
      <c r="L20" s="59">
        <v>30</v>
      </c>
      <c r="M20" s="68">
        <f t="shared" si="2"/>
        <v>10.239416190125075</v>
      </c>
      <c r="N20" s="69">
        <f t="shared" si="3"/>
        <v>0.17871194390498296</v>
      </c>
      <c r="O20" s="69">
        <f t="shared" si="20"/>
        <v>1.7168649712292496</v>
      </c>
      <c r="P20" s="69">
        <f t="shared" si="21"/>
        <v>0.99116199098400914</v>
      </c>
      <c r="Q20" s="68">
        <f t="shared" si="22"/>
        <v>35.201283607072128</v>
      </c>
      <c r="R20" s="69">
        <f t="shared" si="23"/>
        <v>1</v>
      </c>
      <c r="S20" s="68">
        <f t="shared" si="24"/>
        <v>13.115851575471734</v>
      </c>
      <c r="T20" s="69">
        <f t="shared" si="25"/>
        <v>5.6226812384961216</v>
      </c>
      <c r="U20" s="69">
        <f t="shared" si="26"/>
        <v>1.7053462321157722</v>
      </c>
      <c r="V20" s="69">
        <f t="shared" si="27"/>
        <v>4.2170109288720914</v>
      </c>
      <c r="W20" s="69">
        <f t="shared" si="28"/>
        <v>1.6712393074734566</v>
      </c>
      <c r="X20" s="69">
        <f t="shared" si="29"/>
        <v>2.9441251181727739</v>
      </c>
      <c r="Y20" s="69">
        <f t="shared" si="30"/>
        <v>0.71988861713317309</v>
      </c>
      <c r="Z20" s="69">
        <f t="shared" si="31"/>
        <v>3.8557764635098803</v>
      </c>
      <c r="AA20" s="69">
        <f t="shared" si="32"/>
        <v>19.244223536490122</v>
      </c>
      <c r="AB20" s="69">
        <f t="shared" si="33"/>
        <v>3.1677777175068473</v>
      </c>
      <c r="AC20" s="69">
        <f t="shared" si="34"/>
        <v>0.18868182684282603</v>
      </c>
      <c r="AD20" s="70">
        <f t="shared" si="35"/>
        <v>1206.0988078320233</v>
      </c>
      <c r="AE20" s="68">
        <f t="shared" si="36"/>
        <v>193.25470065891747</v>
      </c>
      <c r="AF20" s="71">
        <f t="shared" si="37"/>
        <v>5.8639999173037172</v>
      </c>
      <c r="AG20" s="72">
        <f t="shared" si="38"/>
        <v>5.9508133338031053</v>
      </c>
      <c r="AH20" s="73">
        <f t="shared" si="39"/>
        <v>4.3012267184041919</v>
      </c>
      <c r="AI20" s="74">
        <f t="shared" si="40"/>
        <v>5.8672184638494684</v>
      </c>
    </row>
    <row r="21" spans="1:39" ht="15.75" customHeight="1" x14ac:dyDescent="0.45">
      <c r="A21" s="56">
        <f t="shared" si="0"/>
        <v>45765</v>
      </c>
      <c r="B21" s="57">
        <v>2025</v>
      </c>
      <c r="C21" s="57">
        <v>4</v>
      </c>
      <c r="D21" s="57">
        <v>18</v>
      </c>
      <c r="E21" s="58">
        <v>108</v>
      </c>
      <c r="F21" s="59">
        <v>35</v>
      </c>
      <c r="G21" s="59">
        <v>15</v>
      </c>
      <c r="H21" s="67">
        <f t="shared" si="1"/>
        <v>25</v>
      </c>
      <c r="I21" s="59">
        <v>98</v>
      </c>
      <c r="J21" s="59">
        <v>75</v>
      </c>
      <c r="K21" s="59">
        <v>1</v>
      </c>
      <c r="L21" s="59">
        <v>30</v>
      </c>
      <c r="M21" s="68">
        <f t="shared" si="2"/>
        <v>10.601039294322062</v>
      </c>
      <c r="N21" s="69">
        <f t="shared" si="3"/>
        <v>0.18502347248356771</v>
      </c>
      <c r="O21" s="69">
        <f t="shared" si="20"/>
        <v>1.7221811790219994</v>
      </c>
      <c r="P21" s="69">
        <f t="shared" si="21"/>
        <v>0.99061600927608484</v>
      </c>
      <c r="Q21" s="68">
        <f t="shared" si="22"/>
        <v>35.397439933242893</v>
      </c>
      <c r="R21" s="69">
        <f t="shared" si="23"/>
        <v>1</v>
      </c>
      <c r="S21" s="68">
        <f t="shared" si="24"/>
        <v>13.156464316440026</v>
      </c>
      <c r="T21" s="69">
        <f t="shared" si="25"/>
        <v>5.6226812384961216</v>
      </c>
      <c r="U21" s="69">
        <f t="shared" si="26"/>
        <v>1.7053462321157722</v>
      </c>
      <c r="V21" s="69">
        <f t="shared" si="27"/>
        <v>4.2170109288720914</v>
      </c>
      <c r="W21" s="69">
        <f t="shared" si="28"/>
        <v>1.6712393074734566</v>
      </c>
      <c r="X21" s="69">
        <f t="shared" si="29"/>
        <v>2.9441251181727739</v>
      </c>
      <c r="Y21" s="69">
        <f t="shared" si="30"/>
        <v>0.71988861713317309</v>
      </c>
      <c r="Z21" s="69">
        <f t="shared" si="31"/>
        <v>3.8557764635098803</v>
      </c>
      <c r="AA21" s="69">
        <f t="shared" si="32"/>
        <v>19.244223536490122</v>
      </c>
      <c r="AB21" s="69">
        <f t="shared" si="33"/>
        <v>3.1677777175068473</v>
      </c>
      <c r="AC21" s="69">
        <f t="shared" si="34"/>
        <v>0.18868182684282603</v>
      </c>
      <c r="AD21" s="70">
        <f t="shared" si="35"/>
        <v>1206.0988078320233</v>
      </c>
      <c r="AE21" s="68">
        <f t="shared" si="36"/>
        <v>193.25470065891747</v>
      </c>
      <c r="AF21" s="71">
        <f t="shared" si="37"/>
        <v>5.8639999173037172</v>
      </c>
      <c r="AG21" s="72">
        <f t="shared" si="38"/>
        <v>5.9839737632441583</v>
      </c>
      <c r="AH21" s="73">
        <f t="shared" si="39"/>
        <v>4.3012267184041919</v>
      </c>
      <c r="AI21" s="74">
        <f t="shared" si="40"/>
        <v>5.8672184638494684</v>
      </c>
    </row>
    <row r="22" spans="1:39" ht="15.75" customHeight="1" x14ac:dyDescent="0.45">
      <c r="A22" s="56">
        <f t="shared" si="0"/>
        <v>45766</v>
      </c>
      <c r="B22" s="57">
        <v>2025</v>
      </c>
      <c r="C22" s="57">
        <v>4</v>
      </c>
      <c r="D22" s="57">
        <v>19</v>
      </c>
      <c r="E22" s="58">
        <v>109</v>
      </c>
      <c r="F22" s="59">
        <v>35</v>
      </c>
      <c r="G22" s="59">
        <v>15</v>
      </c>
      <c r="H22" s="67">
        <f t="shared" si="1"/>
        <v>25</v>
      </c>
      <c r="I22" s="59">
        <v>98</v>
      </c>
      <c r="J22" s="59">
        <v>75</v>
      </c>
      <c r="K22" s="59">
        <v>1</v>
      </c>
      <c r="L22" s="59">
        <v>30</v>
      </c>
      <c r="M22" s="68">
        <f t="shared" si="2"/>
        <v>10.959521067095789</v>
      </c>
      <c r="N22" s="69">
        <f t="shared" si="3"/>
        <v>0.19128017435771183</v>
      </c>
      <c r="O22" s="69">
        <f t="shared" si="20"/>
        <v>1.7274678901234739</v>
      </c>
      <c r="P22" s="69">
        <f t="shared" si="21"/>
        <v>0.99007280826013977</v>
      </c>
      <c r="Q22" s="68">
        <f t="shared" si="22"/>
        <v>35.590980283640306</v>
      </c>
      <c r="R22" s="69">
        <f t="shared" si="23"/>
        <v>1</v>
      </c>
      <c r="S22" s="68">
        <f t="shared" si="24"/>
        <v>13.196851719812633</v>
      </c>
      <c r="T22" s="69">
        <f t="shared" si="25"/>
        <v>5.6226812384961216</v>
      </c>
      <c r="U22" s="69">
        <f t="shared" si="26"/>
        <v>1.7053462321157722</v>
      </c>
      <c r="V22" s="69">
        <f t="shared" si="27"/>
        <v>4.2170109288720914</v>
      </c>
      <c r="W22" s="69">
        <f t="shared" si="28"/>
        <v>1.6712393074734566</v>
      </c>
      <c r="X22" s="69">
        <f t="shared" si="29"/>
        <v>2.9441251181727739</v>
      </c>
      <c r="Y22" s="69">
        <f t="shared" si="30"/>
        <v>0.71988861713317309</v>
      </c>
      <c r="Z22" s="69">
        <f t="shared" si="31"/>
        <v>3.8557764635098803</v>
      </c>
      <c r="AA22" s="69">
        <f t="shared" si="32"/>
        <v>19.244223536490122</v>
      </c>
      <c r="AB22" s="69">
        <f t="shared" si="33"/>
        <v>3.1677777175068473</v>
      </c>
      <c r="AC22" s="69">
        <f t="shared" si="34"/>
        <v>0.18868182684282603</v>
      </c>
      <c r="AD22" s="70">
        <f t="shared" si="35"/>
        <v>1206.0988078320233</v>
      </c>
      <c r="AE22" s="68">
        <f t="shared" si="36"/>
        <v>193.25470065891747</v>
      </c>
      <c r="AF22" s="71">
        <f t="shared" si="37"/>
        <v>5.8639999173037172</v>
      </c>
      <c r="AG22" s="72">
        <f t="shared" si="38"/>
        <v>6.0166919592801253</v>
      </c>
      <c r="AH22" s="73">
        <f t="shared" si="39"/>
        <v>4.3012267184041919</v>
      </c>
      <c r="AI22" s="74">
        <f t="shared" si="40"/>
        <v>5.8672184638494684</v>
      </c>
    </row>
    <row r="23" spans="1:39" ht="15.75" customHeight="1" x14ac:dyDescent="0.45">
      <c r="A23" s="56">
        <f t="shared" si="0"/>
        <v>45767</v>
      </c>
      <c r="B23" s="57">
        <v>2025</v>
      </c>
      <c r="C23" s="57">
        <v>4</v>
      </c>
      <c r="D23" s="57">
        <v>20</v>
      </c>
      <c r="E23" s="58">
        <v>110</v>
      </c>
      <c r="F23" s="59">
        <v>35</v>
      </c>
      <c r="G23" s="59">
        <v>15</v>
      </c>
      <c r="H23" s="67">
        <f t="shared" si="1"/>
        <v>25</v>
      </c>
      <c r="I23" s="59">
        <v>98</v>
      </c>
      <c r="J23" s="59">
        <v>75</v>
      </c>
      <c r="K23" s="59">
        <v>1</v>
      </c>
      <c r="L23" s="59">
        <v>30</v>
      </c>
      <c r="M23" s="68">
        <f t="shared" si="2"/>
        <v>11.314755282063524</v>
      </c>
      <c r="N23" s="69">
        <f t="shared" si="3"/>
        <v>0.19748019552294871</v>
      </c>
      <c r="O23" s="69">
        <f t="shared" si="20"/>
        <v>1.7327237334845549</v>
      </c>
      <c r="P23" s="69">
        <f t="shared" si="21"/>
        <v>0.98953254889911102</v>
      </c>
      <c r="Q23" s="68">
        <f t="shared" si="22"/>
        <v>35.781864600170294</v>
      </c>
      <c r="R23" s="69">
        <f t="shared" si="23"/>
        <v>1</v>
      </c>
      <c r="S23" s="68">
        <f t="shared" si="24"/>
        <v>13.237003311570319</v>
      </c>
      <c r="T23" s="69">
        <f t="shared" si="25"/>
        <v>5.6226812384961216</v>
      </c>
      <c r="U23" s="69">
        <f t="shared" si="26"/>
        <v>1.7053462321157722</v>
      </c>
      <c r="V23" s="69">
        <f t="shared" si="27"/>
        <v>4.2170109288720914</v>
      </c>
      <c r="W23" s="69">
        <f t="shared" si="28"/>
        <v>1.6712393074734566</v>
      </c>
      <c r="X23" s="69">
        <f t="shared" si="29"/>
        <v>2.9441251181727739</v>
      </c>
      <c r="Y23" s="69">
        <f t="shared" si="30"/>
        <v>0.71988861713317309</v>
      </c>
      <c r="Z23" s="69">
        <f t="shared" si="31"/>
        <v>3.8557764635098803</v>
      </c>
      <c r="AA23" s="69">
        <f t="shared" si="32"/>
        <v>19.244223536490122</v>
      </c>
      <c r="AB23" s="69">
        <f t="shared" si="33"/>
        <v>3.1677777175068473</v>
      </c>
      <c r="AC23" s="69">
        <f t="shared" si="34"/>
        <v>0.18868182684282603</v>
      </c>
      <c r="AD23" s="70">
        <f t="shared" si="35"/>
        <v>1206.0988078320233</v>
      </c>
      <c r="AE23" s="68">
        <f t="shared" si="36"/>
        <v>193.25470065891747</v>
      </c>
      <c r="AF23" s="71">
        <f t="shared" si="37"/>
        <v>5.8639999173037172</v>
      </c>
      <c r="AG23" s="72">
        <f t="shared" si="38"/>
        <v>6.0489611500488492</v>
      </c>
      <c r="AH23" s="73">
        <f t="shared" si="39"/>
        <v>4.3012267184041919</v>
      </c>
      <c r="AI23" s="74">
        <f t="shared" si="40"/>
        <v>5.8672184638494684</v>
      </c>
    </row>
    <row r="24" spans="1:39" ht="15.75" customHeight="1" x14ac:dyDescent="0.45">
      <c r="A24" s="56">
        <f t="shared" si="0"/>
        <v>45768</v>
      </c>
      <c r="B24" s="57">
        <v>2025</v>
      </c>
      <c r="C24" s="57">
        <v>4</v>
      </c>
      <c r="D24" s="57">
        <v>21</v>
      </c>
      <c r="E24" s="58">
        <v>111</v>
      </c>
      <c r="F24" s="59">
        <v>35</v>
      </c>
      <c r="G24" s="59">
        <v>15</v>
      </c>
      <c r="H24" s="67">
        <f t="shared" si="1"/>
        <v>25</v>
      </c>
      <c r="I24" s="59">
        <v>98</v>
      </c>
      <c r="J24" s="59">
        <v>75</v>
      </c>
      <c r="K24" s="59">
        <v>1</v>
      </c>
      <c r="L24" s="59">
        <v>30</v>
      </c>
      <c r="M24" s="68">
        <f t="shared" si="2"/>
        <v>11.666636675168499</v>
      </c>
      <c r="N24" s="69">
        <f t="shared" si="3"/>
        <v>0.20362169877060754</v>
      </c>
      <c r="O24" s="69">
        <f t="shared" si="20"/>
        <v>1.7379473102630603</v>
      </c>
      <c r="P24" s="69">
        <f t="shared" si="21"/>
        <v>0.98899539128425551</v>
      </c>
      <c r="Q24" s="68">
        <f t="shared" si="22"/>
        <v>35.970054549856378</v>
      </c>
      <c r="R24" s="69">
        <f t="shared" si="23"/>
        <v>1</v>
      </c>
      <c r="S24" s="68">
        <f t="shared" si="24"/>
        <v>13.276908405370973</v>
      </c>
      <c r="T24" s="69">
        <f t="shared" si="25"/>
        <v>5.6226812384961216</v>
      </c>
      <c r="U24" s="69">
        <f t="shared" si="26"/>
        <v>1.7053462321157722</v>
      </c>
      <c r="V24" s="69">
        <f t="shared" si="27"/>
        <v>4.2170109288720914</v>
      </c>
      <c r="W24" s="69">
        <f t="shared" si="28"/>
        <v>1.6712393074734566</v>
      </c>
      <c r="X24" s="69">
        <f t="shared" si="29"/>
        <v>2.9441251181727739</v>
      </c>
      <c r="Y24" s="69">
        <f t="shared" si="30"/>
        <v>0.71988861713317309</v>
      </c>
      <c r="Z24" s="69">
        <f t="shared" si="31"/>
        <v>3.8557764635098803</v>
      </c>
      <c r="AA24" s="69">
        <f t="shared" si="32"/>
        <v>19.244223536490122</v>
      </c>
      <c r="AB24" s="69">
        <f t="shared" si="33"/>
        <v>3.1677777175068473</v>
      </c>
      <c r="AC24" s="69">
        <f t="shared" si="34"/>
        <v>0.18868182684282603</v>
      </c>
      <c r="AD24" s="70">
        <f t="shared" si="35"/>
        <v>1206.0988078320233</v>
      </c>
      <c r="AE24" s="68">
        <f t="shared" si="36"/>
        <v>193.25470065891747</v>
      </c>
      <c r="AF24" s="71">
        <f t="shared" si="37"/>
        <v>5.8639999173037172</v>
      </c>
      <c r="AG24" s="72">
        <f t="shared" si="38"/>
        <v>6.0807748553210823</v>
      </c>
      <c r="AH24" s="73">
        <f t="shared" si="39"/>
        <v>4.3012267184041919</v>
      </c>
      <c r="AI24" s="74">
        <f t="shared" si="40"/>
        <v>5.8672184638494684</v>
      </c>
    </row>
    <row r="25" spans="1:39" ht="15.75" customHeight="1" x14ac:dyDescent="0.45">
      <c r="A25" s="56">
        <f t="shared" si="0"/>
        <v>45769</v>
      </c>
      <c r="B25" s="57">
        <v>2025</v>
      </c>
      <c r="C25" s="57">
        <v>4</v>
      </c>
      <c r="D25" s="57">
        <v>22</v>
      </c>
      <c r="E25" s="58">
        <v>112</v>
      </c>
      <c r="F25" s="59">
        <v>35</v>
      </c>
      <c r="G25" s="59">
        <v>15</v>
      </c>
      <c r="H25" s="67">
        <f t="shared" si="1"/>
        <v>25</v>
      </c>
      <c r="I25" s="59">
        <v>98</v>
      </c>
      <c r="J25" s="59">
        <v>75</v>
      </c>
      <c r="K25" s="59">
        <v>1</v>
      </c>
      <c r="L25" s="59">
        <v>30</v>
      </c>
      <c r="M25" s="68">
        <f t="shared" si="2"/>
        <v>12.015060975872062</v>
      </c>
      <c r="N25" s="69">
        <f t="shared" si="3"/>
        <v>0.20970286423222037</v>
      </c>
      <c r="O25" s="69">
        <f t="shared" si="20"/>
        <v>1.7431371934854152</v>
      </c>
      <c r="P25" s="69">
        <f t="shared" si="21"/>
        <v>0.98846149458771182</v>
      </c>
      <c r="Q25" s="68">
        <f t="shared" si="22"/>
        <v>36.155513501644535</v>
      </c>
      <c r="R25" s="69">
        <f t="shared" si="23"/>
        <v>1</v>
      </c>
      <c r="S25" s="68">
        <f t="shared" si="24"/>
        <v>13.316556099964975</v>
      </c>
      <c r="T25" s="69">
        <f t="shared" si="25"/>
        <v>5.6226812384961216</v>
      </c>
      <c r="U25" s="69">
        <f t="shared" si="26"/>
        <v>1.7053462321157722</v>
      </c>
      <c r="V25" s="69">
        <f t="shared" si="27"/>
        <v>4.2170109288720914</v>
      </c>
      <c r="W25" s="69">
        <f t="shared" si="28"/>
        <v>1.6712393074734566</v>
      </c>
      <c r="X25" s="69">
        <f t="shared" si="29"/>
        <v>2.9441251181727739</v>
      </c>
      <c r="Y25" s="69">
        <f t="shared" si="30"/>
        <v>0.71988861713317309</v>
      </c>
      <c r="Z25" s="69">
        <f t="shared" si="31"/>
        <v>3.8557764635098803</v>
      </c>
      <c r="AA25" s="69">
        <f t="shared" si="32"/>
        <v>19.244223536490122</v>
      </c>
      <c r="AB25" s="69">
        <f t="shared" si="33"/>
        <v>3.1677777175068473</v>
      </c>
      <c r="AC25" s="69">
        <f t="shared" si="34"/>
        <v>0.18868182684282603</v>
      </c>
      <c r="AD25" s="70">
        <f t="shared" si="35"/>
        <v>1206.0988078320233</v>
      </c>
      <c r="AE25" s="68">
        <f t="shared" si="36"/>
        <v>193.25470065891747</v>
      </c>
      <c r="AF25" s="71">
        <f t="shared" si="37"/>
        <v>5.8639999173037172</v>
      </c>
      <c r="AG25" s="72">
        <f t="shared" si="38"/>
        <v>6.1121268825793278</v>
      </c>
      <c r="AH25" s="73">
        <f t="shared" si="39"/>
        <v>4.3012267184041919</v>
      </c>
      <c r="AI25" s="74">
        <f t="shared" si="40"/>
        <v>5.8672184638494684</v>
      </c>
    </row>
    <row r="26" spans="1:39" ht="15.75" customHeight="1" x14ac:dyDescent="0.45">
      <c r="A26" s="56">
        <f t="shared" si="0"/>
        <v>45770</v>
      </c>
      <c r="B26" s="57">
        <v>2025</v>
      </c>
      <c r="C26" s="57">
        <v>4</v>
      </c>
      <c r="D26" s="57">
        <v>23</v>
      </c>
      <c r="E26" s="58">
        <v>113</v>
      </c>
      <c r="F26" s="59">
        <v>35</v>
      </c>
      <c r="G26" s="59">
        <v>15</v>
      </c>
      <c r="H26" s="67">
        <f t="shared" si="1"/>
        <v>25</v>
      </c>
      <c r="I26" s="59">
        <v>98</v>
      </c>
      <c r="J26" s="59">
        <v>75</v>
      </c>
      <c r="K26" s="59">
        <v>1</v>
      </c>
      <c r="L26" s="59">
        <v>30</v>
      </c>
      <c r="M26" s="68">
        <f t="shared" si="2"/>
        <v>12.359924938051448</v>
      </c>
      <c r="N26" s="69">
        <f t="shared" si="3"/>
        <v>0.21572188991879127</v>
      </c>
      <c r="O26" s="69">
        <f t="shared" si="20"/>
        <v>1.7482919277848432</v>
      </c>
      <c r="P26" s="69">
        <f t="shared" si="21"/>
        <v>0.98793101701533348</v>
      </c>
      <c r="Q26" s="68">
        <f t="shared" si="22"/>
        <v>36.338206500955316</v>
      </c>
      <c r="R26" s="69">
        <f t="shared" si="23"/>
        <v>1</v>
      </c>
      <c r="S26" s="68">
        <f t="shared" si="24"/>
        <v>13.355935277195137</v>
      </c>
      <c r="T26" s="69">
        <f t="shared" si="25"/>
        <v>5.6226812384961216</v>
      </c>
      <c r="U26" s="69">
        <f t="shared" si="26"/>
        <v>1.7053462321157722</v>
      </c>
      <c r="V26" s="69">
        <f t="shared" si="27"/>
        <v>4.2170109288720914</v>
      </c>
      <c r="W26" s="69">
        <f t="shared" si="28"/>
        <v>1.6712393074734566</v>
      </c>
      <c r="X26" s="69">
        <f t="shared" si="29"/>
        <v>2.9441251181727739</v>
      </c>
      <c r="Y26" s="69">
        <f t="shared" si="30"/>
        <v>0.71988861713317309</v>
      </c>
      <c r="Z26" s="69">
        <f t="shared" si="31"/>
        <v>3.8557764635098803</v>
      </c>
      <c r="AA26" s="69">
        <f t="shared" si="32"/>
        <v>19.244223536490122</v>
      </c>
      <c r="AB26" s="69">
        <f t="shared" si="33"/>
        <v>3.1677777175068473</v>
      </c>
      <c r="AC26" s="69">
        <f t="shared" si="34"/>
        <v>0.18868182684282603</v>
      </c>
      <c r="AD26" s="70">
        <f t="shared" si="35"/>
        <v>1206.0988078320233</v>
      </c>
      <c r="AE26" s="68">
        <f t="shared" si="36"/>
        <v>193.25470065891747</v>
      </c>
      <c r="AF26" s="71">
        <f t="shared" si="37"/>
        <v>5.8639999173037172</v>
      </c>
      <c r="AG26" s="72">
        <f t="shared" si="38"/>
        <v>6.143011322715842</v>
      </c>
      <c r="AH26" s="73">
        <f t="shared" si="39"/>
        <v>4.3012267184041919</v>
      </c>
      <c r="AI26" s="74">
        <f t="shared" si="40"/>
        <v>5.8672184638494684</v>
      </c>
    </row>
    <row r="27" spans="1:39" ht="15.75" customHeight="1" x14ac:dyDescent="0.45">
      <c r="A27" s="56">
        <f t="shared" si="0"/>
        <v>45771</v>
      </c>
      <c r="B27" s="57">
        <v>2025</v>
      </c>
      <c r="C27" s="57">
        <v>4</v>
      </c>
      <c r="D27" s="57">
        <v>24</v>
      </c>
      <c r="E27" s="58">
        <v>114</v>
      </c>
      <c r="F27" s="59">
        <v>35</v>
      </c>
      <c r="G27" s="59">
        <v>15</v>
      </c>
      <c r="H27" s="67">
        <f t="shared" si="1"/>
        <v>25</v>
      </c>
      <c r="I27" s="59">
        <v>98</v>
      </c>
      <c r="J27" s="59">
        <v>75</v>
      </c>
      <c r="K27" s="59">
        <v>1</v>
      </c>
      <c r="L27" s="59">
        <v>30</v>
      </c>
      <c r="M27" s="68">
        <f t="shared" si="2"/>
        <v>12.701126370593972</v>
      </c>
      <c r="N27" s="69">
        <f t="shared" si="3"/>
        <v>0.22167699225476681</v>
      </c>
      <c r="O27" s="69">
        <f t="shared" si="20"/>
        <v>1.7534100292198675</v>
      </c>
      <c r="P27" s="69">
        <f t="shared" si="21"/>
        <v>0.98740411575980902</v>
      </c>
      <c r="Q27" s="68">
        <f t="shared" si="22"/>
        <v>36.518100242096331</v>
      </c>
      <c r="R27" s="69">
        <f t="shared" si="23"/>
        <v>1</v>
      </c>
      <c r="S27" s="68">
        <f t="shared" si="24"/>
        <v>13.39503460061014</v>
      </c>
      <c r="T27" s="69">
        <f t="shared" si="25"/>
        <v>5.6226812384961216</v>
      </c>
      <c r="U27" s="69">
        <f t="shared" si="26"/>
        <v>1.7053462321157722</v>
      </c>
      <c r="V27" s="69">
        <f t="shared" si="27"/>
        <v>4.2170109288720914</v>
      </c>
      <c r="W27" s="69">
        <f t="shared" si="28"/>
        <v>1.6712393074734566</v>
      </c>
      <c r="X27" s="69">
        <f t="shared" si="29"/>
        <v>2.9441251181727739</v>
      </c>
      <c r="Y27" s="69">
        <f t="shared" si="30"/>
        <v>0.71988861713317309</v>
      </c>
      <c r="Z27" s="69">
        <f t="shared" si="31"/>
        <v>3.8557764635098803</v>
      </c>
      <c r="AA27" s="69">
        <f t="shared" si="32"/>
        <v>19.244223536490122</v>
      </c>
      <c r="AB27" s="69">
        <f t="shared" si="33"/>
        <v>3.1677777175068473</v>
      </c>
      <c r="AC27" s="69">
        <f t="shared" si="34"/>
        <v>0.18868182684282603</v>
      </c>
      <c r="AD27" s="70">
        <f t="shared" si="35"/>
        <v>1206.0988078320233</v>
      </c>
      <c r="AE27" s="68">
        <f t="shared" si="36"/>
        <v>193.25470065891747</v>
      </c>
      <c r="AF27" s="71">
        <f t="shared" si="37"/>
        <v>5.8639999173037172</v>
      </c>
      <c r="AG27" s="72">
        <f t="shared" si="38"/>
        <v>6.1734225453689433</v>
      </c>
      <c r="AH27" s="73">
        <f t="shared" si="39"/>
        <v>4.3012267184041919</v>
      </c>
      <c r="AI27" s="74">
        <f t="shared" si="40"/>
        <v>5.8672184638494684</v>
      </c>
    </row>
    <row r="28" spans="1:39" ht="15.75" customHeight="1" x14ac:dyDescent="0.45">
      <c r="A28" s="56">
        <f t="shared" si="0"/>
        <v>45772</v>
      </c>
      <c r="B28" s="57">
        <v>2025</v>
      </c>
      <c r="C28" s="57">
        <v>4</v>
      </c>
      <c r="D28" s="57">
        <v>25</v>
      </c>
      <c r="E28" s="58">
        <v>115</v>
      </c>
      <c r="F28" s="59">
        <v>35</v>
      </c>
      <c r="G28" s="59">
        <v>15</v>
      </c>
      <c r="H28" s="67">
        <f t="shared" si="1"/>
        <v>25</v>
      </c>
      <c r="I28" s="59">
        <v>98</v>
      </c>
      <c r="J28" s="59">
        <v>75</v>
      </c>
      <c r="K28" s="59">
        <v>1</v>
      </c>
      <c r="L28" s="59">
        <v>30</v>
      </c>
      <c r="M28" s="68">
        <f t="shared" si="2"/>
        <v>13.038564167678592</v>
      </c>
      <c r="N28" s="69">
        <f t="shared" si="3"/>
        <v>0.22756640660655034</v>
      </c>
      <c r="O28" s="69">
        <f t="shared" si="20"/>
        <v>1.7584899851769382</v>
      </c>
      <c r="P28" s="69">
        <f t="shared" si="21"/>
        <v>0.98688094695408202</v>
      </c>
      <c r="Q28" s="68">
        <f t="shared" si="22"/>
        <v>36.695163038653121</v>
      </c>
      <c r="R28" s="69">
        <f t="shared" si="23"/>
        <v>1</v>
      </c>
      <c r="S28" s="68">
        <f t="shared" si="24"/>
        <v>13.433842514720689</v>
      </c>
      <c r="T28" s="69">
        <f t="shared" si="25"/>
        <v>5.6226812384961216</v>
      </c>
      <c r="U28" s="69">
        <f t="shared" si="26"/>
        <v>1.7053462321157722</v>
      </c>
      <c r="V28" s="69">
        <f t="shared" si="27"/>
        <v>4.2170109288720914</v>
      </c>
      <c r="W28" s="69">
        <f t="shared" si="28"/>
        <v>1.6712393074734566</v>
      </c>
      <c r="X28" s="69">
        <f t="shared" si="29"/>
        <v>2.9441251181727739</v>
      </c>
      <c r="Y28" s="69">
        <f t="shared" si="30"/>
        <v>0.71988861713317309</v>
      </c>
      <c r="Z28" s="69">
        <f t="shared" si="31"/>
        <v>3.8557764635098803</v>
      </c>
      <c r="AA28" s="69">
        <f t="shared" si="32"/>
        <v>19.244223536490122</v>
      </c>
      <c r="AB28" s="69">
        <f t="shared" si="33"/>
        <v>3.1677777175068473</v>
      </c>
      <c r="AC28" s="69">
        <f t="shared" si="34"/>
        <v>0.18868182684282603</v>
      </c>
      <c r="AD28" s="70">
        <f t="shared" si="35"/>
        <v>1206.0988078320233</v>
      </c>
      <c r="AE28" s="68">
        <f t="shared" si="36"/>
        <v>193.25470065891747</v>
      </c>
      <c r="AF28" s="71">
        <f t="shared" si="37"/>
        <v>5.8639999173037172</v>
      </c>
      <c r="AG28" s="72">
        <f t="shared" si="38"/>
        <v>6.2033551939175586</v>
      </c>
      <c r="AH28" s="73">
        <f t="shared" si="39"/>
        <v>4.3012267184041919</v>
      </c>
      <c r="AI28" s="74">
        <f t="shared" si="40"/>
        <v>5.8672184638494684</v>
      </c>
    </row>
    <row r="29" spans="1:39" ht="15.75" customHeight="1" x14ac:dyDescent="0.45">
      <c r="A29" s="56">
        <f t="shared" si="0"/>
        <v>45773</v>
      </c>
      <c r="B29" s="57">
        <v>2025</v>
      </c>
      <c r="C29" s="57">
        <v>4</v>
      </c>
      <c r="D29" s="57">
        <v>26</v>
      </c>
      <c r="E29" s="58">
        <v>116</v>
      </c>
      <c r="F29" s="59">
        <v>35</v>
      </c>
      <c r="G29" s="59">
        <v>15</v>
      </c>
      <c r="H29" s="67">
        <f t="shared" si="1"/>
        <v>25</v>
      </c>
      <c r="I29" s="59">
        <v>98</v>
      </c>
      <c r="J29" s="59">
        <v>75</v>
      </c>
      <c r="K29" s="59">
        <v>1</v>
      </c>
      <c r="L29" s="59">
        <v>30</v>
      </c>
      <c r="M29" s="68">
        <f t="shared" si="2"/>
        <v>13.372138338735903</v>
      </c>
      <c r="N29" s="69">
        <f t="shared" si="3"/>
        <v>0.23338838780540397</v>
      </c>
      <c r="O29" s="69">
        <f t="shared" si="20"/>
        <v>1.763530254361005</v>
      </c>
      <c r="P29" s="69">
        <f t="shared" si="21"/>
        <v>0.98636166562508565</v>
      </c>
      <c r="Q29" s="68">
        <f t="shared" si="22"/>
        <v>36.869364791980708</v>
      </c>
      <c r="R29" s="69">
        <f t="shared" si="23"/>
        <v>1</v>
      </c>
      <c r="S29" s="68">
        <f t="shared" si="24"/>
        <v>13.472347244927464</v>
      </c>
      <c r="T29" s="69">
        <f t="shared" si="25"/>
        <v>5.6226812384961216</v>
      </c>
      <c r="U29" s="69">
        <f t="shared" si="26"/>
        <v>1.7053462321157722</v>
      </c>
      <c r="V29" s="69">
        <f t="shared" si="27"/>
        <v>4.2170109288720914</v>
      </c>
      <c r="W29" s="69">
        <f t="shared" si="28"/>
        <v>1.6712393074734566</v>
      </c>
      <c r="X29" s="69">
        <f t="shared" si="29"/>
        <v>2.9441251181727739</v>
      </c>
      <c r="Y29" s="69">
        <f t="shared" si="30"/>
        <v>0.71988861713317309</v>
      </c>
      <c r="Z29" s="69">
        <f t="shared" si="31"/>
        <v>3.8557764635098803</v>
      </c>
      <c r="AA29" s="69">
        <f t="shared" si="32"/>
        <v>19.244223536490122</v>
      </c>
      <c r="AB29" s="69">
        <f t="shared" si="33"/>
        <v>3.1677777175068473</v>
      </c>
      <c r="AC29" s="69">
        <f t="shared" si="34"/>
        <v>0.18868182684282603</v>
      </c>
      <c r="AD29" s="70">
        <f t="shared" si="35"/>
        <v>1206.0988078320233</v>
      </c>
      <c r="AE29" s="68">
        <f t="shared" si="36"/>
        <v>193.25470065891747</v>
      </c>
      <c r="AF29" s="71">
        <f t="shared" si="37"/>
        <v>5.8639999173037172</v>
      </c>
      <c r="AG29" s="72">
        <f t="shared" si="38"/>
        <v>6.2328041801546803</v>
      </c>
      <c r="AH29" s="73">
        <f t="shared" si="39"/>
        <v>4.3012267184041919</v>
      </c>
      <c r="AI29" s="74">
        <f t="shared" si="40"/>
        <v>5.8672184638494684</v>
      </c>
    </row>
    <row r="30" spans="1:39" ht="15.75" customHeight="1" x14ac:dyDescent="0.45">
      <c r="A30" s="56">
        <f t="shared" si="0"/>
        <v>45774</v>
      </c>
      <c r="B30" s="57">
        <v>2025</v>
      </c>
      <c r="C30" s="57">
        <v>4</v>
      </c>
      <c r="D30" s="57">
        <v>27</v>
      </c>
      <c r="E30" s="58">
        <v>117</v>
      </c>
      <c r="F30" s="59">
        <v>35</v>
      </c>
      <c r="G30" s="59">
        <v>15</v>
      </c>
      <c r="H30" s="67">
        <f t="shared" si="1"/>
        <v>25</v>
      </c>
      <c r="I30" s="59">
        <v>98</v>
      </c>
      <c r="J30" s="59">
        <v>75</v>
      </c>
      <c r="K30" s="59">
        <v>1</v>
      </c>
      <c r="L30" s="59">
        <v>30</v>
      </c>
      <c r="M30" s="68">
        <f t="shared" si="2"/>
        <v>13.701750038077623</v>
      </c>
      <c r="N30" s="69">
        <f t="shared" si="3"/>
        <v>0.23914121066458144</v>
      </c>
      <c r="O30" s="69">
        <f t="shared" si="20"/>
        <v>1.7685292668778454</v>
      </c>
      <c r="P30" s="69">
        <f t="shared" si="21"/>
        <v>0.98584642564780423</v>
      </c>
      <c r="Q30" s="68">
        <f t="shared" si="22"/>
        <v>37.040676957921548</v>
      </c>
      <c r="R30" s="69">
        <f t="shared" si="23"/>
        <v>1</v>
      </c>
      <c r="S30" s="68">
        <f t="shared" si="24"/>
        <v>13.510536798150079</v>
      </c>
      <c r="T30" s="69">
        <f t="shared" si="25"/>
        <v>5.6226812384961216</v>
      </c>
      <c r="U30" s="69">
        <f t="shared" si="26"/>
        <v>1.7053462321157722</v>
      </c>
      <c r="V30" s="69">
        <f t="shared" si="27"/>
        <v>4.2170109288720914</v>
      </c>
      <c r="W30" s="69">
        <f t="shared" si="28"/>
        <v>1.6712393074734566</v>
      </c>
      <c r="X30" s="69">
        <f t="shared" si="29"/>
        <v>2.9441251181727739</v>
      </c>
      <c r="Y30" s="69">
        <f t="shared" si="30"/>
        <v>0.71988861713317309</v>
      </c>
      <c r="Z30" s="69">
        <f t="shared" si="31"/>
        <v>3.8557764635098803</v>
      </c>
      <c r="AA30" s="69">
        <f t="shared" si="32"/>
        <v>19.244223536490122</v>
      </c>
      <c r="AB30" s="69">
        <f t="shared" si="33"/>
        <v>3.1677777175068473</v>
      </c>
      <c r="AC30" s="69">
        <f t="shared" si="34"/>
        <v>0.18868182684282603</v>
      </c>
      <c r="AD30" s="70">
        <f t="shared" si="35"/>
        <v>1206.0988078320233</v>
      </c>
      <c r="AE30" s="68">
        <f t="shared" si="36"/>
        <v>193.25470065891747</v>
      </c>
      <c r="AF30" s="71">
        <f t="shared" si="37"/>
        <v>5.8639999173037172</v>
      </c>
      <c r="AG30" s="72">
        <f t="shared" si="38"/>
        <v>6.2617646786610077</v>
      </c>
      <c r="AH30" s="73">
        <f t="shared" si="39"/>
        <v>4.3012267184041919</v>
      </c>
      <c r="AI30" s="74">
        <f t="shared" si="40"/>
        <v>5.8672184638494684</v>
      </c>
    </row>
    <row r="31" spans="1:39" ht="15.75" customHeight="1" x14ac:dyDescent="0.45">
      <c r="A31" s="56">
        <f t="shared" si="0"/>
        <v>45775</v>
      </c>
      <c r="B31" s="57">
        <v>2025</v>
      </c>
      <c r="C31" s="57">
        <v>4</v>
      </c>
      <c r="D31" s="57">
        <v>28</v>
      </c>
      <c r="E31" s="58">
        <v>118</v>
      </c>
      <c r="F31" s="59">
        <v>35</v>
      </c>
      <c r="G31" s="59">
        <v>15</v>
      </c>
      <c r="H31" s="67">
        <f t="shared" si="1"/>
        <v>25</v>
      </c>
      <c r="I31" s="59">
        <v>98</v>
      </c>
      <c r="J31" s="59">
        <v>75</v>
      </c>
      <c r="K31" s="59">
        <v>1</v>
      </c>
      <c r="L31" s="59">
        <v>30</v>
      </c>
      <c r="M31" s="68">
        <f t="shared" si="2"/>
        <v>14.027301594186847</v>
      </c>
      <c r="N31" s="69">
        <f t="shared" si="3"/>
        <v>0.24482317049054111</v>
      </c>
      <c r="O31" s="69">
        <f t="shared" si="20"/>
        <v>1.7734854244119242</v>
      </c>
      <c r="P31" s="69">
        <f t="shared" si="21"/>
        <v>0.98533537969967688</v>
      </c>
      <c r="Q31" s="68">
        <f t="shared" si="22"/>
        <v>37.209072511879278</v>
      </c>
      <c r="R31" s="69">
        <f t="shared" si="23"/>
        <v>1</v>
      </c>
      <c r="S31" s="68">
        <f t="shared" si="24"/>
        <v>13.548398964185823</v>
      </c>
      <c r="T31" s="69">
        <f t="shared" si="25"/>
        <v>5.6226812384961216</v>
      </c>
      <c r="U31" s="69">
        <f t="shared" si="26"/>
        <v>1.7053462321157722</v>
      </c>
      <c r="V31" s="69">
        <f t="shared" si="27"/>
        <v>4.2170109288720914</v>
      </c>
      <c r="W31" s="69">
        <f t="shared" si="28"/>
        <v>1.6712393074734566</v>
      </c>
      <c r="X31" s="69">
        <f t="shared" si="29"/>
        <v>2.9441251181727739</v>
      </c>
      <c r="Y31" s="69">
        <f t="shared" si="30"/>
        <v>0.71988861713317309</v>
      </c>
      <c r="Z31" s="69">
        <f t="shared" si="31"/>
        <v>3.8557764635098803</v>
      </c>
      <c r="AA31" s="69">
        <f t="shared" si="32"/>
        <v>19.244223536490122</v>
      </c>
      <c r="AB31" s="69">
        <f t="shared" si="33"/>
        <v>3.1677777175068473</v>
      </c>
      <c r="AC31" s="69">
        <f t="shared" si="34"/>
        <v>0.18868182684282603</v>
      </c>
      <c r="AD31" s="70">
        <f t="shared" si="35"/>
        <v>1206.0988078320233</v>
      </c>
      <c r="AE31" s="68">
        <f t="shared" si="36"/>
        <v>193.25470065891747</v>
      </c>
      <c r="AF31" s="71">
        <f t="shared" si="37"/>
        <v>5.8639999173037172</v>
      </c>
      <c r="AG31" s="72">
        <f t="shared" si="38"/>
        <v>6.2902321209006287</v>
      </c>
      <c r="AH31" s="73">
        <f t="shared" si="39"/>
        <v>4.3012267184041919</v>
      </c>
      <c r="AI31" s="74">
        <f t="shared" si="40"/>
        <v>5.8672184638494684</v>
      </c>
    </row>
    <row r="32" spans="1:39" ht="15.75" customHeight="1" x14ac:dyDescent="0.45">
      <c r="A32" s="56">
        <f t="shared" si="0"/>
        <v>45776</v>
      </c>
      <c r="B32" s="57">
        <v>2025</v>
      </c>
      <c r="C32" s="57">
        <v>4</v>
      </c>
      <c r="D32" s="57">
        <v>29</v>
      </c>
      <c r="E32" s="58">
        <v>119</v>
      </c>
      <c r="F32" s="59">
        <v>35</v>
      </c>
      <c r="G32" s="59">
        <v>15</v>
      </c>
      <c r="H32" s="67">
        <f t="shared" si="1"/>
        <v>25</v>
      </c>
      <c r="I32" s="59">
        <v>98</v>
      </c>
      <c r="J32" s="59">
        <v>75</v>
      </c>
      <c r="K32" s="59">
        <v>1</v>
      </c>
      <c r="L32" s="59">
        <v>30</v>
      </c>
      <c r="M32" s="68">
        <f t="shared" si="2"/>
        <v>14.348696538660372</v>
      </c>
      <c r="N32" s="69">
        <f t="shared" si="3"/>
        <v>0.25043258358808568</v>
      </c>
      <c r="O32" s="69">
        <f t="shared" si="20"/>
        <v>1.7783971005035004</v>
      </c>
      <c r="P32" s="69">
        <f t="shared" si="21"/>
        <v>0.98482867921535555</v>
      </c>
      <c r="Q32" s="68">
        <f t="shared" si="22"/>
        <v>37.374525912380221</v>
      </c>
      <c r="R32" s="69">
        <f t="shared" si="23"/>
        <v>1</v>
      </c>
      <c r="S32" s="68">
        <f t="shared" si="24"/>
        <v>13.585921317826587</v>
      </c>
      <c r="T32" s="69">
        <f t="shared" si="25"/>
        <v>5.6226812384961216</v>
      </c>
      <c r="U32" s="69">
        <f t="shared" si="26"/>
        <v>1.7053462321157722</v>
      </c>
      <c r="V32" s="69">
        <f t="shared" si="27"/>
        <v>4.2170109288720914</v>
      </c>
      <c r="W32" s="69">
        <f t="shared" si="28"/>
        <v>1.6712393074734566</v>
      </c>
      <c r="X32" s="69">
        <f t="shared" si="29"/>
        <v>2.9441251181727739</v>
      </c>
      <c r="Y32" s="69">
        <f t="shared" si="30"/>
        <v>0.71988861713317309</v>
      </c>
      <c r="Z32" s="69">
        <f t="shared" si="31"/>
        <v>3.8557764635098803</v>
      </c>
      <c r="AA32" s="69">
        <f t="shared" si="32"/>
        <v>19.244223536490122</v>
      </c>
      <c r="AB32" s="69">
        <f t="shared" si="33"/>
        <v>3.1677777175068473</v>
      </c>
      <c r="AC32" s="69">
        <f t="shared" si="34"/>
        <v>0.18868182684282603</v>
      </c>
      <c r="AD32" s="70">
        <f t="shared" si="35"/>
        <v>1206.0988078320233</v>
      </c>
      <c r="AE32" s="68">
        <f t="shared" si="36"/>
        <v>193.25470065891747</v>
      </c>
      <c r="AF32" s="71">
        <f t="shared" si="37"/>
        <v>5.8639999173037172</v>
      </c>
      <c r="AG32" s="72">
        <f t="shared" si="38"/>
        <v>6.3182021890610471</v>
      </c>
      <c r="AH32" s="73">
        <f t="shared" si="39"/>
        <v>4.3012267184041919</v>
      </c>
      <c r="AI32" s="74">
        <f t="shared" si="40"/>
        <v>5.8672184638494684</v>
      </c>
    </row>
    <row r="33" spans="1:35" ht="15.75" customHeight="1" x14ac:dyDescent="0.45">
      <c r="A33" s="56">
        <f t="shared" si="0"/>
        <v>45777</v>
      </c>
      <c r="B33" s="57">
        <v>2025</v>
      </c>
      <c r="C33" s="57">
        <v>4</v>
      </c>
      <c r="D33" s="57">
        <v>30</v>
      </c>
      <c r="E33" s="58">
        <v>120</v>
      </c>
      <c r="F33" s="59">
        <v>35</v>
      </c>
      <c r="G33" s="59">
        <v>15</v>
      </c>
      <c r="H33" s="67">
        <f t="shared" si="1"/>
        <v>25</v>
      </c>
      <c r="I33" s="59">
        <v>98</v>
      </c>
      <c r="J33" s="59">
        <v>75</v>
      </c>
      <c r="K33" s="59">
        <v>1</v>
      </c>
      <c r="L33" s="59">
        <v>30</v>
      </c>
      <c r="M33" s="68">
        <f t="shared" si="2"/>
        <v>14.665839634794473</v>
      </c>
      <c r="N33" s="69">
        <f t="shared" si="3"/>
        <v>0.25596778775927953</v>
      </c>
      <c r="O33" s="69">
        <f t="shared" si="20"/>
        <v>1.7832626409286296</v>
      </c>
      <c r="P33" s="69">
        <f t="shared" si="21"/>
        <v>0.9843264743418314</v>
      </c>
      <c r="Q33" s="68">
        <f t="shared" si="22"/>
        <v>37.537013063256985</v>
      </c>
      <c r="R33" s="69">
        <f t="shared" si="23"/>
        <v>1</v>
      </c>
      <c r="S33" s="68">
        <f t="shared" si="24"/>
        <v>13.623091221761877</v>
      </c>
      <c r="T33" s="69">
        <f t="shared" si="25"/>
        <v>5.6226812384961216</v>
      </c>
      <c r="U33" s="69">
        <f t="shared" si="26"/>
        <v>1.7053462321157722</v>
      </c>
      <c r="V33" s="69">
        <f t="shared" si="27"/>
        <v>4.2170109288720914</v>
      </c>
      <c r="W33" s="69">
        <f t="shared" si="28"/>
        <v>1.6712393074734566</v>
      </c>
      <c r="X33" s="69">
        <f t="shared" si="29"/>
        <v>2.9441251181727739</v>
      </c>
      <c r="Y33" s="69">
        <f t="shared" si="30"/>
        <v>0.71988861713317309</v>
      </c>
      <c r="Z33" s="69">
        <f t="shared" si="31"/>
        <v>3.8557764635098803</v>
      </c>
      <c r="AA33" s="69">
        <f t="shared" si="32"/>
        <v>19.244223536490122</v>
      </c>
      <c r="AB33" s="69">
        <f t="shared" si="33"/>
        <v>3.1677777175068473</v>
      </c>
      <c r="AC33" s="69">
        <f t="shared" si="34"/>
        <v>0.18868182684282603</v>
      </c>
      <c r="AD33" s="70">
        <f t="shared" si="35"/>
        <v>1206.0988078320233</v>
      </c>
      <c r="AE33" s="68">
        <f t="shared" si="36"/>
        <v>193.25470065891747</v>
      </c>
      <c r="AF33" s="71">
        <f t="shared" si="37"/>
        <v>5.8639999173037172</v>
      </c>
      <c r="AG33" s="72">
        <f t="shared" si="38"/>
        <v>6.3456708096602954</v>
      </c>
      <c r="AH33" s="73">
        <f t="shared" si="39"/>
        <v>4.3012267184041919</v>
      </c>
      <c r="AI33" s="74">
        <f t="shared" si="40"/>
        <v>5.8672184638494684</v>
      </c>
    </row>
    <row r="34" spans="1:35" ht="15.75" customHeight="1" x14ac:dyDescent="0.45">
      <c r="A34" s="56">
        <f t="shared" si="0"/>
        <v>45778</v>
      </c>
      <c r="B34" s="57">
        <v>2025</v>
      </c>
      <c r="C34" s="57">
        <v>5</v>
      </c>
      <c r="D34" s="57">
        <v>1</v>
      </c>
      <c r="E34" s="58">
        <v>121</v>
      </c>
      <c r="F34" s="59">
        <v>35</v>
      </c>
      <c r="G34" s="59">
        <v>15</v>
      </c>
      <c r="H34" s="67">
        <f t="shared" si="1"/>
        <v>25</v>
      </c>
      <c r="I34" s="59">
        <v>98</v>
      </c>
      <c r="J34" s="59">
        <v>75</v>
      </c>
      <c r="K34" s="59">
        <v>1</v>
      </c>
      <c r="L34" s="59">
        <v>30</v>
      </c>
      <c r="M34" s="68">
        <f t="shared" si="2"/>
        <v>14.978636905805756</v>
      </c>
      <c r="N34" s="69">
        <f t="shared" si="3"/>
        <v>0.26142714279599644</v>
      </c>
      <c r="O34" s="69">
        <f t="shared" si="20"/>
        <v>1.7880803641855985</v>
      </c>
      <c r="P34" s="69">
        <f t="shared" si="21"/>
        <v>0.983828913893943</v>
      </c>
      <c r="Q34" s="68">
        <f t="shared" si="22"/>
        <v>37.696511274590364</v>
      </c>
      <c r="R34" s="69">
        <f t="shared" si="23"/>
        <v>1</v>
      </c>
      <c r="S34" s="68">
        <f t="shared" si="24"/>
        <v>13.659895830294872</v>
      </c>
      <c r="T34" s="69">
        <f t="shared" si="25"/>
        <v>5.6226812384961216</v>
      </c>
      <c r="U34" s="69">
        <f t="shared" si="26"/>
        <v>1.7053462321157722</v>
      </c>
      <c r="V34" s="69">
        <f t="shared" si="27"/>
        <v>4.2170109288720914</v>
      </c>
      <c r="W34" s="69">
        <f t="shared" si="28"/>
        <v>1.6712393074734566</v>
      </c>
      <c r="X34" s="69">
        <f t="shared" si="29"/>
        <v>2.9441251181727739</v>
      </c>
      <c r="Y34" s="69">
        <f t="shared" si="30"/>
        <v>0.71988861713317309</v>
      </c>
      <c r="Z34" s="69">
        <f t="shared" si="31"/>
        <v>3.8557764635098803</v>
      </c>
      <c r="AA34" s="69">
        <f t="shared" si="32"/>
        <v>19.244223536490122</v>
      </c>
      <c r="AB34" s="69">
        <f t="shared" si="33"/>
        <v>3.1677777175068473</v>
      </c>
      <c r="AC34" s="69">
        <f t="shared" si="34"/>
        <v>0.18868182684282603</v>
      </c>
      <c r="AD34" s="70">
        <f t="shared" si="35"/>
        <v>1206.0988078320233</v>
      </c>
      <c r="AE34" s="68">
        <f t="shared" si="36"/>
        <v>193.25470065891747</v>
      </c>
      <c r="AF34" s="71">
        <f t="shared" si="37"/>
        <v>5.8639999173037172</v>
      </c>
      <c r="AG34" s="72">
        <f t="shared" si="38"/>
        <v>6.3726341469441001</v>
      </c>
      <c r="AH34" s="73">
        <f t="shared" si="39"/>
        <v>4.3012267184041919</v>
      </c>
      <c r="AI34" s="74">
        <f t="shared" si="40"/>
        <v>5.8672184638494684</v>
      </c>
    </row>
    <row r="35" spans="1:35" ht="15.75" customHeight="1" x14ac:dyDescent="0.45">
      <c r="A35" s="56">
        <f t="shared" si="0"/>
        <v>45779</v>
      </c>
      <c r="B35" s="57">
        <v>2025</v>
      </c>
      <c r="C35" s="57">
        <v>5</v>
      </c>
      <c r="D35" s="57">
        <v>2</v>
      </c>
      <c r="E35" s="58">
        <v>122</v>
      </c>
      <c r="F35" s="59">
        <v>35</v>
      </c>
      <c r="G35" s="59">
        <v>15</v>
      </c>
      <c r="H35" s="67">
        <f t="shared" si="1"/>
        <v>25</v>
      </c>
      <c r="I35" s="59">
        <v>98</v>
      </c>
      <c r="J35" s="59">
        <v>75</v>
      </c>
      <c r="K35" s="59">
        <v>1</v>
      </c>
      <c r="L35" s="59">
        <v>30</v>
      </c>
      <c r="M35" s="68">
        <f t="shared" si="2"/>
        <v>15.286995662678622</v>
      </c>
      <c r="N35" s="69">
        <f t="shared" si="3"/>
        <v>0.26680903096595088</v>
      </c>
      <c r="O35" s="69">
        <f t="shared" si="20"/>
        <v>1.7928485620911983</v>
      </c>
      <c r="P35" s="69">
        <f t="shared" si="21"/>
        <v>0.98333614531027869</v>
      </c>
      <c r="Q35" s="68">
        <f t="shared" si="22"/>
        <v>37.852999222546948</v>
      </c>
      <c r="R35" s="69">
        <f t="shared" si="23"/>
        <v>1</v>
      </c>
      <c r="S35" s="68">
        <f t="shared" si="24"/>
        <v>13.696322093897619</v>
      </c>
      <c r="T35" s="69">
        <f t="shared" si="25"/>
        <v>5.6226812384961216</v>
      </c>
      <c r="U35" s="69">
        <f t="shared" si="26"/>
        <v>1.7053462321157722</v>
      </c>
      <c r="V35" s="69">
        <f t="shared" si="27"/>
        <v>4.2170109288720914</v>
      </c>
      <c r="W35" s="69">
        <f t="shared" si="28"/>
        <v>1.6712393074734566</v>
      </c>
      <c r="X35" s="69">
        <f t="shared" si="29"/>
        <v>2.9441251181727739</v>
      </c>
      <c r="Y35" s="69">
        <f t="shared" si="30"/>
        <v>0.71988861713317309</v>
      </c>
      <c r="Z35" s="69">
        <f t="shared" si="31"/>
        <v>3.8557764635098803</v>
      </c>
      <c r="AA35" s="69">
        <f t="shared" si="32"/>
        <v>19.244223536490122</v>
      </c>
      <c r="AB35" s="69">
        <f t="shared" si="33"/>
        <v>3.1677777175068473</v>
      </c>
      <c r="AC35" s="69">
        <f t="shared" si="34"/>
        <v>0.18868182684282603</v>
      </c>
      <c r="AD35" s="70">
        <f t="shared" si="35"/>
        <v>1206.0988078320233</v>
      </c>
      <c r="AE35" s="68">
        <f t="shared" si="36"/>
        <v>193.25470065891747</v>
      </c>
      <c r="AF35" s="71">
        <f t="shared" si="37"/>
        <v>5.8639999173037172</v>
      </c>
      <c r="AG35" s="72">
        <f t="shared" si="38"/>
        <v>6.3990885960964157</v>
      </c>
      <c r="AH35" s="73">
        <f t="shared" si="39"/>
        <v>4.3012267184041919</v>
      </c>
      <c r="AI35" s="74">
        <f t="shared" si="40"/>
        <v>5.8672184638494684</v>
      </c>
    </row>
    <row r="36" spans="1:35" ht="15.75" customHeight="1" x14ac:dyDescent="0.45">
      <c r="A36" s="56">
        <f t="shared" si="0"/>
        <v>45780</v>
      </c>
      <c r="B36" s="57">
        <v>2025</v>
      </c>
      <c r="C36" s="57">
        <v>5</v>
      </c>
      <c r="D36" s="57">
        <v>3</v>
      </c>
      <c r="E36" s="58">
        <v>123</v>
      </c>
      <c r="F36" s="59">
        <v>35</v>
      </c>
      <c r="G36" s="59">
        <v>15</v>
      </c>
      <c r="H36" s="67">
        <f t="shared" si="1"/>
        <v>25</v>
      </c>
      <c r="I36" s="59">
        <v>98</v>
      </c>
      <c r="J36" s="59">
        <v>75</v>
      </c>
      <c r="K36" s="59">
        <v>1</v>
      </c>
      <c r="L36" s="59">
        <v>30</v>
      </c>
      <c r="M36" s="68">
        <f t="shared" si="2"/>
        <v>15.590824531631149</v>
      </c>
      <c r="N36" s="69">
        <f t="shared" si="3"/>
        <v>0.27211185749206901</v>
      </c>
      <c r="O36" s="69">
        <f t="shared" si="20"/>
        <v>1.7975655004900886</v>
      </c>
      <c r="P36" s="69">
        <f t="shared" si="21"/>
        <v>0.98284831460948752</v>
      </c>
      <c r="Q36" s="68">
        <f t="shared" si="22"/>
        <v>38.006456908250684</v>
      </c>
      <c r="R36" s="69">
        <f t="shared" si="23"/>
        <v>1</v>
      </c>
      <c r="S36" s="68">
        <f t="shared" si="24"/>
        <v>13.732356764630163</v>
      </c>
      <c r="T36" s="69">
        <f t="shared" si="25"/>
        <v>5.6226812384961216</v>
      </c>
      <c r="U36" s="69">
        <f t="shared" si="26"/>
        <v>1.7053462321157722</v>
      </c>
      <c r="V36" s="69">
        <f t="shared" si="27"/>
        <v>4.2170109288720914</v>
      </c>
      <c r="W36" s="69">
        <f t="shared" si="28"/>
        <v>1.6712393074734566</v>
      </c>
      <c r="X36" s="69">
        <f t="shared" si="29"/>
        <v>2.9441251181727739</v>
      </c>
      <c r="Y36" s="69">
        <f t="shared" si="30"/>
        <v>0.71988861713317309</v>
      </c>
      <c r="Z36" s="69">
        <f t="shared" si="31"/>
        <v>3.8557764635098803</v>
      </c>
      <c r="AA36" s="69">
        <f t="shared" si="32"/>
        <v>19.244223536490122</v>
      </c>
      <c r="AB36" s="69">
        <f t="shared" si="33"/>
        <v>3.1677777175068473</v>
      </c>
      <c r="AC36" s="69">
        <f t="shared" si="34"/>
        <v>0.18868182684282603</v>
      </c>
      <c r="AD36" s="70">
        <f t="shared" si="35"/>
        <v>1206.0988078320233</v>
      </c>
      <c r="AE36" s="68">
        <f t="shared" si="36"/>
        <v>193.25470065891747</v>
      </c>
      <c r="AF36" s="71">
        <f t="shared" si="37"/>
        <v>5.8639999173037172</v>
      </c>
      <c r="AG36" s="72">
        <f t="shared" si="38"/>
        <v>6.4250307762865972</v>
      </c>
      <c r="AH36" s="73">
        <f t="shared" si="39"/>
        <v>4.3012267184041919</v>
      </c>
      <c r="AI36" s="74">
        <f t="shared" si="40"/>
        <v>5.8672184638494684</v>
      </c>
    </row>
    <row r="37" spans="1:35" ht="15.75" customHeight="1" x14ac:dyDescent="0.45">
      <c r="A37" s="56">
        <f t="shared" si="0"/>
        <v>45781</v>
      </c>
      <c r="B37" s="57">
        <v>2025</v>
      </c>
      <c r="C37" s="57">
        <v>5</v>
      </c>
      <c r="D37" s="57">
        <v>4</v>
      </c>
      <c r="E37" s="58">
        <v>124</v>
      </c>
      <c r="F37" s="59">
        <v>35</v>
      </c>
      <c r="G37" s="59">
        <v>15</v>
      </c>
      <c r="H37" s="67">
        <f t="shared" si="1"/>
        <v>25</v>
      </c>
      <c r="I37" s="59">
        <v>98</v>
      </c>
      <c r="J37" s="59">
        <v>75</v>
      </c>
      <c r="K37" s="59">
        <v>1</v>
      </c>
      <c r="L37" s="59">
        <v>30</v>
      </c>
      <c r="M37" s="68">
        <f t="shared" si="2"/>
        <v>15.890033481191251</v>
      </c>
      <c r="N37" s="69">
        <f t="shared" si="3"/>
        <v>0.27733405102505798</v>
      </c>
      <c r="O37" s="69">
        <f t="shared" si="20"/>
        <v>1.8022294200803053</v>
      </c>
      <c r="P37" s="69">
        <f t="shared" si="21"/>
        <v>0.98236556634701055</v>
      </c>
      <c r="Q37" s="68">
        <f t="shared" si="22"/>
        <v>38.156865615826796</v>
      </c>
      <c r="R37" s="69">
        <f t="shared" si="23"/>
        <v>1</v>
      </c>
      <c r="S37" s="68">
        <f t="shared" si="24"/>
        <v>13.767986402446947</v>
      </c>
      <c r="T37" s="69">
        <f t="shared" si="25"/>
        <v>5.6226812384961216</v>
      </c>
      <c r="U37" s="69">
        <f t="shared" si="26"/>
        <v>1.7053462321157722</v>
      </c>
      <c r="V37" s="69">
        <f t="shared" si="27"/>
        <v>4.2170109288720914</v>
      </c>
      <c r="W37" s="69">
        <f t="shared" si="28"/>
        <v>1.6712393074734566</v>
      </c>
      <c r="X37" s="69">
        <f t="shared" si="29"/>
        <v>2.9441251181727739</v>
      </c>
      <c r="Y37" s="69">
        <f t="shared" si="30"/>
        <v>0.71988861713317309</v>
      </c>
      <c r="Z37" s="69">
        <f t="shared" si="31"/>
        <v>3.8557764635098803</v>
      </c>
      <c r="AA37" s="69">
        <f t="shared" si="32"/>
        <v>19.244223536490122</v>
      </c>
      <c r="AB37" s="69">
        <f t="shared" si="33"/>
        <v>3.1677777175068473</v>
      </c>
      <c r="AC37" s="69">
        <f t="shared" si="34"/>
        <v>0.18868182684282603</v>
      </c>
      <c r="AD37" s="70">
        <f t="shared" si="35"/>
        <v>1206.0988078320233</v>
      </c>
      <c r="AE37" s="68">
        <f t="shared" si="36"/>
        <v>193.25470065891747</v>
      </c>
      <c r="AF37" s="71">
        <f t="shared" si="37"/>
        <v>5.8639999173037172</v>
      </c>
      <c r="AG37" s="72">
        <f t="shared" si="38"/>
        <v>6.4504575235766941</v>
      </c>
      <c r="AH37" s="73">
        <f t="shared" si="39"/>
        <v>4.3012267184041919</v>
      </c>
      <c r="AI37" s="74">
        <f t="shared" si="40"/>
        <v>5.8672184638494684</v>
      </c>
    </row>
    <row r="38" spans="1:35" ht="15.75" customHeight="1" x14ac:dyDescent="0.45">
      <c r="A38" s="56">
        <f t="shared" si="0"/>
        <v>45782</v>
      </c>
      <c r="B38" s="57">
        <v>2025</v>
      </c>
      <c r="C38" s="57">
        <v>5</v>
      </c>
      <c r="D38" s="57">
        <v>5</v>
      </c>
      <c r="E38" s="58">
        <v>125</v>
      </c>
      <c r="F38" s="59">
        <v>35</v>
      </c>
      <c r="G38" s="59">
        <v>15</v>
      </c>
      <c r="H38" s="67">
        <f t="shared" si="1"/>
        <v>25</v>
      </c>
      <c r="I38" s="59">
        <v>98</v>
      </c>
      <c r="J38" s="59">
        <v>75</v>
      </c>
      <c r="K38" s="59">
        <v>1</v>
      </c>
      <c r="L38" s="59">
        <v>30</v>
      </c>
      <c r="M38" s="68">
        <f t="shared" si="2"/>
        <v>16.184533848875059</v>
      </c>
      <c r="N38" s="69">
        <f t="shared" si="3"/>
        <v>0.2824740641090327</v>
      </c>
      <c r="O38" s="69">
        <f t="shared" si="20"/>
        <v>1.8068385373577491</v>
      </c>
      <c r="P38" s="69">
        <f t="shared" si="21"/>
        <v>0.98188804357224546</v>
      </c>
      <c r="Q38" s="68">
        <f t="shared" si="22"/>
        <v>38.304207869756006</v>
      </c>
      <c r="R38" s="69">
        <f t="shared" si="23"/>
        <v>1</v>
      </c>
      <c r="S38" s="68">
        <f t="shared" si="24"/>
        <v>13.80319738241214</v>
      </c>
      <c r="T38" s="69">
        <f t="shared" si="25"/>
        <v>5.6226812384961216</v>
      </c>
      <c r="U38" s="69">
        <f t="shared" si="26"/>
        <v>1.7053462321157722</v>
      </c>
      <c r="V38" s="69">
        <f t="shared" si="27"/>
        <v>4.2170109288720914</v>
      </c>
      <c r="W38" s="69">
        <f t="shared" si="28"/>
        <v>1.6712393074734566</v>
      </c>
      <c r="X38" s="69">
        <f t="shared" si="29"/>
        <v>2.9441251181727739</v>
      </c>
      <c r="Y38" s="69">
        <f t="shared" si="30"/>
        <v>0.71988861713317309</v>
      </c>
      <c r="Z38" s="69">
        <f t="shared" si="31"/>
        <v>3.8557764635098803</v>
      </c>
      <c r="AA38" s="69">
        <f t="shared" si="32"/>
        <v>19.244223536490122</v>
      </c>
      <c r="AB38" s="69">
        <f t="shared" si="33"/>
        <v>3.1677777175068473</v>
      </c>
      <c r="AC38" s="69">
        <f t="shared" si="34"/>
        <v>0.18868182684282603</v>
      </c>
      <c r="AD38" s="70">
        <f t="shared" si="35"/>
        <v>1206.0988078320233</v>
      </c>
      <c r="AE38" s="68">
        <f t="shared" si="36"/>
        <v>193.25470065891747</v>
      </c>
      <c r="AF38" s="71">
        <f t="shared" si="37"/>
        <v>5.8639999173037172</v>
      </c>
      <c r="AG38" s="72">
        <f t="shared" si="38"/>
        <v>6.4753658837121293</v>
      </c>
      <c r="AH38" s="73">
        <f t="shared" si="39"/>
        <v>4.3012267184041919</v>
      </c>
      <c r="AI38" s="74">
        <f t="shared" si="40"/>
        <v>5.8672184638494684</v>
      </c>
    </row>
    <row r="39" spans="1:35" ht="15.75" customHeight="1" x14ac:dyDescent="0.45">
      <c r="A39" s="56">
        <f t="shared" si="0"/>
        <v>45783</v>
      </c>
      <c r="B39" s="57">
        <v>2025</v>
      </c>
      <c r="C39" s="57">
        <v>5</v>
      </c>
      <c r="D39" s="57">
        <v>6</v>
      </c>
      <c r="E39" s="58">
        <v>126</v>
      </c>
      <c r="F39" s="59">
        <v>35</v>
      </c>
      <c r="G39" s="59">
        <v>15</v>
      </c>
      <c r="H39" s="67">
        <f t="shared" si="1"/>
        <v>25</v>
      </c>
      <c r="I39" s="59">
        <v>98</v>
      </c>
      <c r="J39" s="59">
        <v>75</v>
      </c>
      <c r="K39" s="59">
        <v>1</v>
      </c>
      <c r="L39" s="59">
        <v>30</v>
      </c>
      <c r="M39" s="68">
        <f t="shared" si="2"/>
        <v>16.47423836745967</v>
      </c>
      <c r="N39" s="69">
        <f t="shared" si="3"/>
        <v>0.28753037364006279</v>
      </c>
      <c r="O39" s="69">
        <f t="shared" si="20"/>
        <v>1.8113910456822346</v>
      </c>
      <c r="P39" s="69">
        <f t="shared" si="21"/>
        <v>0.98141588778615785</v>
      </c>
      <c r="Q39" s="68">
        <f t="shared" si="22"/>
        <v>38.448467391676829</v>
      </c>
      <c r="R39" s="69">
        <f t="shared" si="23"/>
        <v>1</v>
      </c>
      <c r="S39" s="68">
        <f t="shared" si="24"/>
        <v>13.837975902843658</v>
      </c>
      <c r="T39" s="69">
        <f t="shared" si="25"/>
        <v>5.6226812384961216</v>
      </c>
      <c r="U39" s="69">
        <f t="shared" si="26"/>
        <v>1.7053462321157722</v>
      </c>
      <c r="V39" s="69">
        <f t="shared" si="27"/>
        <v>4.2170109288720914</v>
      </c>
      <c r="W39" s="69">
        <f t="shared" si="28"/>
        <v>1.6712393074734566</v>
      </c>
      <c r="X39" s="69">
        <f t="shared" si="29"/>
        <v>2.9441251181727739</v>
      </c>
      <c r="Y39" s="69">
        <f t="shared" si="30"/>
        <v>0.71988861713317309</v>
      </c>
      <c r="Z39" s="69">
        <f t="shared" si="31"/>
        <v>3.8557764635098803</v>
      </c>
      <c r="AA39" s="69">
        <f t="shared" si="32"/>
        <v>19.244223536490122</v>
      </c>
      <c r="AB39" s="69">
        <f t="shared" si="33"/>
        <v>3.1677777175068473</v>
      </c>
      <c r="AC39" s="69">
        <f t="shared" si="34"/>
        <v>0.18868182684282603</v>
      </c>
      <c r="AD39" s="70">
        <f t="shared" si="35"/>
        <v>1206.0988078320233</v>
      </c>
      <c r="AE39" s="68">
        <f t="shared" si="36"/>
        <v>193.25470065891747</v>
      </c>
      <c r="AF39" s="71">
        <f t="shared" si="37"/>
        <v>5.8639999173037172</v>
      </c>
      <c r="AG39" s="72">
        <f t="shared" si="38"/>
        <v>6.4997531048190904</v>
      </c>
      <c r="AH39" s="73">
        <f t="shared" si="39"/>
        <v>4.3012267184041919</v>
      </c>
      <c r="AI39" s="74">
        <f t="shared" si="40"/>
        <v>5.8672184638494684</v>
      </c>
    </row>
    <row r="40" spans="1:35" ht="15.75" customHeight="1" x14ac:dyDescent="0.45">
      <c r="A40" s="56">
        <f t="shared" si="0"/>
        <v>45784</v>
      </c>
      <c r="B40" s="57">
        <v>2025</v>
      </c>
      <c r="C40" s="57">
        <v>5</v>
      </c>
      <c r="D40" s="57">
        <v>7</v>
      </c>
      <c r="E40" s="58">
        <v>127</v>
      </c>
      <c r="F40" s="59">
        <v>35</v>
      </c>
      <c r="G40" s="59">
        <v>15</v>
      </c>
      <c r="H40" s="67">
        <f t="shared" si="1"/>
        <v>25</v>
      </c>
      <c r="I40" s="59">
        <v>98</v>
      </c>
      <c r="J40" s="59">
        <v>75</v>
      </c>
      <c r="K40" s="59">
        <v>1</v>
      </c>
      <c r="L40" s="59">
        <v>30</v>
      </c>
      <c r="M40" s="68">
        <f t="shared" si="2"/>
        <v>16.759061190842409</v>
      </c>
      <c r="N40" s="69">
        <f t="shared" si="3"/>
        <v>0.29250148131750286</v>
      </c>
      <c r="O40" s="69">
        <f t="shared" si="20"/>
        <v>1.8158851164673839</v>
      </c>
      <c r="P40" s="69">
        <f t="shared" si="21"/>
        <v>0.98094923889935159</v>
      </c>
      <c r="Q40" s="68">
        <f t="shared" si="22"/>
        <v>38.589629056771109</v>
      </c>
      <c r="R40" s="69">
        <f t="shared" si="23"/>
        <v>1</v>
      </c>
      <c r="S40" s="68">
        <f t="shared" si="24"/>
        <v>13.872307994403238</v>
      </c>
      <c r="T40" s="69">
        <f t="shared" si="25"/>
        <v>5.6226812384961216</v>
      </c>
      <c r="U40" s="69">
        <f t="shared" si="26"/>
        <v>1.7053462321157722</v>
      </c>
      <c r="V40" s="69">
        <f t="shared" si="27"/>
        <v>4.2170109288720914</v>
      </c>
      <c r="W40" s="69">
        <f t="shared" si="28"/>
        <v>1.6712393074734566</v>
      </c>
      <c r="X40" s="69">
        <f t="shared" si="29"/>
        <v>2.9441251181727739</v>
      </c>
      <c r="Y40" s="69">
        <f t="shared" si="30"/>
        <v>0.71988861713317309</v>
      </c>
      <c r="Z40" s="69">
        <f t="shared" si="31"/>
        <v>3.8557764635098803</v>
      </c>
      <c r="AA40" s="69">
        <f t="shared" si="32"/>
        <v>19.244223536490122</v>
      </c>
      <c r="AB40" s="69">
        <f t="shared" si="33"/>
        <v>3.1677777175068473</v>
      </c>
      <c r="AC40" s="69">
        <f t="shared" si="34"/>
        <v>0.18868182684282603</v>
      </c>
      <c r="AD40" s="70">
        <f t="shared" si="35"/>
        <v>1206.0988078320233</v>
      </c>
      <c r="AE40" s="68">
        <f t="shared" si="36"/>
        <v>193.25470065891747</v>
      </c>
      <c r="AF40" s="71">
        <f t="shared" si="37"/>
        <v>5.8639999173037172</v>
      </c>
      <c r="AG40" s="72">
        <f t="shared" si="38"/>
        <v>6.5236166300314515</v>
      </c>
      <c r="AH40" s="73">
        <f t="shared" si="39"/>
        <v>4.3012267184041919</v>
      </c>
      <c r="AI40" s="74">
        <f t="shared" si="40"/>
        <v>5.8672184638494684</v>
      </c>
    </row>
    <row r="41" spans="1:35" ht="15.75" customHeight="1" x14ac:dyDescent="0.45">
      <c r="A41" s="56">
        <f t="shared" si="0"/>
        <v>45785</v>
      </c>
      <c r="B41" s="57">
        <v>2025</v>
      </c>
      <c r="C41" s="57">
        <v>5</v>
      </c>
      <c r="D41" s="57">
        <v>8</v>
      </c>
      <c r="E41" s="58">
        <v>128</v>
      </c>
      <c r="F41" s="59">
        <v>35</v>
      </c>
      <c r="G41" s="59">
        <v>15</v>
      </c>
      <c r="H41" s="67">
        <f t="shared" si="1"/>
        <v>25</v>
      </c>
      <c r="I41" s="59">
        <v>98</v>
      </c>
      <c r="J41" s="59">
        <v>75</v>
      </c>
      <c r="K41" s="59">
        <v>1</v>
      </c>
      <c r="L41" s="59">
        <v>30</v>
      </c>
      <c r="M41" s="68">
        <f t="shared" si="2"/>
        <v>17.038917919479015</v>
      </c>
      <c r="N41" s="69">
        <f t="shared" si="3"/>
        <v>0.29738591408797377</v>
      </c>
      <c r="O41" s="69">
        <f t="shared" si="20"/>
        <v>1.8203189004963267</v>
      </c>
      <c r="P41" s="69">
        <f t="shared" si="21"/>
        <v>0.98048823519060957</v>
      </c>
      <c r="Q41" s="68">
        <f t="shared" si="22"/>
        <v>38.727678849867409</v>
      </c>
      <c r="R41" s="69">
        <f t="shared" si="23"/>
        <v>1</v>
      </c>
      <c r="S41" s="68">
        <f t="shared" si="24"/>
        <v>13.906179530147645</v>
      </c>
      <c r="T41" s="69">
        <f t="shared" si="25"/>
        <v>5.6226812384961216</v>
      </c>
      <c r="U41" s="69">
        <f t="shared" si="26"/>
        <v>1.7053462321157722</v>
      </c>
      <c r="V41" s="69">
        <f t="shared" si="27"/>
        <v>4.2170109288720914</v>
      </c>
      <c r="W41" s="69">
        <f t="shared" si="28"/>
        <v>1.6712393074734566</v>
      </c>
      <c r="X41" s="69">
        <f t="shared" si="29"/>
        <v>2.9441251181727739</v>
      </c>
      <c r="Y41" s="69">
        <f t="shared" si="30"/>
        <v>0.71988861713317309</v>
      </c>
      <c r="Z41" s="69">
        <f t="shared" si="31"/>
        <v>3.8557764635098803</v>
      </c>
      <c r="AA41" s="69">
        <f t="shared" si="32"/>
        <v>19.244223536490122</v>
      </c>
      <c r="AB41" s="69">
        <f t="shared" si="33"/>
        <v>3.1677777175068473</v>
      </c>
      <c r="AC41" s="69">
        <f t="shared" si="34"/>
        <v>0.18868182684282603</v>
      </c>
      <c r="AD41" s="70">
        <f t="shared" si="35"/>
        <v>1206.0988078320233</v>
      </c>
      <c r="AE41" s="68">
        <f t="shared" si="36"/>
        <v>193.25470065891747</v>
      </c>
      <c r="AF41" s="71">
        <f t="shared" si="37"/>
        <v>5.8639999173037172</v>
      </c>
      <c r="AG41" s="72">
        <f t="shared" si="38"/>
        <v>6.5469540900700167</v>
      </c>
      <c r="AH41" s="73">
        <f t="shared" si="39"/>
        <v>4.3012267184041919</v>
      </c>
      <c r="AI41" s="74">
        <f t="shared" si="40"/>
        <v>5.8672184638494684</v>
      </c>
    </row>
    <row r="42" spans="1:35" ht="15.75" customHeight="1" x14ac:dyDescent="0.45">
      <c r="A42" s="56">
        <f t="shared" si="0"/>
        <v>45786</v>
      </c>
      <c r="B42" s="57">
        <v>2025</v>
      </c>
      <c r="C42" s="57">
        <v>5</v>
      </c>
      <c r="D42" s="57">
        <v>9</v>
      </c>
      <c r="E42" s="58">
        <v>129</v>
      </c>
      <c r="F42" s="59">
        <v>35</v>
      </c>
      <c r="G42" s="59">
        <v>15</v>
      </c>
      <c r="H42" s="67">
        <f t="shared" si="1"/>
        <v>25</v>
      </c>
      <c r="I42" s="59">
        <v>98</v>
      </c>
      <c r="J42" s="59">
        <v>75</v>
      </c>
      <c r="K42" s="59">
        <v>1</v>
      </c>
      <c r="L42" s="59">
        <v>30</v>
      </c>
      <c r="M42" s="68">
        <f t="shared" si="2"/>
        <v>17.313725625393154</v>
      </c>
      <c r="N42" s="69">
        <f t="shared" si="3"/>
        <v>0.30218222458186184</v>
      </c>
      <c r="O42" s="69">
        <f t="shared" si="20"/>
        <v>1.824690529364805</v>
      </c>
      <c r="P42" s="69">
        <f t="shared" si="21"/>
        <v>0.98003301326591885</v>
      </c>
      <c r="Q42" s="68">
        <f t="shared" si="22"/>
        <v>38.86260382139325</v>
      </c>
      <c r="R42" s="69">
        <f t="shared" si="23"/>
        <v>1</v>
      </c>
      <c r="S42" s="68">
        <f t="shared" si="24"/>
        <v>13.939576236553133</v>
      </c>
      <c r="T42" s="69">
        <f t="shared" si="25"/>
        <v>5.6226812384961216</v>
      </c>
      <c r="U42" s="69">
        <f t="shared" si="26"/>
        <v>1.7053462321157722</v>
      </c>
      <c r="V42" s="69">
        <f t="shared" si="27"/>
        <v>4.2170109288720914</v>
      </c>
      <c r="W42" s="69">
        <f t="shared" si="28"/>
        <v>1.6712393074734566</v>
      </c>
      <c r="X42" s="69">
        <f t="shared" si="29"/>
        <v>2.9441251181727739</v>
      </c>
      <c r="Y42" s="69">
        <f t="shared" si="30"/>
        <v>0.71988861713317309</v>
      </c>
      <c r="Z42" s="69">
        <f t="shared" si="31"/>
        <v>3.8557764635098803</v>
      </c>
      <c r="AA42" s="69">
        <f t="shared" si="32"/>
        <v>19.244223536490122</v>
      </c>
      <c r="AB42" s="69">
        <f t="shared" si="33"/>
        <v>3.1677777175068473</v>
      </c>
      <c r="AC42" s="69">
        <f t="shared" si="34"/>
        <v>0.18868182684282603</v>
      </c>
      <c r="AD42" s="70">
        <f t="shared" si="35"/>
        <v>1206.0988078320233</v>
      </c>
      <c r="AE42" s="68">
        <f t="shared" si="36"/>
        <v>193.25470065891747</v>
      </c>
      <c r="AF42" s="71">
        <f t="shared" si="37"/>
        <v>5.8639999173037172</v>
      </c>
      <c r="AG42" s="72">
        <f t="shared" si="38"/>
        <v>6.5697632957961876</v>
      </c>
      <c r="AH42" s="73">
        <f t="shared" si="39"/>
        <v>4.3012267184041919</v>
      </c>
      <c r="AI42" s="74">
        <f t="shared" si="40"/>
        <v>5.8672184638494684</v>
      </c>
    </row>
    <row r="43" spans="1:35" ht="15.75" customHeight="1" x14ac:dyDescent="0.45">
      <c r="A43" s="56">
        <f t="shared" si="0"/>
        <v>45787</v>
      </c>
      <c r="B43" s="57">
        <v>2025</v>
      </c>
      <c r="C43" s="57">
        <v>5</v>
      </c>
      <c r="D43" s="57">
        <v>10</v>
      </c>
      <c r="E43" s="58">
        <v>130</v>
      </c>
      <c r="F43" s="59">
        <v>35</v>
      </c>
      <c r="G43" s="59">
        <v>15</v>
      </c>
      <c r="H43" s="67">
        <f t="shared" si="1"/>
        <v>25</v>
      </c>
      <c r="I43" s="59">
        <v>98</v>
      </c>
      <c r="J43" s="59">
        <v>75</v>
      </c>
      <c r="K43" s="59">
        <v>1</v>
      </c>
      <c r="L43" s="59">
        <v>30</v>
      </c>
      <c r="M43" s="68">
        <f t="shared" si="2"/>
        <v>17.583402876749897</v>
      </c>
      <c r="N43" s="69">
        <f t="shared" si="3"/>
        <v>0.30688899154220817</v>
      </c>
      <c r="O43" s="69">
        <f t="shared" si="20"/>
        <v>1.8289981170528733</v>
      </c>
      <c r="P43" s="69">
        <f t="shared" si="21"/>
        <v>0.979583708017991</v>
      </c>
      <c r="Q43" s="68">
        <f t="shared" si="22"/>
        <v>38.994392043305268</v>
      </c>
      <c r="R43" s="69">
        <f t="shared" si="23"/>
        <v>1</v>
      </c>
      <c r="S43" s="68">
        <f t="shared" si="24"/>
        <v>13.972483705522333</v>
      </c>
      <c r="T43" s="69">
        <f t="shared" si="25"/>
        <v>5.6226812384961216</v>
      </c>
      <c r="U43" s="69">
        <f t="shared" si="26"/>
        <v>1.7053462321157722</v>
      </c>
      <c r="V43" s="69">
        <f t="shared" si="27"/>
        <v>4.2170109288720914</v>
      </c>
      <c r="W43" s="69">
        <f t="shared" si="28"/>
        <v>1.6712393074734566</v>
      </c>
      <c r="X43" s="69">
        <f t="shared" si="29"/>
        <v>2.9441251181727739</v>
      </c>
      <c r="Y43" s="69">
        <f t="shared" si="30"/>
        <v>0.71988861713317309</v>
      </c>
      <c r="Z43" s="69">
        <f t="shared" si="31"/>
        <v>3.8557764635098803</v>
      </c>
      <c r="AA43" s="69">
        <f t="shared" si="32"/>
        <v>19.244223536490122</v>
      </c>
      <c r="AB43" s="69">
        <f t="shared" si="33"/>
        <v>3.1677777175068473</v>
      </c>
      <c r="AC43" s="69">
        <f t="shared" si="34"/>
        <v>0.18868182684282603</v>
      </c>
      <c r="AD43" s="70">
        <f t="shared" si="35"/>
        <v>1206.0988078320233</v>
      </c>
      <c r="AE43" s="68">
        <f t="shared" si="36"/>
        <v>193.25470065891747</v>
      </c>
      <c r="AF43" s="71">
        <f t="shared" si="37"/>
        <v>5.8639999173037172</v>
      </c>
      <c r="AG43" s="72">
        <f t="shared" si="38"/>
        <v>6.59204223076192</v>
      </c>
      <c r="AH43" s="73">
        <f t="shared" si="39"/>
        <v>4.3012267184041919</v>
      </c>
      <c r="AI43" s="74">
        <f t="shared" si="40"/>
        <v>5.8672184638494684</v>
      </c>
    </row>
    <row r="44" spans="1:35" ht="15.75" customHeight="1" x14ac:dyDescent="0.45">
      <c r="A44" s="56">
        <f t="shared" si="0"/>
        <v>45788</v>
      </c>
      <c r="B44" s="57">
        <v>2025</v>
      </c>
      <c r="C44" s="57">
        <v>5</v>
      </c>
      <c r="D44" s="57">
        <v>11</v>
      </c>
      <c r="E44" s="58">
        <v>131</v>
      </c>
      <c r="F44" s="59">
        <v>35</v>
      </c>
      <c r="G44" s="59">
        <v>15</v>
      </c>
      <c r="H44" s="67">
        <f t="shared" si="1"/>
        <v>25</v>
      </c>
      <c r="I44" s="59">
        <v>98</v>
      </c>
      <c r="J44" s="59">
        <v>75</v>
      </c>
      <c r="K44" s="59">
        <v>1</v>
      </c>
      <c r="L44" s="59">
        <v>30</v>
      </c>
      <c r="M44" s="68">
        <f t="shared" si="2"/>
        <v>17.847869761985827</v>
      </c>
      <c r="N44" s="69">
        <f t="shared" si="3"/>
        <v>0.31150482024585929</v>
      </c>
      <c r="O44" s="69">
        <f t="shared" si="20"/>
        <v>1.8332397616259564</v>
      </c>
      <c r="P44" s="69">
        <f t="shared" si="21"/>
        <v>0.97914045258629057</v>
      </c>
      <c r="Q44" s="68">
        <f t="shared" si="22"/>
        <v>39.123032565121768</v>
      </c>
      <c r="R44" s="69">
        <f t="shared" si="23"/>
        <v>1</v>
      </c>
      <c r="S44" s="68">
        <f t="shared" si="24"/>
        <v>14.004887407379346</v>
      </c>
      <c r="T44" s="69">
        <f t="shared" si="25"/>
        <v>5.6226812384961216</v>
      </c>
      <c r="U44" s="69">
        <f t="shared" si="26"/>
        <v>1.7053462321157722</v>
      </c>
      <c r="V44" s="69">
        <f t="shared" si="27"/>
        <v>4.2170109288720914</v>
      </c>
      <c r="W44" s="69">
        <f t="shared" si="28"/>
        <v>1.6712393074734566</v>
      </c>
      <c r="X44" s="69">
        <f t="shared" si="29"/>
        <v>2.9441251181727739</v>
      </c>
      <c r="Y44" s="69">
        <f t="shared" si="30"/>
        <v>0.71988861713317309</v>
      </c>
      <c r="Z44" s="69">
        <f t="shared" si="31"/>
        <v>3.8557764635098803</v>
      </c>
      <c r="AA44" s="69">
        <f t="shared" si="32"/>
        <v>19.244223536490122</v>
      </c>
      <c r="AB44" s="69">
        <f t="shared" si="33"/>
        <v>3.1677777175068473</v>
      </c>
      <c r="AC44" s="69">
        <f t="shared" si="34"/>
        <v>0.18868182684282603</v>
      </c>
      <c r="AD44" s="70">
        <f t="shared" si="35"/>
        <v>1206.0988078320233</v>
      </c>
      <c r="AE44" s="68">
        <f t="shared" si="36"/>
        <v>193.25470065891747</v>
      </c>
      <c r="AF44" s="71">
        <f t="shared" si="37"/>
        <v>5.8639999173037172</v>
      </c>
      <c r="AG44" s="72">
        <f t="shared" si="38"/>
        <v>6.6137890437769773</v>
      </c>
      <c r="AH44" s="73">
        <f t="shared" si="39"/>
        <v>4.3012267184041919</v>
      </c>
      <c r="AI44" s="74">
        <f t="shared" si="40"/>
        <v>5.8672184638494684</v>
      </c>
    </row>
    <row r="45" spans="1:35" ht="15.75" customHeight="1" x14ac:dyDescent="0.45">
      <c r="A45" s="56">
        <f t="shared" si="0"/>
        <v>45789</v>
      </c>
      <c r="B45" s="57">
        <v>2025</v>
      </c>
      <c r="C45" s="57">
        <v>5</v>
      </c>
      <c r="D45" s="57">
        <v>12</v>
      </c>
      <c r="E45" s="58">
        <v>132</v>
      </c>
      <c r="F45" s="59">
        <v>35</v>
      </c>
      <c r="G45" s="59">
        <v>15</v>
      </c>
      <c r="H45" s="67">
        <f t="shared" si="1"/>
        <v>25</v>
      </c>
      <c r="I45" s="59">
        <v>98</v>
      </c>
      <c r="J45" s="59">
        <v>75</v>
      </c>
      <c r="K45" s="59">
        <v>1</v>
      </c>
      <c r="L45" s="59">
        <v>30</v>
      </c>
      <c r="M45" s="68">
        <f t="shared" si="2"/>
        <v>18.107047913488678</v>
      </c>
      <c r="N45" s="69">
        <f t="shared" si="3"/>
        <v>0.31602834291675569</v>
      </c>
      <c r="O45" s="69">
        <f t="shared" si="20"/>
        <v>1.8374135470655411</v>
      </c>
      <c r="P45" s="69">
        <f t="shared" si="21"/>
        <v>0.97870337831758236</v>
      </c>
      <c r="Q45" s="68">
        <f t="shared" si="22"/>
        <v>39.248515370179341</v>
      </c>
      <c r="R45" s="69">
        <f t="shared" si="23"/>
        <v>1</v>
      </c>
      <c r="S45" s="68">
        <f t="shared" si="24"/>
        <v>14.036772704855165</v>
      </c>
      <c r="T45" s="69">
        <f t="shared" si="25"/>
        <v>5.6226812384961216</v>
      </c>
      <c r="U45" s="69">
        <f t="shared" si="26"/>
        <v>1.7053462321157722</v>
      </c>
      <c r="V45" s="69">
        <f t="shared" si="27"/>
        <v>4.2170109288720914</v>
      </c>
      <c r="W45" s="69">
        <f t="shared" si="28"/>
        <v>1.6712393074734566</v>
      </c>
      <c r="X45" s="69">
        <f t="shared" si="29"/>
        <v>2.9441251181727739</v>
      </c>
      <c r="Y45" s="69">
        <f t="shared" si="30"/>
        <v>0.71988861713317309</v>
      </c>
      <c r="Z45" s="69">
        <f t="shared" si="31"/>
        <v>3.8557764635098803</v>
      </c>
      <c r="AA45" s="69">
        <f t="shared" si="32"/>
        <v>19.244223536490122</v>
      </c>
      <c r="AB45" s="69">
        <f t="shared" si="33"/>
        <v>3.1677777175068473</v>
      </c>
      <c r="AC45" s="69">
        <f t="shared" si="34"/>
        <v>0.18868182684282603</v>
      </c>
      <c r="AD45" s="70">
        <f t="shared" si="35"/>
        <v>1206.0988078320233</v>
      </c>
      <c r="AE45" s="68">
        <f t="shared" si="36"/>
        <v>193.25470065891747</v>
      </c>
      <c r="AF45" s="71">
        <f t="shared" si="37"/>
        <v>5.8639999173037172</v>
      </c>
      <c r="AG45" s="72">
        <f t="shared" si="38"/>
        <v>6.6350020415140705</v>
      </c>
      <c r="AH45" s="73">
        <f t="shared" si="39"/>
        <v>4.3012267184041919</v>
      </c>
      <c r="AI45" s="74">
        <f t="shared" si="40"/>
        <v>5.8672184638494684</v>
      </c>
    </row>
    <row r="46" spans="1:35" ht="15.75" customHeight="1" x14ac:dyDescent="0.45">
      <c r="A46" s="56">
        <f t="shared" si="0"/>
        <v>45790</v>
      </c>
      <c r="B46" s="57">
        <v>2025</v>
      </c>
      <c r="C46" s="57">
        <v>5</v>
      </c>
      <c r="D46" s="57">
        <v>13</v>
      </c>
      <c r="E46" s="58">
        <v>133</v>
      </c>
      <c r="F46" s="59">
        <v>35</v>
      </c>
      <c r="G46" s="59">
        <v>15</v>
      </c>
      <c r="H46" s="67">
        <f t="shared" si="1"/>
        <v>25</v>
      </c>
      <c r="I46" s="59">
        <v>98</v>
      </c>
      <c r="J46" s="59">
        <v>75</v>
      </c>
      <c r="K46" s="59">
        <v>1</v>
      </c>
      <c r="L46" s="59">
        <v>30</v>
      </c>
      <c r="M46" s="68">
        <f t="shared" si="2"/>
        <v>18.360860530819469</v>
      </c>
      <c r="N46" s="69">
        <f t="shared" si="3"/>
        <v>0.32045821913123579</v>
      </c>
      <c r="O46" s="69">
        <f t="shared" si="20"/>
        <v>1.8415175452292725</v>
      </c>
      <c r="P46" s="69">
        <f t="shared" si="21"/>
        <v>0.97827261472701077</v>
      </c>
      <c r="Q46" s="68">
        <f t="shared" si="22"/>
        <v>39.370831332229969</v>
      </c>
      <c r="R46" s="69">
        <f t="shared" si="23"/>
        <v>1</v>
      </c>
      <c r="S46" s="68">
        <f t="shared" si="24"/>
        <v>14.068124868061668</v>
      </c>
      <c r="T46" s="69">
        <f t="shared" si="25"/>
        <v>5.6226812384961216</v>
      </c>
      <c r="U46" s="69">
        <f t="shared" si="26"/>
        <v>1.7053462321157722</v>
      </c>
      <c r="V46" s="69">
        <f t="shared" si="27"/>
        <v>4.2170109288720914</v>
      </c>
      <c r="W46" s="69">
        <f t="shared" si="28"/>
        <v>1.6712393074734566</v>
      </c>
      <c r="X46" s="69">
        <f t="shared" si="29"/>
        <v>2.9441251181727739</v>
      </c>
      <c r="Y46" s="69">
        <f t="shared" si="30"/>
        <v>0.71988861713317309</v>
      </c>
      <c r="Z46" s="69">
        <f t="shared" si="31"/>
        <v>3.8557764635098803</v>
      </c>
      <c r="AA46" s="69">
        <f t="shared" si="32"/>
        <v>19.244223536490122</v>
      </c>
      <c r="AB46" s="69">
        <f t="shared" si="33"/>
        <v>3.1677777175068473</v>
      </c>
      <c r="AC46" s="69">
        <f t="shared" si="34"/>
        <v>0.18868182684282603</v>
      </c>
      <c r="AD46" s="70">
        <f t="shared" si="35"/>
        <v>1206.0988078320233</v>
      </c>
      <c r="AE46" s="68">
        <f t="shared" si="36"/>
        <v>193.25470065891747</v>
      </c>
      <c r="AF46" s="71">
        <f t="shared" si="37"/>
        <v>5.8639999173037172</v>
      </c>
      <c r="AG46" s="72">
        <f t="shared" si="38"/>
        <v>6.6556796811715513</v>
      </c>
      <c r="AH46" s="73">
        <f t="shared" si="39"/>
        <v>4.3012267184041919</v>
      </c>
      <c r="AI46" s="74">
        <f t="shared" si="40"/>
        <v>5.8672184638494684</v>
      </c>
    </row>
    <row r="47" spans="1:35" ht="15.75" customHeight="1" x14ac:dyDescent="0.45">
      <c r="A47" s="56">
        <f t="shared" si="0"/>
        <v>45791</v>
      </c>
      <c r="B47" s="57">
        <v>2025</v>
      </c>
      <c r="C47" s="57">
        <v>5</v>
      </c>
      <c r="D47" s="57">
        <v>14</v>
      </c>
      <c r="E47" s="58">
        <v>134</v>
      </c>
      <c r="F47" s="59">
        <v>35</v>
      </c>
      <c r="G47" s="59">
        <v>15</v>
      </c>
      <c r="H47" s="67">
        <f t="shared" si="1"/>
        <v>25</v>
      </c>
      <c r="I47" s="59">
        <v>98</v>
      </c>
      <c r="J47" s="59">
        <v>75</v>
      </c>
      <c r="K47" s="59">
        <v>1</v>
      </c>
      <c r="L47" s="59">
        <v>30</v>
      </c>
      <c r="M47" s="68">
        <f t="shared" si="2"/>
        <v>18.609232403470212</v>
      </c>
      <c r="N47" s="69">
        <f t="shared" si="3"/>
        <v>0.32479313621523342</v>
      </c>
      <c r="O47" s="69">
        <f t="shared" si="20"/>
        <v>1.8455498179396708</v>
      </c>
      <c r="P47" s="69">
        <f t="shared" si="21"/>
        <v>0.97784828945972124</v>
      </c>
      <c r="Q47" s="68">
        <f t="shared" si="22"/>
        <v>39.489972172490333</v>
      </c>
      <c r="R47" s="69">
        <f t="shared" si="23"/>
        <v>1</v>
      </c>
      <c r="S47" s="68">
        <f t="shared" si="24"/>
        <v>14.098929090448211</v>
      </c>
      <c r="T47" s="69">
        <f t="shared" si="25"/>
        <v>5.6226812384961216</v>
      </c>
      <c r="U47" s="69">
        <f t="shared" si="26"/>
        <v>1.7053462321157722</v>
      </c>
      <c r="V47" s="69">
        <f t="shared" si="27"/>
        <v>4.2170109288720914</v>
      </c>
      <c r="W47" s="69">
        <f t="shared" si="28"/>
        <v>1.6712393074734566</v>
      </c>
      <c r="X47" s="69">
        <f t="shared" si="29"/>
        <v>2.9441251181727739</v>
      </c>
      <c r="Y47" s="69">
        <f t="shared" si="30"/>
        <v>0.71988861713317309</v>
      </c>
      <c r="Z47" s="69">
        <f t="shared" si="31"/>
        <v>3.8557764635098803</v>
      </c>
      <c r="AA47" s="69">
        <f t="shared" si="32"/>
        <v>19.244223536490122</v>
      </c>
      <c r="AB47" s="69">
        <f t="shared" si="33"/>
        <v>3.1677777175068473</v>
      </c>
      <c r="AC47" s="69">
        <f t="shared" si="34"/>
        <v>0.18868182684282603</v>
      </c>
      <c r="AD47" s="70">
        <f t="shared" si="35"/>
        <v>1206.0988078320233</v>
      </c>
      <c r="AE47" s="68">
        <f t="shared" si="36"/>
        <v>193.25470065891747</v>
      </c>
      <c r="AF47" s="71">
        <f t="shared" si="37"/>
        <v>5.8639999173037172</v>
      </c>
      <c r="AG47" s="72">
        <f t="shared" si="38"/>
        <v>6.6758205632125538</v>
      </c>
      <c r="AH47" s="73">
        <f t="shared" si="39"/>
        <v>4.3012267184041919</v>
      </c>
      <c r="AI47" s="74">
        <f t="shared" si="40"/>
        <v>5.8672184638494684</v>
      </c>
    </row>
    <row r="48" spans="1:35" ht="15.75" customHeight="1" x14ac:dyDescent="0.45">
      <c r="A48" s="56">
        <f t="shared" si="0"/>
        <v>45792</v>
      </c>
      <c r="B48" s="57">
        <v>2025</v>
      </c>
      <c r="C48" s="57">
        <v>5</v>
      </c>
      <c r="D48" s="57">
        <v>15</v>
      </c>
      <c r="E48" s="58">
        <v>135</v>
      </c>
      <c r="F48" s="59">
        <v>35</v>
      </c>
      <c r="G48" s="59">
        <v>15</v>
      </c>
      <c r="H48" s="67">
        <f t="shared" si="1"/>
        <v>25</v>
      </c>
      <c r="I48" s="59">
        <v>98</v>
      </c>
      <c r="J48" s="59">
        <v>75</v>
      </c>
      <c r="K48" s="59">
        <v>1</v>
      </c>
      <c r="L48" s="59">
        <v>30</v>
      </c>
      <c r="M48" s="68">
        <f t="shared" si="2"/>
        <v>18.852089933150545</v>
      </c>
      <c r="N48" s="69">
        <f t="shared" si="3"/>
        <v>0.32903180963325418</v>
      </c>
      <c r="O48" s="69">
        <f t="shared" si="20"/>
        <v>1.8495084192001032</v>
      </c>
      <c r="P48" s="69">
        <f t="shared" si="21"/>
        <v>0.97743052825303633</v>
      </c>
      <c r="Q48" s="68">
        <f t="shared" si="22"/>
        <v>39.605930417250285</v>
      </c>
      <c r="R48" s="69">
        <f t="shared" si="23"/>
        <v>1</v>
      </c>
      <c r="S48" s="68">
        <f t="shared" si="24"/>
        <v>14.129170505730354</v>
      </c>
      <c r="T48" s="69">
        <f t="shared" si="25"/>
        <v>5.6226812384961216</v>
      </c>
      <c r="U48" s="69">
        <f t="shared" si="26"/>
        <v>1.7053462321157722</v>
      </c>
      <c r="V48" s="69">
        <f t="shared" si="27"/>
        <v>4.2170109288720914</v>
      </c>
      <c r="W48" s="69">
        <f t="shared" si="28"/>
        <v>1.6712393074734566</v>
      </c>
      <c r="X48" s="69">
        <f t="shared" si="29"/>
        <v>2.9441251181727739</v>
      </c>
      <c r="Y48" s="69">
        <f t="shared" si="30"/>
        <v>0.71988861713317309</v>
      </c>
      <c r="Z48" s="69">
        <f t="shared" si="31"/>
        <v>3.8557764635098803</v>
      </c>
      <c r="AA48" s="69">
        <f t="shared" si="32"/>
        <v>19.244223536490122</v>
      </c>
      <c r="AB48" s="69">
        <f t="shared" si="33"/>
        <v>3.1677777175068473</v>
      </c>
      <c r="AC48" s="69">
        <f t="shared" si="34"/>
        <v>0.18868182684282603</v>
      </c>
      <c r="AD48" s="70">
        <f t="shared" si="35"/>
        <v>1206.0988078320233</v>
      </c>
      <c r="AE48" s="68">
        <f t="shared" si="36"/>
        <v>193.25470065891747</v>
      </c>
      <c r="AF48" s="71">
        <f t="shared" si="37"/>
        <v>5.8639999173037172</v>
      </c>
      <c r="AG48" s="72">
        <f t="shared" si="38"/>
        <v>6.6954234241986592</v>
      </c>
      <c r="AH48" s="73">
        <f t="shared" si="39"/>
        <v>4.3012267184041919</v>
      </c>
      <c r="AI48" s="74">
        <f t="shared" si="40"/>
        <v>5.8672184638494684</v>
      </c>
    </row>
    <row r="49" spans="1:35" ht="15.75" customHeight="1" x14ac:dyDescent="0.45">
      <c r="A49" s="56">
        <f t="shared" si="0"/>
        <v>45793</v>
      </c>
      <c r="B49" s="57">
        <v>2025</v>
      </c>
      <c r="C49" s="57">
        <v>5</v>
      </c>
      <c r="D49" s="57">
        <v>16</v>
      </c>
      <c r="E49" s="58">
        <v>136</v>
      </c>
      <c r="F49" s="59">
        <v>35</v>
      </c>
      <c r="G49" s="59">
        <v>15</v>
      </c>
      <c r="H49" s="67">
        <f t="shared" si="1"/>
        <v>25</v>
      </c>
      <c r="I49" s="59">
        <v>98</v>
      </c>
      <c r="J49" s="59">
        <v>75</v>
      </c>
      <c r="K49" s="59">
        <v>1</v>
      </c>
      <c r="L49" s="59">
        <v>30</v>
      </c>
      <c r="M49" s="68">
        <f t="shared" si="2"/>
        <v>19.089361155596563</v>
      </c>
      <c r="N49" s="69">
        <f t="shared" si="3"/>
        <v>0.33317298336901202</v>
      </c>
      <c r="O49" s="69">
        <f t="shared" si="20"/>
        <v>1.8533913975360281</v>
      </c>
      <c r="P49" s="69">
        <f t="shared" si="21"/>
        <v>0.9770194548991965</v>
      </c>
      <c r="Q49" s="68">
        <f t="shared" si="22"/>
        <v>39.718699356140647</v>
      </c>
      <c r="R49" s="69">
        <f t="shared" si="23"/>
        <v>1</v>
      </c>
      <c r="S49" s="68">
        <f t="shared" si="24"/>
        <v>14.158834205775616</v>
      </c>
      <c r="T49" s="69">
        <f t="shared" si="25"/>
        <v>5.6226812384961216</v>
      </c>
      <c r="U49" s="69">
        <f t="shared" si="26"/>
        <v>1.7053462321157722</v>
      </c>
      <c r="V49" s="69">
        <f t="shared" si="27"/>
        <v>4.2170109288720914</v>
      </c>
      <c r="W49" s="69">
        <f t="shared" si="28"/>
        <v>1.6712393074734566</v>
      </c>
      <c r="X49" s="69">
        <f t="shared" si="29"/>
        <v>2.9441251181727739</v>
      </c>
      <c r="Y49" s="69">
        <f t="shared" si="30"/>
        <v>0.71988861713317309</v>
      </c>
      <c r="Z49" s="69">
        <f t="shared" si="31"/>
        <v>3.8557764635098803</v>
      </c>
      <c r="AA49" s="69">
        <f t="shared" si="32"/>
        <v>19.244223536490122</v>
      </c>
      <c r="AB49" s="69">
        <f t="shared" si="33"/>
        <v>3.1677777175068473</v>
      </c>
      <c r="AC49" s="69">
        <f t="shared" si="34"/>
        <v>0.18868182684282603</v>
      </c>
      <c r="AD49" s="70">
        <f t="shared" si="35"/>
        <v>1206.0988078320233</v>
      </c>
      <c r="AE49" s="68">
        <f t="shared" si="36"/>
        <v>193.25470065891747</v>
      </c>
      <c r="AF49" s="71">
        <f t="shared" si="37"/>
        <v>5.8639999173037172</v>
      </c>
      <c r="AG49" s="72">
        <f t="shared" si="38"/>
        <v>6.7144871297350335</v>
      </c>
      <c r="AH49" s="73">
        <f t="shared" si="39"/>
        <v>4.3012267184041919</v>
      </c>
      <c r="AI49" s="74">
        <f t="shared" si="40"/>
        <v>5.8672184638494684</v>
      </c>
    </row>
    <row r="50" spans="1:35" ht="15.75" customHeight="1" x14ac:dyDescent="0.45">
      <c r="A50" s="56">
        <f t="shared" si="0"/>
        <v>45794</v>
      </c>
      <c r="B50" s="57">
        <v>2025</v>
      </c>
      <c r="C50" s="57">
        <v>5</v>
      </c>
      <c r="D50" s="57">
        <v>17</v>
      </c>
      <c r="E50" s="58">
        <v>137</v>
      </c>
      <c r="F50" s="59">
        <v>35</v>
      </c>
      <c r="G50" s="59">
        <v>15</v>
      </c>
      <c r="H50" s="67">
        <f t="shared" si="1"/>
        <v>25</v>
      </c>
      <c r="I50" s="59">
        <v>98</v>
      </c>
      <c r="J50" s="59">
        <v>75</v>
      </c>
      <c r="K50" s="59">
        <v>1</v>
      </c>
      <c r="L50" s="59">
        <v>30</v>
      </c>
      <c r="M50" s="68">
        <f t="shared" si="2"/>
        <v>19.320975761895511</v>
      </c>
      <c r="N50" s="69">
        <f t="shared" si="3"/>
        <v>0.3372154302976163</v>
      </c>
      <c r="O50" s="69">
        <f t="shared" si="20"/>
        <v>1.8571967984588733</v>
      </c>
      <c r="P50" s="69">
        <f t="shared" si="21"/>
        <v>0.97661519120867779</v>
      </c>
      <c r="Q50" s="68">
        <f t="shared" si="22"/>
        <v>39.828273001155765</v>
      </c>
      <c r="R50" s="69">
        <f t="shared" si="23"/>
        <v>1</v>
      </c>
      <c r="S50" s="68">
        <f t="shared" si="24"/>
        <v>14.187905259426076</v>
      </c>
      <c r="T50" s="69">
        <f t="shared" si="25"/>
        <v>5.6226812384961216</v>
      </c>
      <c r="U50" s="69">
        <f t="shared" si="26"/>
        <v>1.7053462321157722</v>
      </c>
      <c r="V50" s="69">
        <f t="shared" si="27"/>
        <v>4.2170109288720914</v>
      </c>
      <c r="W50" s="69">
        <f t="shared" si="28"/>
        <v>1.6712393074734566</v>
      </c>
      <c r="X50" s="69">
        <f t="shared" si="29"/>
        <v>2.9441251181727739</v>
      </c>
      <c r="Y50" s="69">
        <f t="shared" si="30"/>
        <v>0.71988861713317309</v>
      </c>
      <c r="Z50" s="69">
        <f t="shared" si="31"/>
        <v>3.8557764635098803</v>
      </c>
      <c r="AA50" s="69">
        <f t="shared" si="32"/>
        <v>19.244223536490122</v>
      </c>
      <c r="AB50" s="69">
        <f t="shared" si="33"/>
        <v>3.1677777175068473</v>
      </c>
      <c r="AC50" s="69">
        <f t="shared" si="34"/>
        <v>0.18868182684282603</v>
      </c>
      <c r="AD50" s="70">
        <f t="shared" si="35"/>
        <v>1206.0988078320233</v>
      </c>
      <c r="AE50" s="68">
        <f t="shared" si="36"/>
        <v>193.25470065891747</v>
      </c>
      <c r="AF50" s="71">
        <f t="shared" si="37"/>
        <v>5.8639999173037172</v>
      </c>
      <c r="AG50" s="72">
        <f t="shared" si="38"/>
        <v>6.7330106675431365</v>
      </c>
      <c r="AH50" s="73">
        <f t="shared" si="39"/>
        <v>4.3012267184041919</v>
      </c>
      <c r="AI50" s="74">
        <f t="shared" si="40"/>
        <v>5.8672184638494684</v>
      </c>
    </row>
    <row r="51" spans="1:35" ht="15.75" customHeight="1" x14ac:dyDescent="0.45">
      <c r="A51" s="56">
        <f t="shared" si="0"/>
        <v>45795</v>
      </c>
      <c r="B51" s="57">
        <v>2025</v>
      </c>
      <c r="C51" s="57">
        <v>5</v>
      </c>
      <c r="D51" s="57">
        <v>18</v>
      </c>
      <c r="E51" s="58">
        <v>138</v>
      </c>
      <c r="F51" s="59">
        <v>35</v>
      </c>
      <c r="G51" s="59">
        <v>15</v>
      </c>
      <c r="H51" s="67">
        <f t="shared" si="1"/>
        <v>25</v>
      </c>
      <c r="I51" s="59">
        <v>98</v>
      </c>
      <c r="J51" s="59">
        <v>75</v>
      </c>
      <c r="K51" s="59">
        <v>1</v>
      </c>
      <c r="L51" s="59">
        <v>30</v>
      </c>
      <c r="M51" s="68">
        <f t="shared" si="2"/>
        <v>19.546865119319914</v>
      </c>
      <c r="N51" s="69">
        <f t="shared" si="3"/>
        <v>0.3411579525491969</v>
      </c>
      <c r="O51" s="69">
        <f t="shared" si="20"/>
        <v>1.8609226670492427</v>
      </c>
      <c r="P51" s="69">
        <f t="shared" si="21"/>
        <v>0.97621785697409669</v>
      </c>
      <c r="Q51" s="68">
        <f t="shared" si="22"/>
        <v>39.934646046518722</v>
      </c>
      <c r="R51" s="69">
        <f t="shared" si="23"/>
        <v>1</v>
      </c>
      <c r="S51" s="68">
        <f t="shared" si="24"/>
        <v>14.216368732232564</v>
      </c>
      <c r="T51" s="69">
        <f t="shared" si="25"/>
        <v>5.6226812384961216</v>
      </c>
      <c r="U51" s="69">
        <f t="shared" si="26"/>
        <v>1.7053462321157722</v>
      </c>
      <c r="V51" s="69">
        <f t="shared" si="27"/>
        <v>4.2170109288720914</v>
      </c>
      <c r="W51" s="69">
        <f t="shared" si="28"/>
        <v>1.6712393074734566</v>
      </c>
      <c r="X51" s="69">
        <f t="shared" si="29"/>
        <v>2.9441251181727739</v>
      </c>
      <c r="Y51" s="69">
        <f t="shared" si="30"/>
        <v>0.71988861713317309</v>
      </c>
      <c r="Z51" s="69">
        <f t="shared" si="31"/>
        <v>3.8557764635098803</v>
      </c>
      <c r="AA51" s="69">
        <f t="shared" si="32"/>
        <v>19.244223536490122</v>
      </c>
      <c r="AB51" s="69">
        <f t="shared" si="33"/>
        <v>3.1677777175068473</v>
      </c>
      <c r="AC51" s="69">
        <f t="shared" si="34"/>
        <v>0.18868182684282603</v>
      </c>
      <c r="AD51" s="70">
        <f t="shared" si="35"/>
        <v>1206.0988078320233</v>
      </c>
      <c r="AE51" s="68">
        <f t="shared" si="36"/>
        <v>193.25470065891747</v>
      </c>
      <c r="AF51" s="71">
        <f t="shared" si="37"/>
        <v>5.8639999173037172</v>
      </c>
      <c r="AG51" s="72">
        <f t="shared" si="38"/>
        <v>6.7509931406759041</v>
      </c>
      <c r="AH51" s="73">
        <f t="shared" si="39"/>
        <v>4.3012267184041919</v>
      </c>
      <c r="AI51" s="74">
        <f t="shared" si="40"/>
        <v>5.8672184638494684</v>
      </c>
    </row>
    <row r="52" spans="1:35" ht="15.75" customHeight="1" x14ac:dyDescent="0.45">
      <c r="A52" s="56">
        <f t="shared" si="0"/>
        <v>45796</v>
      </c>
      <c r="B52" s="57">
        <v>2025</v>
      </c>
      <c r="C52" s="57">
        <v>5</v>
      </c>
      <c r="D52" s="57">
        <v>19</v>
      </c>
      <c r="E52" s="58">
        <v>139</v>
      </c>
      <c r="F52" s="59">
        <v>35</v>
      </c>
      <c r="G52" s="59">
        <v>15</v>
      </c>
      <c r="H52" s="67">
        <f t="shared" si="1"/>
        <v>25</v>
      </c>
      <c r="I52" s="59">
        <v>98</v>
      </c>
      <c r="J52" s="59">
        <v>75</v>
      </c>
      <c r="K52" s="59">
        <v>1</v>
      </c>
      <c r="L52" s="59">
        <v>30</v>
      </c>
      <c r="M52" s="68">
        <f t="shared" si="2"/>
        <v>19.766962291665028</v>
      </c>
      <c r="N52" s="69">
        <f t="shared" si="3"/>
        <v>0.34499938186386025</v>
      </c>
      <c r="O52" s="69">
        <f t="shared" si="20"/>
        <v>1.8645670506554344</v>
      </c>
      <c r="P52" s="69">
        <f t="shared" si="21"/>
        <v>0.97582756993471276</v>
      </c>
      <c r="Q52" s="68">
        <f t="shared" si="22"/>
        <v>40.037813829471077</v>
      </c>
      <c r="R52" s="69">
        <f t="shared" si="23"/>
        <v>0.9985833206466217</v>
      </c>
      <c r="S52" s="68">
        <f t="shared" si="24"/>
        <v>14.24420970706978</v>
      </c>
      <c r="T52" s="69">
        <f t="shared" si="25"/>
        <v>5.6226812384961216</v>
      </c>
      <c r="U52" s="69">
        <f t="shared" si="26"/>
        <v>1.7053462321157722</v>
      </c>
      <c r="V52" s="69">
        <f t="shared" si="27"/>
        <v>4.2170109288720914</v>
      </c>
      <c r="W52" s="69">
        <f t="shared" si="28"/>
        <v>1.6712393074734566</v>
      </c>
      <c r="X52" s="69">
        <f t="shared" si="29"/>
        <v>2.9441251181727739</v>
      </c>
      <c r="Y52" s="69">
        <f t="shared" si="30"/>
        <v>0.71988861713317309</v>
      </c>
      <c r="Z52" s="69">
        <f t="shared" si="31"/>
        <v>3.850860304493493</v>
      </c>
      <c r="AA52" s="69">
        <f t="shared" si="32"/>
        <v>19.249139695506507</v>
      </c>
      <c r="AB52" s="69">
        <f t="shared" si="33"/>
        <v>3.1677777175068473</v>
      </c>
      <c r="AC52" s="69">
        <f t="shared" si="34"/>
        <v>0.18868182684282603</v>
      </c>
      <c r="AD52" s="70">
        <f t="shared" si="35"/>
        <v>1206.0988078320233</v>
      </c>
      <c r="AE52" s="68">
        <f t="shared" si="36"/>
        <v>193.25470065891747</v>
      </c>
      <c r="AF52" s="71">
        <f t="shared" si="37"/>
        <v>5.8653628375601015</v>
      </c>
      <c r="AG52" s="72">
        <f t="shared" si="38"/>
        <v>6.7684337608892093</v>
      </c>
      <c r="AH52" s="73">
        <f t="shared" si="39"/>
        <v>4.3012267184041919</v>
      </c>
      <c r="AI52" s="74">
        <f t="shared" si="40"/>
        <v>5.8685725525436201</v>
      </c>
    </row>
    <row r="53" spans="1:35" ht="15.75" customHeight="1" x14ac:dyDescent="0.45">
      <c r="A53" s="56">
        <f t="shared" si="0"/>
        <v>45797</v>
      </c>
      <c r="B53" s="57">
        <v>2025</v>
      </c>
      <c r="C53" s="57">
        <v>5</v>
      </c>
      <c r="D53" s="57">
        <v>20</v>
      </c>
      <c r="E53" s="58">
        <v>140</v>
      </c>
      <c r="F53" s="59">
        <v>35</v>
      </c>
      <c r="G53" s="59">
        <v>15</v>
      </c>
      <c r="H53" s="67">
        <f t="shared" si="1"/>
        <v>25</v>
      </c>
      <c r="I53" s="59">
        <v>98</v>
      </c>
      <c r="J53" s="59">
        <v>75</v>
      </c>
      <c r="K53" s="59">
        <v>1</v>
      </c>
      <c r="L53" s="59">
        <v>30</v>
      </c>
      <c r="M53" s="68">
        <f t="shared" si="2"/>
        <v>19.981202059083586</v>
      </c>
      <c r="N53" s="69">
        <f t="shared" si="3"/>
        <v>0.34873857993787222</v>
      </c>
      <c r="O53" s="69">
        <f t="shared" si="20"/>
        <v>1.8681280017025288</v>
      </c>
      <c r="P53" s="69">
        <f t="shared" si="21"/>
        <v>0.97544444574153966</v>
      </c>
      <c r="Q53" s="68">
        <f t="shared" si="22"/>
        <v>40.137772292061932</v>
      </c>
      <c r="R53" s="69">
        <f t="shared" si="23"/>
        <v>0.99485127284620711</v>
      </c>
      <c r="S53" s="68">
        <f t="shared" si="24"/>
        <v>14.271413305596097</v>
      </c>
      <c r="T53" s="69">
        <f t="shared" si="25"/>
        <v>5.6226812384961216</v>
      </c>
      <c r="U53" s="69">
        <f t="shared" si="26"/>
        <v>1.7053462321157722</v>
      </c>
      <c r="V53" s="69">
        <f t="shared" si="27"/>
        <v>4.2170109288720914</v>
      </c>
      <c r="W53" s="69">
        <f t="shared" si="28"/>
        <v>1.6712393074734566</v>
      </c>
      <c r="X53" s="69">
        <f t="shared" si="29"/>
        <v>2.9441251181727739</v>
      </c>
      <c r="Y53" s="69">
        <f t="shared" si="30"/>
        <v>0.71988861713317309</v>
      </c>
      <c r="Z53" s="69">
        <f t="shared" si="31"/>
        <v>3.8379093566309139</v>
      </c>
      <c r="AA53" s="69">
        <f t="shared" si="32"/>
        <v>19.262090643369088</v>
      </c>
      <c r="AB53" s="69">
        <f t="shared" si="33"/>
        <v>3.1677777175068473</v>
      </c>
      <c r="AC53" s="69">
        <f t="shared" si="34"/>
        <v>0.18868182684282603</v>
      </c>
      <c r="AD53" s="70">
        <f t="shared" si="35"/>
        <v>1206.0988078320233</v>
      </c>
      <c r="AE53" s="68">
        <f t="shared" si="36"/>
        <v>193.25470065891747</v>
      </c>
      <c r="AF53" s="71">
        <f t="shared" si="37"/>
        <v>5.8689532643795843</v>
      </c>
      <c r="AG53" s="72">
        <f t="shared" si="38"/>
        <v>6.7853318421822619</v>
      </c>
      <c r="AH53" s="73">
        <f t="shared" si="39"/>
        <v>4.3012267184041919</v>
      </c>
      <c r="AI53" s="74">
        <f t="shared" si="40"/>
        <v>5.8721397138215217</v>
      </c>
    </row>
    <row r="54" spans="1:35" ht="15.75" customHeight="1" x14ac:dyDescent="0.45">
      <c r="A54" s="56">
        <f t="shared" si="0"/>
        <v>45798</v>
      </c>
      <c r="B54" s="57">
        <v>2025</v>
      </c>
      <c r="C54" s="57">
        <v>5</v>
      </c>
      <c r="D54" s="57">
        <v>21</v>
      </c>
      <c r="E54" s="58">
        <v>141</v>
      </c>
      <c r="F54" s="59">
        <v>35</v>
      </c>
      <c r="G54" s="59">
        <v>15</v>
      </c>
      <c r="H54" s="67">
        <f t="shared" si="1"/>
        <v>25</v>
      </c>
      <c r="I54" s="59">
        <v>98</v>
      </c>
      <c r="J54" s="59">
        <v>75</v>
      </c>
      <c r="K54" s="59">
        <v>1</v>
      </c>
      <c r="L54" s="59">
        <v>30</v>
      </c>
      <c r="M54" s="68">
        <f t="shared" si="2"/>
        <v>20.189520937411931</v>
      </c>
      <c r="N54" s="69">
        <f t="shared" si="3"/>
        <v>0.35237443876096292</v>
      </c>
      <c r="O54" s="69">
        <f t="shared" si="20"/>
        <v>1.8716035806065698</v>
      </c>
      <c r="P54" s="69">
        <f t="shared" si="21"/>
        <v>0.97506859792307532</v>
      </c>
      <c r="Q54" s="68">
        <f t="shared" si="22"/>
        <v>40.234517944003862</v>
      </c>
      <c r="R54" s="69">
        <f t="shared" si="23"/>
        <v>0.99125683781037521</v>
      </c>
      <c r="S54" s="68">
        <f t="shared" si="24"/>
        <v>14.297964710516196</v>
      </c>
      <c r="T54" s="69">
        <f t="shared" si="25"/>
        <v>5.6226812384961216</v>
      </c>
      <c r="U54" s="69">
        <f t="shared" si="26"/>
        <v>1.7053462321157722</v>
      </c>
      <c r="V54" s="69">
        <f t="shared" si="27"/>
        <v>4.2170109288720914</v>
      </c>
      <c r="W54" s="69">
        <f t="shared" si="28"/>
        <v>1.6712393074734566</v>
      </c>
      <c r="X54" s="69">
        <f t="shared" si="29"/>
        <v>2.9441251181727739</v>
      </c>
      <c r="Y54" s="69">
        <f t="shared" si="30"/>
        <v>0.71988861713317309</v>
      </c>
      <c r="Z54" s="69">
        <f t="shared" si="31"/>
        <v>3.8254359524212158</v>
      </c>
      <c r="AA54" s="69">
        <f t="shared" si="32"/>
        <v>19.274564047578785</v>
      </c>
      <c r="AB54" s="69">
        <f t="shared" si="33"/>
        <v>3.1677777175068473</v>
      </c>
      <c r="AC54" s="69">
        <f t="shared" si="34"/>
        <v>0.18868182684282603</v>
      </c>
      <c r="AD54" s="70">
        <f t="shared" si="35"/>
        <v>1206.0988078320233</v>
      </c>
      <c r="AE54" s="68">
        <f t="shared" si="36"/>
        <v>193.25470065891747</v>
      </c>
      <c r="AF54" s="71">
        <f t="shared" si="37"/>
        <v>5.8724113004615734</v>
      </c>
      <c r="AG54" s="72">
        <f t="shared" si="38"/>
        <v>6.8016867945183712</v>
      </c>
      <c r="AH54" s="73">
        <f t="shared" si="39"/>
        <v>4.3012267184041919</v>
      </c>
      <c r="AI54" s="74">
        <f t="shared" si="40"/>
        <v>5.8755753422382639</v>
      </c>
    </row>
    <row r="55" spans="1:35" ht="15.75" customHeight="1" x14ac:dyDescent="0.45">
      <c r="A55" s="56">
        <f t="shared" si="0"/>
        <v>45799</v>
      </c>
      <c r="B55" s="57">
        <v>2025</v>
      </c>
      <c r="C55" s="57">
        <v>5</v>
      </c>
      <c r="D55" s="57">
        <v>22</v>
      </c>
      <c r="E55" s="58">
        <v>142</v>
      </c>
      <c r="F55" s="59">
        <v>35</v>
      </c>
      <c r="G55" s="59">
        <v>15</v>
      </c>
      <c r="H55" s="67">
        <f t="shared" si="1"/>
        <v>25</v>
      </c>
      <c r="I55" s="59">
        <v>98</v>
      </c>
      <c r="J55" s="59">
        <v>75</v>
      </c>
      <c r="K55" s="59">
        <v>1</v>
      </c>
      <c r="L55" s="59">
        <v>30</v>
      </c>
      <c r="M55" s="68">
        <f t="shared" si="2"/>
        <v>20.391857196981835</v>
      </c>
      <c r="N55" s="69">
        <f t="shared" si="3"/>
        <v>0.35590588094465631</v>
      </c>
      <c r="O55" s="69">
        <f t="shared" si="20"/>
        <v>1.8749918587875989</v>
      </c>
      <c r="P55" s="69">
        <f t="shared" si="21"/>
        <v>0.97470013785166076</v>
      </c>
      <c r="Q55" s="68">
        <f t="shared" si="22"/>
        <v>40.328047826655983</v>
      </c>
      <c r="R55" s="69">
        <f t="shared" si="23"/>
        <v>0.98779827523268504</v>
      </c>
      <c r="S55" s="68">
        <f t="shared" si="24"/>
        <v>14.323849188598922</v>
      </c>
      <c r="T55" s="69">
        <f t="shared" si="25"/>
        <v>5.6226812384961216</v>
      </c>
      <c r="U55" s="69">
        <f t="shared" si="26"/>
        <v>1.7053462321157722</v>
      </c>
      <c r="V55" s="69">
        <f t="shared" si="27"/>
        <v>4.2170109288720914</v>
      </c>
      <c r="W55" s="69">
        <f t="shared" si="28"/>
        <v>1.6712393074734566</v>
      </c>
      <c r="X55" s="69">
        <f t="shared" si="29"/>
        <v>2.9441251181727739</v>
      </c>
      <c r="Y55" s="69">
        <f t="shared" si="30"/>
        <v>0.71988861713317309</v>
      </c>
      <c r="Z55" s="69">
        <f t="shared" si="31"/>
        <v>3.8134340526550452</v>
      </c>
      <c r="AA55" s="69">
        <f t="shared" si="32"/>
        <v>19.286565947344958</v>
      </c>
      <c r="AB55" s="69">
        <f t="shared" si="33"/>
        <v>3.1677777175068473</v>
      </c>
      <c r="AC55" s="69">
        <f t="shared" si="34"/>
        <v>0.18868182684282603</v>
      </c>
      <c r="AD55" s="70">
        <f t="shared" si="35"/>
        <v>1206.0988078320233</v>
      </c>
      <c r="AE55" s="68">
        <f t="shared" si="36"/>
        <v>193.25470065891747</v>
      </c>
      <c r="AF55" s="71">
        <f t="shared" si="37"/>
        <v>5.8757386200726511</v>
      </c>
      <c r="AG55" s="72">
        <f t="shared" si="38"/>
        <v>6.8174981177362399</v>
      </c>
      <c r="AH55" s="73">
        <f t="shared" si="39"/>
        <v>4.3012267184041919</v>
      </c>
      <c r="AI55" s="74">
        <f t="shared" si="40"/>
        <v>5.878881101211384</v>
      </c>
    </row>
    <row r="56" spans="1:35" ht="15.75" customHeight="1" x14ac:dyDescent="0.45">
      <c r="A56" s="56">
        <f t="shared" si="0"/>
        <v>45800</v>
      </c>
      <c r="B56" s="57">
        <v>2025</v>
      </c>
      <c r="C56" s="57">
        <v>5</v>
      </c>
      <c r="D56" s="57">
        <v>23</v>
      </c>
      <c r="E56" s="58">
        <v>143</v>
      </c>
      <c r="F56" s="59">
        <v>35</v>
      </c>
      <c r="G56" s="59">
        <v>15</v>
      </c>
      <c r="H56" s="67">
        <f t="shared" si="1"/>
        <v>25</v>
      </c>
      <c r="I56" s="59">
        <v>98</v>
      </c>
      <c r="J56" s="59">
        <v>75</v>
      </c>
      <c r="K56" s="59">
        <v>1</v>
      </c>
      <c r="L56" s="59">
        <v>30</v>
      </c>
      <c r="M56" s="68">
        <f t="shared" si="2"/>
        <v>20.588150880912405</v>
      </c>
      <c r="N56" s="69">
        <f t="shared" si="3"/>
        <v>0.35933186004152445</v>
      </c>
      <c r="O56" s="69">
        <f t="shared" si="20"/>
        <v>1.8782909217745445</v>
      </c>
      <c r="P56" s="69">
        <f t="shared" si="21"/>
        <v>0.9743391747104776</v>
      </c>
      <c r="Q56" s="68">
        <f t="shared" si="22"/>
        <v>40.418359478187185</v>
      </c>
      <c r="R56" s="69">
        <f t="shared" si="23"/>
        <v>0.98447390677448343</v>
      </c>
      <c r="S56" s="68">
        <f t="shared" si="24"/>
        <v>14.349052114396827</v>
      </c>
      <c r="T56" s="69">
        <f t="shared" si="25"/>
        <v>5.6226812384961216</v>
      </c>
      <c r="U56" s="69">
        <f t="shared" si="26"/>
        <v>1.7053462321157722</v>
      </c>
      <c r="V56" s="69">
        <f t="shared" si="27"/>
        <v>4.2170109288720914</v>
      </c>
      <c r="W56" s="69">
        <f t="shared" si="28"/>
        <v>1.6712393074734566</v>
      </c>
      <c r="X56" s="69">
        <f t="shared" si="29"/>
        <v>2.9441251181727739</v>
      </c>
      <c r="Y56" s="69">
        <f t="shared" si="30"/>
        <v>0.71988861713317309</v>
      </c>
      <c r="Z56" s="69">
        <f t="shared" si="31"/>
        <v>3.8018978331635931</v>
      </c>
      <c r="AA56" s="69">
        <f t="shared" si="32"/>
        <v>19.298102166836408</v>
      </c>
      <c r="AB56" s="69">
        <f t="shared" si="33"/>
        <v>3.1677777175068473</v>
      </c>
      <c r="AC56" s="69">
        <f t="shared" si="34"/>
        <v>0.18868182684282603</v>
      </c>
      <c r="AD56" s="70">
        <f t="shared" si="35"/>
        <v>1206.0988078320233</v>
      </c>
      <c r="AE56" s="68">
        <f t="shared" si="36"/>
        <v>193.25470065891747</v>
      </c>
      <c r="AF56" s="71">
        <f t="shared" si="37"/>
        <v>5.8789368378631206</v>
      </c>
      <c r="AG56" s="72">
        <f t="shared" si="38"/>
        <v>6.832765395660779</v>
      </c>
      <c r="AH56" s="73">
        <f t="shared" si="39"/>
        <v>4.3012267184041919</v>
      </c>
      <c r="AI56" s="74">
        <f t="shared" si="40"/>
        <v>5.8820585949284396</v>
      </c>
    </row>
    <row r="57" spans="1:35" ht="15.75" customHeight="1" x14ac:dyDescent="0.45">
      <c r="A57" s="56">
        <f t="shared" si="0"/>
        <v>45801</v>
      </c>
      <c r="B57" s="57">
        <v>2025</v>
      </c>
      <c r="C57" s="57">
        <v>5</v>
      </c>
      <c r="D57" s="57">
        <v>24</v>
      </c>
      <c r="E57" s="58">
        <v>144</v>
      </c>
      <c r="F57" s="59">
        <v>35</v>
      </c>
      <c r="G57" s="59">
        <v>15</v>
      </c>
      <c r="H57" s="67">
        <f t="shared" si="1"/>
        <v>25</v>
      </c>
      <c r="I57" s="59">
        <v>98</v>
      </c>
      <c r="J57" s="59">
        <v>75</v>
      </c>
      <c r="K57" s="59">
        <v>1</v>
      </c>
      <c r="L57" s="59">
        <v>30</v>
      </c>
      <c r="M57" s="68">
        <f t="shared" si="2"/>
        <v>20.778343822876703</v>
      </c>
      <c r="N57" s="69">
        <f t="shared" si="3"/>
        <v>0.36265136085527472</v>
      </c>
      <c r="O57" s="69">
        <f t="shared" si="20"/>
        <v>1.8814988723942019</v>
      </c>
      <c r="P57" s="69">
        <f t="shared" si="21"/>
        <v>0.973985815461195</v>
      </c>
      <c r="Q57" s="68">
        <f t="shared" si="22"/>
        <v>40.505450899964863</v>
      </c>
      <c r="R57" s="69">
        <f t="shared" si="23"/>
        <v>0.98128211553996181</v>
      </c>
      <c r="S57" s="68">
        <f t="shared" si="24"/>
        <v>14.373558994608112</v>
      </c>
      <c r="T57" s="69">
        <f t="shared" si="25"/>
        <v>5.6226812384961216</v>
      </c>
      <c r="U57" s="69">
        <f t="shared" si="26"/>
        <v>1.7053462321157722</v>
      </c>
      <c r="V57" s="69">
        <f t="shared" si="27"/>
        <v>4.2170109288720914</v>
      </c>
      <c r="W57" s="69">
        <f t="shared" si="28"/>
        <v>1.6712393074734566</v>
      </c>
      <c r="X57" s="69">
        <f t="shared" si="29"/>
        <v>2.9441251181727739</v>
      </c>
      <c r="Y57" s="69">
        <f t="shared" si="30"/>
        <v>0.71988861713317309</v>
      </c>
      <c r="Z57" s="69">
        <f t="shared" si="31"/>
        <v>3.7908216829969388</v>
      </c>
      <c r="AA57" s="69">
        <f t="shared" si="32"/>
        <v>19.309178317003063</v>
      </c>
      <c r="AB57" s="69">
        <f t="shared" si="33"/>
        <v>3.1677777175068473</v>
      </c>
      <c r="AC57" s="69">
        <f t="shared" si="34"/>
        <v>0.18868182684282603</v>
      </c>
      <c r="AD57" s="70">
        <f t="shared" si="35"/>
        <v>1206.0988078320233</v>
      </c>
      <c r="AE57" s="68">
        <f t="shared" si="36"/>
        <v>193.25470065891747</v>
      </c>
      <c r="AF57" s="71">
        <f t="shared" si="37"/>
        <v>5.8820075093720279</v>
      </c>
      <c r="AG57" s="72">
        <f t="shared" si="38"/>
        <v>6.8474882904210794</v>
      </c>
      <c r="AH57" s="73">
        <f t="shared" si="39"/>
        <v>4.3012267184041919</v>
      </c>
      <c r="AI57" s="74">
        <f t="shared" si="40"/>
        <v>5.8851093688487701</v>
      </c>
    </row>
    <row r="58" spans="1:35" ht="15.75" customHeight="1" x14ac:dyDescent="0.45">
      <c r="A58" s="56">
        <f t="shared" si="0"/>
        <v>45802</v>
      </c>
      <c r="B58" s="57">
        <v>2025</v>
      </c>
      <c r="C58" s="57">
        <v>5</v>
      </c>
      <c r="D58" s="57">
        <v>25</v>
      </c>
      <c r="E58" s="58">
        <v>145</v>
      </c>
      <c r="F58" s="59">
        <v>35</v>
      </c>
      <c r="G58" s="59">
        <v>15</v>
      </c>
      <c r="H58" s="67">
        <f t="shared" si="1"/>
        <v>25</v>
      </c>
      <c r="I58" s="59">
        <v>98</v>
      </c>
      <c r="J58" s="59">
        <v>75</v>
      </c>
      <c r="K58" s="59">
        <v>1</v>
      </c>
      <c r="L58" s="59">
        <v>30</v>
      </c>
      <c r="M58" s="68">
        <f t="shared" si="2"/>
        <v>20.962379664337746</v>
      </c>
      <c r="N58" s="69">
        <f t="shared" si="3"/>
        <v>0.36586339974157484</v>
      </c>
      <c r="O58" s="69">
        <f t="shared" si="20"/>
        <v>1.8846138340357816</v>
      </c>
      <c r="P58" s="69">
        <f t="shared" si="21"/>
        <v>0.97364016481227456</v>
      </c>
      <c r="Q58" s="68">
        <f t="shared" si="22"/>
        <v>40.589320524207047</v>
      </c>
      <c r="R58" s="69">
        <f t="shared" si="23"/>
        <v>0.97822134554375273</v>
      </c>
      <c r="S58" s="68">
        <f t="shared" si="24"/>
        <v>14.397355493015903</v>
      </c>
      <c r="T58" s="69">
        <f t="shared" si="25"/>
        <v>5.6226812384961216</v>
      </c>
      <c r="U58" s="69">
        <f t="shared" si="26"/>
        <v>1.7053462321157722</v>
      </c>
      <c r="V58" s="69">
        <f t="shared" si="27"/>
        <v>4.2170109288720914</v>
      </c>
      <c r="W58" s="69">
        <f t="shared" si="28"/>
        <v>1.6712393074734566</v>
      </c>
      <c r="X58" s="69">
        <f t="shared" si="29"/>
        <v>2.9441251181727739</v>
      </c>
      <c r="Y58" s="69">
        <f t="shared" si="30"/>
        <v>0.71988861713317309</v>
      </c>
      <c r="Z58" s="69">
        <f t="shared" si="31"/>
        <v>3.7802002025764985</v>
      </c>
      <c r="AA58" s="69">
        <f t="shared" si="32"/>
        <v>19.319799797423503</v>
      </c>
      <c r="AB58" s="69">
        <f t="shared" si="33"/>
        <v>3.1677777175068473</v>
      </c>
      <c r="AC58" s="69">
        <f t="shared" si="34"/>
        <v>0.18868182684282603</v>
      </c>
      <c r="AD58" s="70">
        <f t="shared" si="35"/>
        <v>1206.0988078320233</v>
      </c>
      <c r="AE58" s="68">
        <f t="shared" si="36"/>
        <v>193.25470065891747</v>
      </c>
      <c r="AF58" s="71">
        <f t="shared" si="37"/>
        <v>5.8849521315393645</v>
      </c>
      <c r="AG58" s="72">
        <f t="shared" si="38"/>
        <v>6.8616665369819865</v>
      </c>
      <c r="AH58" s="73">
        <f t="shared" si="39"/>
        <v>4.3012267184041919</v>
      </c>
      <c r="AI58" s="74">
        <f t="shared" si="40"/>
        <v>5.8880349102123679</v>
      </c>
    </row>
    <row r="59" spans="1:35" ht="15.75" customHeight="1" x14ac:dyDescent="0.45">
      <c r="A59" s="56">
        <f t="shared" si="0"/>
        <v>45803</v>
      </c>
      <c r="B59" s="57">
        <v>2025</v>
      </c>
      <c r="C59" s="57">
        <v>5</v>
      </c>
      <c r="D59" s="57">
        <v>26</v>
      </c>
      <c r="E59" s="58">
        <v>146</v>
      </c>
      <c r="F59" s="59">
        <v>35</v>
      </c>
      <c r="G59" s="59">
        <v>15</v>
      </c>
      <c r="H59" s="67">
        <f t="shared" si="1"/>
        <v>25</v>
      </c>
      <c r="I59" s="59">
        <v>98</v>
      </c>
      <c r="J59" s="59">
        <v>75</v>
      </c>
      <c r="K59" s="59">
        <v>1</v>
      </c>
      <c r="L59" s="59">
        <v>30</v>
      </c>
      <c r="M59" s="68">
        <f t="shared" si="2"/>
        <v>21.140203871248858</v>
      </c>
      <c r="N59" s="69">
        <f t="shared" si="3"/>
        <v>0.36896702489953004</v>
      </c>
      <c r="O59" s="69">
        <f t="shared" si="20"/>
        <v>1.8876339539817568</v>
      </c>
      <c r="P59" s="69">
        <f t="shared" si="21"/>
        <v>0.97330232518794213</v>
      </c>
      <c r="Q59" s="68">
        <f t="shared" si="22"/>
        <v>40.669967182928438</v>
      </c>
      <c r="R59" s="69">
        <f t="shared" si="23"/>
        <v>0.97529010117287496</v>
      </c>
      <c r="S59" s="68">
        <f t="shared" si="24"/>
        <v>14.420427455933972</v>
      </c>
      <c r="T59" s="69">
        <f t="shared" si="25"/>
        <v>5.6226812384961216</v>
      </c>
      <c r="U59" s="69">
        <f t="shared" si="26"/>
        <v>1.7053462321157722</v>
      </c>
      <c r="V59" s="69">
        <f t="shared" si="27"/>
        <v>4.2170109288720914</v>
      </c>
      <c r="W59" s="69">
        <f t="shared" si="28"/>
        <v>1.6712393074734566</v>
      </c>
      <c r="X59" s="69">
        <f t="shared" si="29"/>
        <v>2.9441251181727739</v>
      </c>
      <c r="Y59" s="69">
        <f t="shared" si="30"/>
        <v>0.71988861713317309</v>
      </c>
      <c r="Z59" s="69">
        <f t="shared" si="31"/>
        <v>3.7700282018278748</v>
      </c>
      <c r="AA59" s="69">
        <f t="shared" si="32"/>
        <v>19.329971798172128</v>
      </c>
      <c r="AB59" s="69">
        <f t="shared" si="33"/>
        <v>3.1677777175068473</v>
      </c>
      <c r="AC59" s="69">
        <f t="shared" si="34"/>
        <v>0.18868182684282603</v>
      </c>
      <c r="AD59" s="70">
        <f t="shared" si="35"/>
        <v>1206.0988078320233</v>
      </c>
      <c r="AE59" s="68">
        <f t="shared" si="36"/>
        <v>193.25470065891747</v>
      </c>
      <c r="AF59" s="71">
        <f t="shared" si="37"/>
        <v>5.8877721432236987</v>
      </c>
      <c r="AG59" s="72">
        <f t="shared" si="38"/>
        <v>6.8752999378943755</v>
      </c>
      <c r="AH59" s="73">
        <f t="shared" si="39"/>
        <v>4.3012267184041919</v>
      </c>
      <c r="AI59" s="74">
        <f t="shared" si="40"/>
        <v>5.8908366485541697</v>
      </c>
    </row>
    <row r="60" spans="1:35" ht="15.75" customHeight="1" x14ac:dyDescent="0.45">
      <c r="A60" s="56">
        <f t="shared" si="0"/>
        <v>45804</v>
      </c>
      <c r="B60" s="57">
        <v>2025</v>
      </c>
      <c r="C60" s="57">
        <v>5</v>
      </c>
      <c r="D60" s="57">
        <v>27</v>
      </c>
      <c r="E60" s="58">
        <v>147</v>
      </c>
      <c r="F60" s="59">
        <v>35</v>
      </c>
      <c r="G60" s="59">
        <v>15</v>
      </c>
      <c r="H60" s="67">
        <f t="shared" si="1"/>
        <v>25</v>
      </c>
      <c r="I60" s="59">
        <v>98</v>
      </c>
      <c r="J60" s="59">
        <v>75</v>
      </c>
      <c r="K60" s="59">
        <v>1</v>
      </c>
      <c r="L60" s="59">
        <v>30</v>
      </c>
      <c r="M60" s="68">
        <f t="shared" si="2"/>
        <v>21.311763750213327</v>
      </c>
      <c r="N60" s="69">
        <f t="shared" si="3"/>
        <v>0.37196131665372323</v>
      </c>
      <c r="O60" s="69">
        <f t="shared" si="20"/>
        <v>1.8905574067950013</v>
      </c>
      <c r="P60" s="69">
        <f t="shared" si="21"/>
        <v>0.97297239669783786</v>
      </c>
      <c r="Q60" s="68">
        <f t="shared" si="22"/>
        <v>40.74739007820348</v>
      </c>
      <c r="R60" s="69">
        <f t="shared" si="23"/>
        <v>0.97248694664483781</v>
      </c>
      <c r="S60" s="68">
        <f t="shared" si="24"/>
        <v>14.442760938082515</v>
      </c>
      <c r="T60" s="69">
        <f t="shared" si="25"/>
        <v>5.6226812384961216</v>
      </c>
      <c r="U60" s="69">
        <f t="shared" si="26"/>
        <v>1.7053462321157722</v>
      </c>
      <c r="V60" s="69">
        <f t="shared" si="27"/>
        <v>4.2170109288720914</v>
      </c>
      <c r="W60" s="69">
        <f t="shared" si="28"/>
        <v>1.6712393074734566</v>
      </c>
      <c r="X60" s="69">
        <f t="shared" si="29"/>
        <v>2.9441251181727739</v>
      </c>
      <c r="Y60" s="69">
        <f t="shared" si="30"/>
        <v>0.71988861713317309</v>
      </c>
      <c r="Z60" s="69">
        <f t="shared" si="31"/>
        <v>3.7603006983003668</v>
      </c>
      <c r="AA60" s="69">
        <f t="shared" si="32"/>
        <v>19.339699301699635</v>
      </c>
      <c r="AB60" s="69">
        <f t="shared" si="33"/>
        <v>3.1677777175068473</v>
      </c>
      <c r="AC60" s="69">
        <f t="shared" si="34"/>
        <v>0.18868182684282603</v>
      </c>
      <c r="AD60" s="70">
        <f t="shared" si="35"/>
        <v>1206.0988078320233</v>
      </c>
      <c r="AE60" s="68">
        <f t="shared" si="36"/>
        <v>193.25470065891747</v>
      </c>
      <c r="AF60" s="71">
        <f t="shared" si="37"/>
        <v>5.8904689257235088</v>
      </c>
      <c r="AG60" s="72">
        <f t="shared" si="38"/>
        <v>6.8883883582681085</v>
      </c>
      <c r="AH60" s="73">
        <f t="shared" si="39"/>
        <v>4.3012267184041919</v>
      </c>
      <c r="AI60" s="74">
        <f t="shared" si="40"/>
        <v>5.8935159562220063</v>
      </c>
    </row>
    <row r="61" spans="1:35" ht="15.75" customHeight="1" x14ac:dyDescent="0.45">
      <c r="A61" s="56">
        <f t="shared" si="0"/>
        <v>45805</v>
      </c>
      <c r="B61" s="57">
        <v>2025</v>
      </c>
      <c r="C61" s="57">
        <v>5</v>
      </c>
      <c r="D61" s="57">
        <v>28</v>
      </c>
      <c r="E61" s="58">
        <v>148</v>
      </c>
      <c r="F61" s="59">
        <v>35</v>
      </c>
      <c r="G61" s="59">
        <v>15</v>
      </c>
      <c r="H61" s="67">
        <f t="shared" si="1"/>
        <v>25</v>
      </c>
      <c r="I61" s="59">
        <v>98</v>
      </c>
      <c r="J61" s="59">
        <v>75</v>
      </c>
      <c r="K61" s="59">
        <v>1</v>
      </c>
      <c r="L61" s="59">
        <v>30</v>
      </c>
      <c r="M61" s="68">
        <f t="shared" si="2"/>
        <v>21.477008464098706</v>
      </c>
      <c r="N61" s="69">
        <f t="shared" si="3"/>
        <v>0.37484538772673603</v>
      </c>
      <c r="O61" s="69">
        <f t="shared" si="20"/>
        <v>1.8933823977515192</v>
      </c>
      <c r="P61" s="69">
        <f t="shared" si="21"/>
        <v>0.97265047710735109</v>
      </c>
      <c r="Q61" s="68">
        <f t="shared" si="22"/>
        <v>40.821588753762299</v>
      </c>
      <c r="R61" s="69">
        <f t="shared" si="23"/>
        <v>0.96981050546373293</v>
      </c>
      <c r="S61" s="68">
        <f t="shared" si="24"/>
        <v>14.464342228812216</v>
      </c>
      <c r="T61" s="69">
        <f t="shared" si="25"/>
        <v>5.6226812384961216</v>
      </c>
      <c r="U61" s="69">
        <f t="shared" si="26"/>
        <v>1.7053462321157722</v>
      </c>
      <c r="V61" s="69">
        <f t="shared" si="27"/>
        <v>4.2170109288720914</v>
      </c>
      <c r="W61" s="69">
        <f t="shared" si="28"/>
        <v>1.6712393074734566</v>
      </c>
      <c r="X61" s="69">
        <f t="shared" si="29"/>
        <v>2.9441251181727739</v>
      </c>
      <c r="Y61" s="69">
        <f t="shared" si="30"/>
        <v>0.71988861713317309</v>
      </c>
      <c r="Z61" s="69">
        <f t="shared" si="31"/>
        <v>3.7510129152795004</v>
      </c>
      <c r="AA61" s="69">
        <f t="shared" si="32"/>
        <v>19.348987084720502</v>
      </c>
      <c r="AB61" s="69">
        <f t="shared" si="33"/>
        <v>3.1677777175068473</v>
      </c>
      <c r="AC61" s="69">
        <f t="shared" si="34"/>
        <v>0.18868182684282603</v>
      </c>
      <c r="AD61" s="70">
        <f t="shared" si="35"/>
        <v>1206.0988078320233</v>
      </c>
      <c r="AE61" s="68">
        <f t="shared" si="36"/>
        <v>193.25470065891747</v>
      </c>
      <c r="AF61" s="71">
        <f t="shared" si="37"/>
        <v>5.893043803300464</v>
      </c>
      <c r="AG61" s="72">
        <f t="shared" si="38"/>
        <v>6.9009317209702923</v>
      </c>
      <c r="AH61" s="73">
        <f t="shared" si="39"/>
        <v>4.3012267184041919</v>
      </c>
      <c r="AI61" s="74">
        <f t="shared" si="40"/>
        <v>5.8960741488964841</v>
      </c>
    </row>
    <row r="62" spans="1:35" ht="15.75" customHeight="1" x14ac:dyDescent="0.45">
      <c r="A62" s="56">
        <f t="shared" si="0"/>
        <v>45806</v>
      </c>
      <c r="B62" s="57">
        <v>2025</v>
      </c>
      <c r="C62" s="57">
        <v>5</v>
      </c>
      <c r="D62" s="57">
        <v>29</v>
      </c>
      <c r="E62" s="58">
        <v>149</v>
      </c>
      <c r="F62" s="59">
        <v>35</v>
      </c>
      <c r="G62" s="59">
        <v>15</v>
      </c>
      <c r="H62" s="67">
        <f t="shared" si="1"/>
        <v>25</v>
      </c>
      <c r="I62" s="59">
        <v>98</v>
      </c>
      <c r="J62" s="59">
        <v>75</v>
      </c>
      <c r="K62" s="59">
        <v>1</v>
      </c>
      <c r="L62" s="59">
        <v>30</v>
      </c>
      <c r="M62" s="68">
        <f t="shared" si="2"/>
        <v>21.635889047100992</v>
      </c>
      <c r="N62" s="69">
        <f t="shared" si="3"/>
        <v>0.37761838350206933</v>
      </c>
      <c r="O62" s="69">
        <f t="shared" si="20"/>
        <v>1.8961071663073836</v>
      </c>
      <c r="P62" s="69">
        <f t="shared" si="21"/>
        <v>0.97233666180864997</v>
      </c>
      <c r="Q62" s="68">
        <f t="shared" si="22"/>
        <v>40.892563067928421</v>
      </c>
      <c r="R62" s="69">
        <f t="shared" si="23"/>
        <v>0.96725945987614859</v>
      </c>
      <c r="S62" s="68">
        <f t="shared" si="24"/>
        <v>14.485157878589638</v>
      </c>
      <c r="T62" s="69">
        <f t="shared" si="25"/>
        <v>5.6226812384961216</v>
      </c>
      <c r="U62" s="69">
        <f t="shared" si="26"/>
        <v>1.7053462321157722</v>
      </c>
      <c r="V62" s="69">
        <f t="shared" si="27"/>
        <v>4.2170109288720914</v>
      </c>
      <c r="W62" s="69">
        <f t="shared" si="28"/>
        <v>1.6712393074734566</v>
      </c>
      <c r="X62" s="69">
        <f t="shared" si="29"/>
        <v>2.9441251181727739</v>
      </c>
      <c r="Y62" s="69">
        <f t="shared" si="30"/>
        <v>0.71988861713317309</v>
      </c>
      <c r="Z62" s="69">
        <f t="shared" si="31"/>
        <v>3.7421602798989473</v>
      </c>
      <c r="AA62" s="69">
        <f t="shared" si="32"/>
        <v>19.357839720101055</v>
      </c>
      <c r="AB62" s="69">
        <f t="shared" si="33"/>
        <v>3.1677777175068473</v>
      </c>
      <c r="AC62" s="69">
        <f t="shared" si="34"/>
        <v>0.18868182684282603</v>
      </c>
      <c r="AD62" s="70">
        <f t="shared" si="35"/>
        <v>1206.0988078320233</v>
      </c>
      <c r="AE62" s="68">
        <f t="shared" si="36"/>
        <v>193.25470065891747</v>
      </c>
      <c r="AF62" s="71">
        <f t="shared" si="37"/>
        <v>5.895498043702843</v>
      </c>
      <c r="AG62" s="72">
        <f t="shared" si="38"/>
        <v>6.9129300020503743</v>
      </c>
      <c r="AH62" s="73">
        <f t="shared" si="39"/>
        <v>4.3012267184041919</v>
      </c>
      <c r="AI62" s="74">
        <f t="shared" si="40"/>
        <v>5.8985124861110236</v>
      </c>
    </row>
    <row r="63" spans="1:35" ht="15.75" customHeight="1" x14ac:dyDescent="0.45">
      <c r="A63" s="56">
        <f t="shared" si="0"/>
        <v>45807</v>
      </c>
      <c r="B63" s="57">
        <v>2025</v>
      </c>
      <c r="C63" s="57">
        <v>5</v>
      </c>
      <c r="D63" s="57">
        <v>30</v>
      </c>
      <c r="E63" s="58">
        <v>150</v>
      </c>
      <c r="F63" s="59">
        <v>35</v>
      </c>
      <c r="G63" s="59">
        <v>15</v>
      </c>
      <c r="H63" s="67">
        <f t="shared" si="1"/>
        <v>25</v>
      </c>
      <c r="I63" s="59">
        <v>98</v>
      </c>
      <c r="J63" s="59">
        <v>75</v>
      </c>
      <c r="K63" s="59">
        <v>1</v>
      </c>
      <c r="L63" s="59">
        <v>30</v>
      </c>
      <c r="M63" s="68">
        <f t="shared" si="2"/>
        <v>21.78835841925434</v>
      </c>
      <c r="N63" s="69">
        <f t="shared" si="3"/>
        <v>0.38027948227738573</v>
      </c>
      <c r="O63" s="69">
        <f t="shared" si="20"/>
        <v>1.8987299895878773</v>
      </c>
      <c r="P63" s="69">
        <f t="shared" si="21"/>
        <v>0.97203104379241534</v>
      </c>
      <c r="Q63" s="68">
        <f t="shared" si="22"/>
        <v>40.960313167900608</v>
      </c>
      <c r="R63" s="69">
        <f t="shared" si="23"/>
        <v>0.96483255032874693</v>
      </c>
      <c r="S63" s="68">
        <f t="shared" si="24"/>
        <v>14.505194725652233</v>
      </c>
      <c r="T63" s="69">
        <f t="shared" si="25"/>
        <v>5.6226812384961216</v>
      </c>
      <c r="U63" s="69">
        <f t="shared" si="26"/>
        <v>1.7053462321157722</v>
      </c>
      <c r="V63" s="69">
        <f t="shared" si="27"/>
        <v>4.2170109288720914</v>
      </c>
      <c r="W63" s="69">
        <f t="shared" si="28"/>
        <v>1.6712393074734566</v>
      </c>
      <c r="X63" s="69">
        <f t="shared" si="29"/>
        <v>2.9441251181727739</v>
      </c>
      <c r="Y63" s="69">
        <f t="shared" si="30"/>
        <v>0.71988861713317309</v>
      </c>
      <c r="Z63" s="69">
        <f t="shared" si="31"/>
        <v>3.7337384212582023</v>
      </c>
      <c r="AA63" s="69">
        <f t="shared" si="32"/>
        <v>19.366261578741799</v>
      </c>
      <c r="AB63" s="69">
        <f t="shared" si="33"/>
        <v>3.1677777175068473</v>
      </c>
      <c r="AC63" s="69">
        <f t="shared" si="34"/>
        <v>0.18868182684282603</v>
      </c>
      <c r="AD63" s="70">
        <f t="shared" si="35"/>
        <v>1206.0988078320233</v>
      </c>
      <c r="AE63" s="68">
        <f t="shared" si="36"/>
        <v>193.25470065891747</v>
      </c>
      <c r="AF63" s="71">
        <f t="shared" si="37"/>
        <v>5.8978328586873872</v>
      </c>
      <c r="AG63" s="72">
        <f t="shared" si="38"/>
        <v>6.924383226392453</v>
      </c>
      <c r="AH63" s="73">
        <f t="shared" si="39"/>
        <v>4.3012267184041919</v>
      </c>
      <c r="AI63" s="74">
        <f t="shared" si="40"/>
        <v>5.9008321717703263</v>
      </c>
    </row>
    <row r="64" spans="1:35" ht="15.75" customHeight="1" x14ac:dyDescent="0.45">
      <c r="A64" s="56">
        <f t="shared" si="0"/>
        <v>45808</v>
      </c>
      <c r="B64" s="57">
        <v>2025</v>
      </c>
      <c r="C64" s="57">
        <v>5</v>
      </c>
      <c r="D64" s="57">
        <v>31</v>
      </c>
      <c r="E64" s="58">
        <v>151</v>
      </c>
      <c r="F64" s="59">
        <v>35</v>
      </c>
      <c r="G64" s="59">
        <v>15</v>
      </c>
      <c r="H64" s="67">
        <f t="shared" si="1"/>
        <v>25</v>
      </c>
      <c r="I64" s="59">
        <v>98</v>
      </c>
      <c r="J64" s="59">
        <v>75</v>
      </c>
      <c r="K64" s="59">
        <v>1</v>
      </c>
      <c r="L64" s="59">
        <v>30</v>
      </c>
      <c r="M64" s="68">
        <f t="shared" si="2"/>
        <v>21.934371400381924</v>
      </c>
      <c r="N64" s="69">
        <f t="shared" si="3"/>
        <v>0.38282789550799917</v>
      </c>
      <c r="O64" s="69">
        <f t="shared" si="20"/>
        <v>1.9012491858862441</v>
      </c>
      <c r="P64" s="69">
        <f t="shared" si="21"/>
        <v>0.97173371362028449</v>
      </c>
      <c r="Q64" s="68">
        <f t="shared" si="22"/>
        <v>41.0248394653741</v>
      </c>
      <c r="R64" s="69">
        <f t="shared" si="23"/>
        <v>0.96252857492937594</v>
      </c>
      <c r="S64" s="68">
        <f t="shared" si="24"/>
        <v>14.524439922736777</v>
      </c>
      <c r="T64" s="69">
        <f t="shared" si="25"/>
        <v>5.6226812384961216</v>
      </c>
      <c r="U64" s="69">
        <f t="shared" si="26"/>
        <v>1.7053462321157722</v>
      </c>
      <c r="V64" s="69">
        <f t="shared" si="27"/>
        <v>4.2170109288720914</v>
      </c>
      <c r="W64" s="69">
        <f t="shared" si="28"/>
        <v>1.6712393074734566</v>
      </c>
      <c r="X64" s="69">
        <f t="shared" si="29"/>
        <v>2.9441251181727739</v>
      </c>
      <c r="Y64" s="69">
        <f t="shared" si="30"/>
        <v>0.71988861713317309</v>
      </c>
      <c r="Z64" s="69">
        <f t="shared" si="31"/>
        <v>3.7257431685525426</v>
      </c>
      <c r="AA64" s="69">
        <f t="shared" si="32"/>
        <v>19.374256831447457</v>
      </c>
      <c r="AB64" s="69">
        <f t="shared" si="33"/>
        <v>3.1677777175068473</v>
      </c>
      <c r="AC64" s="69">
        <f t="shared" si="34"/>
        <v>0.18868182684282603</v>
      </c>
      <c r="AD64" s="70">
        <f t="shared" si="35"/>
        <v>1206.0988078320233</v>
      </c>
      <c r="AE64" s="68">
        <f t="shared" si="36"/>
        <v>193.25470065891747</v>
      </c>
      <c r="AF64" s="71">
        <f t="shared" si="37"/>
        <v>5.9000494045377412</v>
      </c>
      <c r="AG64" s="72">
        <f t="shared" si="38"/>
        <v>6.9352914635940373</v>
      </c>
      <c r="AH64" s="73">
        <f t="shared" si="39"/>
        <v>4.3012267184041919</v>
      </c>
      <c r="AI64" s="74">
        <f t="shared" si="40"/>
        <v>5.9030343546654542</v>
      </c>
    </row>
    <row r="65" spans="1:35" ht="15.75" customHeight="1" x14ac:dyDescent="0.45">
      <c r="A65" s="56">
        <f t="shared" si="0"/>
        <v>45809</v>
      </c>
      <c r="B65" s="57">
        <v>2025</v>
      </c>
      <c r="C65" s="57">
        <v>6</v>
      </c>
      <c r="D65" s="57">
        <v>1</v>
      </c>
      <c r="E65" s="58">
        <v>152</v>
      </c>
      <c r="F65" s="59">
        <v>35</v>
      </c>
      <c r="G65" s="59">
        <v>15</v>
      </c>
      <c r="H65" s="67">
        <f t="shared" si="1"/>
        <v>25</v>
      </c>
      <c r="I65" s="59">
        <v>98</v>
      </c>
      <c r="J65" s="59">
        <v>75</v>
      </c>
      <c r="K65" s="59">
        <v>1</v>
      </c>
      <c r="L65" s="59">
        <v>30</v>
      </c>
      <c r="M65" s="68">
        <f t="shared" si="2"/>
        <v>22.073884723483872</v>
      </c>
      <c r="N65" s="69">
        <f t="shared" si="3"/>
        <v>0.3852628680405385</v>
      </c>
      <c r="O65" s="69">
        <f t="shared" si="20"/>
        <v>1.9036631181589354</v>
      </c>
      <c r="P65" s="69">
        <f t="shared" si="21"/>
        <v>0.97144475939801656</v>
      </c>
      <c r="Q65" s="68">
        <f t="shared" si="22"/>
        <v>41.086142613491397</v>
      </c>
      <c r="R65" s="69">
        <f t="shared" si="23"/>
        <v>0.96034638891356727</v>
      </c>
      <c r="S65" s="68">
        <f t="shared" si="24"/>
        <v>14.54288096378102</v>
      </c>
      <c r="T65" s="69">
        <f t="shared" si="25"/>
        <v>5.6226812384961216</v>
      </c>
      <c r="U65" s="69">
        <f t="shared" si="26"/>
        <v>1.7053462321157722</v>
      </c>
      <c r="V65" s="69">
        <f t="shared" si="27"/>
        <v>4.2170109288720914</v>
      </c>
      <c r="W65" s="69">
        <f t="shared" si="28"/>
        <v>1.6712393074734566</v>
      </c>
      <c r="X65" s="69">
        <f t="shared" si="29"/>
        <v>2.9441251181727739</v>
      </c>
      <c r="Y65" s="69">
        <f t="shared" si="30"/>
        <v>0.71988861713317309</v>
      </c>
      <c r="Z65" s="69">
        <f t="shared" si="31"/>
        <v>3.718170549221663</v>
      </c>
      <c r="AA65" s="69">
        <f t="shared" si="32"/>
        <v>19.381829450778337</v>
      </c>
      <c r="AB65" s="69">
        <f t="shared" si="33"/>
        <v>3.1677777175068473</v>
      </c>
      <c r="AC65" s="69">
        <f t="shared" si="34"/>
        <v>0.18868182684282603</v>
      </c>
      <c r="AD65" s="70">
        <f t="shared" si="35"/>
        <v>1206.0988078320233</v>
      </c>
      <c r="AE65" s="68">
        <f t="shared" si="36"/>
        <v>193.25470065891747</v>
      </c>
      <c r="AF65" s="71">
        <f t="shared" si="37"/>
        <v>5.902148782577699</v>
      </c>
      <c r="AG65" s="72">
        <f t="shared" si="38"/>
        <v>6.9456548240695408</v>
      </c>
      <c r="AH65" s="73">
        <f t="shared" si="39"/>
        <v>4.3012267184041919</v>
      </c>
      <c r="AI65" s="74">
        <f t="shared" si="40"/>
        <v>5.9051201289837536</v>
      </c>
    </row>
    <row r="66" spans="1:35" ht="15.75" customHeight="1" x14ac:dyDescent="0.45">
      <c r="A66" s="56">
        <f t="shared" si="0"/>
        <v>45810</v>
      </c>
      <c r="B66" s="57">
        <v>2025</v>
      </c>
      <c r="C66" s="57">
        <v>6</v>
      </c>
      <c r="D66" s="57">
        <v>2</v>
      </c>
      <c r="E66" s="58">
        <v>153</v>
      </c>
      <c r="F66" s="59">
        <v>35</v>
      </c>
      <c r="G66" s="59">
        <v>15</v>
      </c>
      <c r="H66" s="67">
        <f t="shared" si="1"/>
        <v>25</v>
      </c>
      <c r="I66" s="59">
        <v>98</v>
      </c>
      <c r="J66" s="59">
        <v>75</v>
      </c>
      <c r="K66" s="59">
        <v>1</v>
      </c>
      <c r="L66" s="59">
        <v>30</v>
      </c>
      <c r="M66" s="68">
        <f t="shared" si="2"/>
        <v>22.206857047558266</v>
      </c>
      <c r="N66" s="69">
        <f t="shared" si="3"/>
        <v>0.38758367833671692</v>
      </c>
      <c r="O66" s="69">
        <f t="shared" si="20"/>
        <v>1.9059701975037753</v>
      </c>
      <c r="P66" s="69">
        <f t="shared" si="21"/>
        <v>0.97116426674938416</v>
      </c>
      <c r="Q66" s="68">
        <f t="shared" si="22"/>
        <v>41.144223485106153</v>
      </c>
      <c r="R66" s="69">
        <f t="shared" si="23"/>
        <v>0.95828490411830169</v>
      </c>
      <c r="S66" s="68">
        <f t="shared" si="24"/>
        <v>14.560505710494846</v>
      </c>
      <c r="T66" s="69">
        <f t="shared" si="25"/>
        <v>5.6226812384961216</v>
      </c>
      <c r="U66" s="69">
        <f t="shared" si="26"/>
        <v>1.7053462321157722</v>
      </c>
      <c r="V66" s="69">
        <f t="shared" si="27"/>
        <v>4.2170109288720914</v>
      </c>
      <c r="W66" s="69">
        <f t="shared" si="28"/>
        <v>1.6712393074734566</v>
      </c>
      <c r="X66" s="69">
        <f t="shared" si="29"/>
        <v>2.9441251181727739</v>
      </c>
      <c r="Y66" s="69">
        <f t="shared" si="30"/>
        <v>0.71988861713317309</v>
      </c>
      <c r="Z66" s="69">
        <f t="shared" si="31"/>
        <v>3.7110167871235409</v>
      </c>
      <c r="AA66" s="69">
        <f t="shared" si="32"/>
        <v>19.388983212876461</v>
      </c>
      <c r="AB66" s="69">
        <f t="shared" si="33"/>
        <v>3.1677777175068473</v>
      </c>
      <c r="AC66" s="69">
        <f t="shared" si="34"/>
        <v>0.18868182684282603</v>
      </c>
      <c r="AD66" s="70">
        <f t="shared" si="35"/>
        <v>1206.0988078320233</v>
      </c>
      <c r="AE66" s="68">
        <f t="shared" si="36"/>
        <v>193.25470065891747</v>
      </c>
      <c r="AF66" s="71">
        <f t="shared" si="37"/>
        <v>5.9041320396774761</v>
      </c>
      <c r="AG66" s="72">
        <f t="shared" si="38"/>
        <v>6.955473455375774</v>
      </c>
      <c r="AH66" s="73">
        <f t="shared" si="39"/>
        <v>4.3012267184041919</v>
      </c>
      <c r="AI66" s="74">
        <f t="shared" si="40"/>
        <v>5.9070905348118457</v>
      </c>
    </row>
    <row r="67" spans="1:35" ht="15.75" customHeight="1" x14ac:dyDescent="0.45">
      <c r="A67" s="56">
        <f t="shared" si="0"/>
        <v>45811</v>
      </c>
      <c r="B67" s="57">
        <v>2025</v>
      </c>
      <c r="C67" s="57">
        <v>6</v>
      </c>
      <c r="D67" s="57">
        <v>3</v>
      </c>
      <c r="E67" s="58">
        <v>154</v>
      </c>
      <c r="F67" s="59">
        <v>35</v>
      </c>
      <c r="G67" s="59">
        <v>15</v>
      </c>
      <c r="H67" s="67">
        <f t="shared" si="1"/>
        <v>25</v>
      </c>
      <c r="I67" s="59">
        <v>98</v>
      </c>
      <c r="J67" s="59">
        <v>75</v>
      </c>
      <c r="K67" s="59">
        <v>1</v>
      </c>
      <c r="L67" s="59">
        <v>30</v>
      </c>
      <c r="M67" s="68">
        <f t="shared" si="2"/>
        <v>22.333248969851425</v>
      </c>
      <c r="N67" s="69">
        <f t="shared" si="3"/>
        <v>0.38978963868714017</v>
      </c>
      <c r="O67" s="69">
        <f t="shared" si="20"/>
        <v>1.9081688866070761</v>
      </c>
      <c r="P67" s="69">
        <f t="shared" si="21"/>
        <v>0.97089231879080118</v>
      </c>
      <c r="Q67" s="68">
        <f t="shared" si="22"/>
        <v>41.199083152339036</v>
      </c>
      <c r="R67" s="69">
        <f t="shared" si="23"/>
        <v>0.95634308846490823</v>
      </c>
      <c r="S67" s="68">
        <f t="shared" si="24"/>
        <v>14.577302418694241</v>
      </c>
      <c r="T67" s="69">
        <f t="shared" si="25"/>
        <v>5.6226812384961216</v>
      </c>
      <c r="U67" s="69">
        <f t="shared" si="26"/>
        <v>1.7053462321157722</v>
      </c>
      <c r="V67" s="69">
        <f t="shared" si="27"/>
        <v>4.2170109288720914</v>
      </c>
      <c r="W67" s="69">
        <f t="shared" si="28"/>
        <v>1.6712393074734566</v>
      </c>
      <c r="X67" s="69">
        <f t="shared" si="29"/>
        <v>2.9441251181727739</v>
      </c>
      <c r="Y67" s="69">
        <f t="shared" si="30"/>
        <v>0.71988861713317309</v>
      </c>
      <c r="Z67" s="69">
        <f t="shared" si="31"/>
        <v>3.7042783007399942</v>
      </c>
      <c r="AA67" s="69">
        <f t="shared" si="32"/>
        <v>19.395721699260008</v>
      </c>
      <c r="AB67" s="69">
        <f t="shared" si="33"/>
        <v>3.1677777175068473</v>
      </c>
      <c r="AC67" s="69">
        <f t="shared" si="34"/>
        <v>0.18868182684282603</v>
      </c>
      <c r="AD67" s="70">
        <f t="shared" si="35"/>
        <v>1206.0988078320233</v>
      </c>
      <c r="AE67" s="68">
        <f t="shared" si="36"/>
        <v>193.25470065891747</v>
      </c>
      <c r="AF67" s="71">
        <f t="shared" si="37"/>
        <v>5.9060001687511878</v>
      </c>
      <c r="AG67" s="72">
        <f t="shared" si="38"/>
        <v>6.9647475387558426</v>
      </c>
      <c r="AH67" s="73">
        <f t="shared" si="39"/>
        <v>4.3012267184041919</v>
      </c>
      <c r="AI67" s="74">
        <f t="shared" si="40"/>
        <v>5.9089465586298777</v>
      </c>
    </row>
    <row r="68" spans="1:35" ht="15.75" customHeight="1" x14ac:dyDescent="0.45">
      <c r="A68" s="56">
        <f t="shared" ref="A68:A131" si="41">DATE(B68,C68,D68)</f>
        <v>45812</v>
      </c>
      <c r="B68" s="57">
        <v>2025</v>
      </c>
      <c r="C68" s="57">
        <v>6</v>
      </c>
      <c r="D68" s="57">
        <v>4</v>
      </c>
      <c r="E68" s="58">
        <v>155</v>
      </c>
      <c r="F68" s="59">
        <v>35</v>
      </c>
      <c r="G68" s="59">
        <v>15</v>
      </c>
      <c r="H68" s="67">
        <f t="shared" ref="H68:H131" si="42">(F68+G68)/2</f>
        <v>25</v>
      </c>
      <c r="I68" s="59">
        <v>98</v>
      </c>
      <c r="J68" s="59">
        <v>75</v>
      </c>
      <c r="K68" s="59">
        <v>1</v>
      </c>
      <c r="L68" s="59">
        <v>30</v>
      </c>
      <c r="M68" s="68">
        <f t="shared" ref="M68:M131" si="43">23.45*COS(2*3.1416/365*(E68-172))</f>
        <v>22.453023037533853</v>
      </c>
      <c r="N68" s="69">
        <f t="shared" ref="N68:N131" si="44">M68*3.1416/180</f>
        <v>0.39188009541509089</v>
      </c>
      <c r="O68" s="69">
        <f t="shared" si="20"/>
        <v>1.9102577031454291</v>
      </c>
      <c r="P68" s="69">
        <f t="shared" si="21"/>
        <v>0.97062899610669395</v>
      </c>
      <c r="Q68" s="68">
        <f t="shared" si="22"/>
        <v>41.250722867399844</v>
      </c>
      <c r="R68" s="69">
        <f t="shared" si="23"/>
        <v>0.95451996545295881</v>
      </c>
      <c r="S68" s="68">
        <f t="shared" si="24"/>
        <v>14.593259764288991</v>
      </c>
      <c r="T68" s="69">
        <f t="shared" si="25"/>
        <v>5.6226812384961216</v>
      </c>
      <c r="U68" s="69">
        <f t="shared" si="26"/>
        <v>1.7053462321157722</v>
      </c>
      <c r="V68" s="69">
        <f t="shared" si="27"/>
        <v>4.2170109288720914</v>
      </c>
      <c r="W68" s="69">
        <f t="shared" si="28"/>
        <v>1.6712393074734566</v>
      </c>
      <c r="X68" s="69">
        <f t="shared" si="29"/>
        <v>2.9441251181727739</v>
      </c>
      <c r="Y68" s="69">
        <f t="shared" si="30"/>
        <v>0.71988861713317309</v>
      </c>
      <c r="Z68" s="69">
        <f t="shared" si="31"/>
        <v>3.6979517014203922</v>
      </c>
      <c r="AA68" s="69">
        <f t="shared" si="32"/>
        <v>19.402048298579608</v>
      </c>
      <c r="AB68" s="69">
        <f t="shared" si="33"/>
        <v>3.1677777175068473</v>
      </c>
      <c r="AC68" s="69">
        <f t="shared" si="34"/>
        <v>0.18868182684282603</v>
      </c>
      <c r="AD68" s="70">
        <f t="shared" si="35"/>
        <v>1206.0988078320233</v>
      </c>
      <c r="AE68" s="68">
        <f t="shared" si="36"/>
        <v>193.25470065891747</v>
      </c>
      <c r="AF68" s="71">
        <f t="shared" si="37"/>
        <v>5.9077541092437471</v>
      </c>
      <c r="AG68" s="72">
        <f t="shared" si="38"/>
        <v>6.9734772858971077</v>
      </c>
      <c r="AH68" s="73">
        <f t="shared" si="39"/>
        <v>4.3012267184041919</v>
      </c>
      <c r="AI68" s="74">
        <f t="shared" si="40"/>
        <v>5.9106891337952741</v>
      </c>
    </row>
    <row r="69" spans="1:35" ht="15.75" customHeight="1" x14ac:dyDescent="0.45">
      <c r="A69" s="56">
        <f t="shared" si="41"/>
        <v>45813</v>
      </c>
      <c r="B69" s="57">
        <v>2025</v>
      </c>
      <c r="C69" s="57">
        <v>6</v>
      </c>
      <c r="D69" s="57">
        <v>5</v>
      </c>
      <c r="E69" s="58">
        <v>156</v>
      </c>
      <c r="F69" s="59">
        <v>35</v>
      </c>
      <c r="G69" s="59">
        <v>15</v>
      </c>
      <c r="H69" s="67">
        <f t="shared" si="42"/>
        <v>25</v>
      </c>
      <c r="I69" s="59">
        <v>98</v>
      </c>
      <c r="J69" s="59">
        <v>75</v>
      </c>
      <c r="K69" s="59">
        <v>1</v>
      </c>
      <c r="L69" s="59">
        <v>30</v>
      </c>
      <c r="M69" s="68">
        <f t="shared" si="43"/>
        <v>22.566143758798379</v>
      </c>
      <c r="N69" s="69">
        <f t="shared" si="44"/>
        <v>0.39385442907022772</v>
      </c>
      <c r="O69" s="69">
        <f t="shared" si="20"/>
        <v>1.9122352231276625</v>
      </c>
      <c r="P69" s="69">
        <f t="shared" si="21"/>
        <v>0.97037437672562143</v>
      </c>
      <c r="Q69" s="68">
        <f t="shared" si="22"/>
        <v>41.299144044645168</v>
      </c>
      <c r="R69" s="69">
        <f t="shared" si="23"/>
        <v>0.95281461366702525</v>
      </c>
      <c r="S69" s="68">
        <f t="shared" si="24"/>
        <v>14.608366868813311</v>
      </c>
      <c r="T69" s="69">
        <f t="shared" si="25"/>
        <v>5.6226812384961216</v>
      </c>
      <c r="U69" s="69">
        <f t="shared" si="26"/>
        <v>1.7053462321157722</v>
      </c>
      <c r="V69" s="69">
        <f t="shared" si="27"/>
        <v>4.2170109288720914</v>
      </c>
      <c r="W69" s="69">
        <f t="shared" si="28"/>
        <v>1.6712393074734566</v>
      </c>
      <c r="X69" s="69">
        <f t="shared" si="29"/>
        <v>2.9441251181727739</v>
      </c>
      <c r="Y69" s="69">
        <f t="shared" si="30"/>
        <v>0.71988861713317309</v>
      </c>
      <c r="Z69" s="69">
        <f t="shared" si="31"/>
        <v>3.6920337916700054</v>
      </c>
      <c r="AA69" s="69">
        <f t="shared" si="32"/>
        <v>19.407966208329995</v>
      </c>
      <c r="AB69" s="69">
        <f t="shared" si="33"/>
        <v>3.1677777175068473</v>
      </c>
      <c r="AC69" s="69">
        <f t="shared" si="34"/>
        <v>0.18868182684282603</v>
      </c>
      <c r="AD69" s="70">
        <f t="shared" si="35"/>
        <v>1206.0988078320233</v>
      </c>
      <c r="AE69" s="68">
        <f t="shared" si="36"/>
        <v>193.25470065891747</v>
      </c>
      <c r="AF69" s="71">
        <f t="shared" si="37"/>
        <v>5.909394747605397</v>
      </c>
      <c r="AG69" s="72">
        <f t="shared" si="38"/>
        <v>6.9816629358980062</v>
      </c>
      <c r="AH69" s="73">
        <f t="shared" si="39"/>
        <v>4.3012267184041919</v>
      </c>
      <c r="AI69" s="74">
        <f t="shared" si="40"/>
        <v>5.9123191410141809</v>
      </c>
    </row>
    <row r="70" spans="1:35" ht="15.75" customHeight="1" x14ac:dyDescent="0.45">
      <c r="A70" s="56">
        <f t="shared" si="41"/>
        <v>45814</v>
      </c>
      <c r="B70" s="57">
        <v>2025</v>
      </c>
      <c r="C70" s="57">
        <v>6</v>
      </c>
      <c r="D70" s="57">
        <v>6</v>
      </c>
      <c r="E70" s="58">
        <v>157</v>
      </c>
      <c r="F70" s="59">
        <v>35</v>
      </c>
      <c r="G70" s="59">
        <v>15</v>
      </c>
      <c r="H70" s="67">
        <f t="shared" si="42"/>
        <v>25</v>
      </c>
      <c r="I70" s="59">
        <v>98</v>
      </c>
      <c r="J70" s="59">
        <v>75</v>
      </c>
      <c r="K70" s="59">
        <v>1</v>
      </c>
      <c r="L70" s="59">
        <v>30</v>
      </c>
      <c r="M70" s="68">
        <f t="shared" si="43"/>
        <v>22.672577613377179</v>
      </c>
      <c r="N70" s="69">
        <f t="shared" si="44"/>
        <v>0.39571205461214304</v>
      </c>
      <c r="O70" s="69">
        <f t="shared" si="20"/>
        <v>1.9141000841623339</v>
      </c>
      <c r="P70" s="69">
        <f t="shared" si="21"/>
        <v>0.97012853609715455</v>
      </c>
      <c r="Q70" s="68">
        <f t="shared" si="22"/>
        <v>41.344348243838418</v>
      </c>
      <c r="R70" s="69">
        <f t="shared" si="23"/>
        <v>0.95122616629811918</v>
      </c>
      <c r="S70" s="68">
        <f t="shared" si="24"/>
        <v>14.622613324387579</v>
      </c>
      <c r="T70" s="69">
        <f t="shared" si="25"/>
        <v>5.6226812384961216</v>
      </c>
      <c r="U70" s="69">
        <f t="shared" si="26"/>
        <v>1.7053462321157722</v>
      </c>
      <c r="V70" s="69">
        <f t="shared" si="27"/>
        <v>4.2170109288720914</v>
      </c>
      <c r="W70" s="69">
        <f t="shared" si="28"/>
        <v>1.6712393074734566</v>
      </c>
      <c r="X70" s="69">
        <f t="shared" si="29"/>
        <v>2.9441251181727739</v>
      </c>
      <c r="Y70" s="69">
        <f t="shared" si="30"/>
        <v>0.71988861713317309</v>
      </c>
      <c r="Z70" s="69">
        <f t="shared" si="31"/>
        <v>3.6865215634893085</v>
      </c>
      <c r="AA70" s="69">
        <f t="shared" si="32"/>
        <v>19.413478436510694</v>
      </c>
      <c r="AB70" s="69">
        <f t="shared" si="33"/>
        <v>3.1677777175068473</v>
      </c>
      <c r="AC70" s="69">
        <f t="shared" si="34"/>
        <v>0.18868182684282603</v>
      </c>
      <c r="AD70" s="70">
        <f t="shared" si="35"/>
        <v>1206.0988078320233</v>
      </c>
      <c r="AE70" s="68">
        <f t="shared" si="36"/>
        <v>193.25470065891747</v>
      </c>
      <c r="AF70" s="71">
        <f t="shared" si="37"/>
        <v>5.9109229177520985</v>
      </c>
      <c r="AG70" s="72">
        <f t="shared" si="38"/>
        <v>6.9893047524381586</v>
      </c>
      <c r="AH70" s="73">
        <f t="shared" si="39"/>
        <v>4.3012267184041919</v>
      </c>
      <c r="AI70" s="74">
        <f t="shared" si="40"/>
        <v>5.9138374087988854</v>
      </c>
    </row>
    <row r="71" spans="1:35" ht="15.75" customHeight="1" x14ac:dyDescent="0.45">
      <c r="A71" s="56">
        <f t="shared" si="41"/>
        <v>45815</v>
      </c>
      <c r="B71" s="57">
        <v>2025</v>
      </c>
      <c r="C71" s="57">
        <v>6</v>
      </c>
      <c r="D71" s="57">
        <v>7</v>
      </c>
      <c r="E71" s="58">
        <v>158</v>
      </c>
      <c r="F71" s="59">
        <v>35</v>
      </c>
      <c r="G71" s="59">
        <v>15</v>
      </c>
      <c r="H71" s="67">
        <f t="shared" si="42"/>
        <v>25</v>
      </c>
      <c r="I71" s="59">
        <v>98</v>
      </c>
      <c r="J71" s="59">
        <v>75</v>
      </c>
      <c r="K71" s="59">
        <v>1</v>
      </c>
      <c r="L71" s="59">
        <v>30</v>
      </c>
      <c r="M71" s="68">
        <f t="shared" si="43"/>
        <v>22.77229306247461</v>
      </c>
      <c r="N71" s="69">
        <f t="shared" si="44"/>
        <v>0.39745242158372351</v>
      </c>
      <c r="O71" s="69">
        <f t="shared" si="20"/>
        <v>1.9158509886360746</v>
      </c>
      <c r="P71" s="69">
        <f t="shared" si="21"/>
        <v>0.96989154706951752</v>
      </c>
      <c r="Q71" s="68">
        <f t="shared" si="22"/>
        <v>41.386337154574854</v>
      </c>
      <c r="R71" s="69">
        <f t="shared" si="23"/>
        <v>0.94975381068163922</v>
      </c>
      <c r="S71" s="68">
        <f t="shared" si="24"/>
        <v>14.635989217999041</v>
      </c>
      <c r="T71" s="69">
        <f t="shared" si="25"/>
        <v>5.6226812384961216</v>
      </c>
      <c r="U71" s="69">
        <f t="shared" si="26"/>
        <v>1.7053462321157722</v>
      </c>
      <c r="V71" s="69">
        <f t="shared" si="27"/>
        <v>4.2170109288720914</v>
      </c>
      <c r="W71" s="69">
        <f t="shared" si="28"/>
        <v>1.6712393074734566</v>
      </c>
      <c r="X71" s="69">
        <f t="shared" si="29"/>
        <v>2.9441251181727739</v>
      </c>
      <c r="Y71" s="69">
        <f t="shared" si="30"/>
        <v>0.71988861713317309</v>
      </c>
      <c r="Z71" s="69">
        <f t="shared" si="31"/>
        <v>3.6814121967705629</v>
      </c>
      <c r="AA71" s="69">
        <f t="shared" si="32"/>
        <v>19.418587803229439</v>
      </c>
      <c r="AB71" s="69">
        <f t="shared" si="33"/>
        <v>3.1677777175068473</v>
      </c>
      <c r="AC71" s="69">
        <f t="shared" si="34"/>
        <v>0.18868182684282603</v>
      </c>
      <c r="AD71" s="70">
        <f t="shared" si="35"/>
        <v>1206.0988078320233</v>
      </c>
      <c r="AE71" s="68">
        <f t="shared" si="36"/>
        <v>193.25470065891747</v>
      </c>
      <c r="AF71" s="71">
        <f t="shared" si="37"/>
        <v>5.912339401510061</v>
      </c>
      <c r="AG71" s="72">
        <f t="shared" si="38"/>
        <v>6.996403021145384</v>
      </c>
      <c r="AH71" s="73">
        <f t="shared" si="39"/>
        <v>4.3012267184041919</v>
      </c>
      <c r="AI71" s="74">
        <f t="shared" si="40"/>
        <v>5.9152447139094528</v>
      </c>
    </row>
    <row r="72" spans="1:35" ht="15.75" customHeight="1" x14ac:dyDescent="0.45">
      <c r="A72" s="56">
        <f t="shared" si="41"/>
        <v>45816</v>
      </c>
      <c r="B72" s="57">
        <v>2025</v>
      </c>
      <c r="C72" s="57">
        <v>6</v>
      </c>
      <c r="D72" s="57">
        <v>8</v>
      </c>
      <c r="E72" s="58">
        <v>159</v>
      </c>
      <c r="F72" s="59">
        <v>35</v>
      </c>
      <c r="G72" s="59">
        <v>15</v>
      </c>
      <c r="H72" s="67">
        <f t="shared" si="42"/>
        <v>25</v>
      </c>
      <c r="I72" s="59">
        <v>98</v>
      </c>
      <c r="J72" s="59">
        <v>75</v>
      </c>
      <c r="K72" s="59">
        <v>1</v>
      </c>
      <c r="L72" s="59">
        <v>30</v>
      </c>
      <c r="M72" s="68">
        <f t="shared" si="43"/>
        <v>22.865260558112887</v>
      </c>
      <c r="N72" s="69">
        <f t="shared" si="44"/>
        <v>0.39907501427426356</v>
      </c>
      <c r="O72" s="69">
        <f t="shared" ref="O72:O135" si="45">ACOS(-TAN($AL$7*3.1416/180)*TAN(N72))</f>
        <v>1.917486706788174</v>
      </c>
      <c r="P72" s="69">
        <f t="shared" ref="P72:P135" si="46">1+0.033*COS(2*3.1416/365*E72)</f>
        <v>0.9696634798680025</v>
      </c>
      <c r="Q72" s="68">
        <f t="shared" ref="Q72:Q135" si="47">37.4*P72*(SIN($AL$7*3.1416/180)*SIN(N72)*O72+COS($AL$7*3.1416/180)*COS(N72)*SIN(O72))</f>
        <v>41.42511258183292</v>
      </c>
      <c r="R72" s="69">
        <f t="shared" ref="R72:R135" si="48">MIN(1,MAX(0,2*(L72/Q72-0.25)))</f>
        <v>0.94839678785358661</v>
      </c>
      <c r="S72" s="68">
        <f t="shared" ref="S72:S135" si="49">O72*2*12/3.1416</f>
        <v>14.648485154989871</v>
      </c>
      <c r="T72" s="69">
        <f t="shared" ref="T72:T135" si="50">0.6108*EXP(17.27*F72/(237.3+F72))</f>
        <v>5.6226812384961216</v>
      </c>
      <c r="U72" s="69">
        <f t="shared" ref="U72:U135" si="51">0.6108*EXP(17.27*G72/(237.3+G72))</f>
        <v>1.7053462321157722</v>
      </c>
      <c r="V72" s="69">
        <f t="shared" ref="V72:V135" si="52">T72*J72/100</f>
        <v>4.2170109288720914</v>
      </c>
      <c r="W72" s="69">
        <f t="shared" ref="W72:W135" si="53">U72*I72/100</f>
        <v>1.6712393074734566</v>
      </c>
      <c r="X72" s="69">
        <f t="shared" ref="X72:X135" si="54">0.5*(V72+W72)</f>
        <v>2.9441251181727739</v>
      </c>
      <c r="Y72" s="69">
        <f t="shared" ref="Y72:Y135" si="55">0.5*(T72+U72)-X72</f>
        <v>0.71988861713317309</v>
      </c>
      <c r="Z72" s="69">
        <f t="shared" ref="Z72:Z135" si="56">(0.1+0.9*R72)*(0.34-0.14*SQRT(X72))*0.0000000049*(273+H72)^4</f>
        <v>3.6767030577577975</v>
      </c>
      <c r="AA72" s="69">
        <f t="shared" ref="AA72:AA135" si="57">(1-$AL$3)*L72-Z72</f>
        <v>19.423296942242203</v>
      </c>
      <c r="AB72" s="69">
        <f t="shared" ref="AB72:AB135" si="58">0.6108*EXP(17.27*H72/(237.3+H72))</f>
        <v>3.1677777175068473</v>
      </c>
      <c r="AC72" s="69">
        <f t="shared" ref="AC72:AC135" si="59">4098*AB72/(237.3+H72)^2</f>
        <v>0.18868182684282603</v>
      </c>
      <c r="AD72" s="70">
        <f t="shared" ref="AD72:AD135" si="60">29000*$AL$9/8.31/(H72+273)*(1.01+0.622*X72/($AL$9-X72))</f>
        <v>1206.0988078320233</v>
      </c>
      <c r="AE72" s="68">
        <f t="shared" si="36"/>
        <v>193.25470065891747</v>
      </c>
      <c r="AF72" s="71">
        <f t="shared" si="37"/>
        <v>5.913644929042678</v>
      </c>
      <c r="AG72" s="72">
        <f t="shared" si="38"/>
        <v>7.002958047153153</v>
      </c>
      <c r="AH72" s="73">
        <f t="shared" si="39"/>
        <v>4.3012267184041919</v>
      </c>
      <c r="AI72" s="74">
        <f t="shared" si="40"/>
        <v>5.9165417817779078</v>
      </c>
    </row>
    <row r="73" spans="1:35" ht="15.75" customHeight="1" x14ac:dyDescent="0.45">
      <c r="A73" s="56">
        <f t="shared" si="41"/>
        <v>45817</v>
      </c>
      <c r="B73" s="57">
        <v>2025</v>
      </c>
      <c r="C73" s="57">
        <v>6</v>
      </c>
      <c r="D73" s="57">
        <v>9</v>
      </c>
      <c r="E73" s="58">
        <v>160</v>
      </c>
      <c r="F73" s="59">
        <v>35</v>
      </c>
      <c r="G73" s="59">
        <v>15</v>
      </c>
      <c r="H73" s="67">
        <f t="shared" si="42"/>
        <v>25</v>
      </c>
      <c r="I73" s="59">
        <v>98</v>
      </c>
      <c r="J73" s="59">
        <v>75</v>
      </c>
      <c r="K73" s="59">
        <v>1</v>
      </c>
      <c r="L73" s="59">
        <v>30</v>
      </c>
      <c r="M73" s="68">
        <f t="shared" si="43"/>
        <v>22.951452551887805</v>
      </c>
      <c r="N73" s="69">
        <f t="shared" si="44"/>
        <v>0.40057935187228183</v>
      </c>
      <c r="O73" s="69">
        <f t="shared" si="45"/>
        <v>1.919006079666955</v>
      </c>
      <c r="P73" s="69">
        <f t="shared" si="46"/>
        <v>0.96944440207415949</v>
      </c>
      <c r="Q73" s="68">
        <f t="shared" si="47"/>
        <v>41.460676432610363</v>
      </c>
      <c r="R73" s="69">
        <f t="shared" si="48"/>
        <v>0.94715439212679531</v>
      </c>
      <c r="S73" s="68">
        <f t="shared" si="49"/>
        <v>14.660092281642131</v>
      </c>
      <c r="T73" s="69">
        <f t="shared" si="50"/>
        <v>5.6226812384961216</v>
      </c>
      <c r="U73" s="69">
        <f t="shared" si="51"/>
        <v>1.7053462321157722</v>
      </c>
      <c r="V73" s="69">
        <f t="shared" si="52"/>
        <v>4.2170109288720914</v>
      </c>
      <c r="W73" s="69">
        <f t="shared" si="53"/>
        <v>1.6712393074734566</v>
      </c>
      <c r="X73" s="69">
        <f t="shared" si="54"/>
        <v>2.9441251181727739</v>
      </c>
      <c r="Y73" s="69">
        <f t="shared" si="55"/>
        <v>0.71988861713317309</v>
      </c>
      <c r="Z73" s="69">
        <f t="shared" si="56"/>
        <v>3.6723916975762418</v>
      </c>
      <c r="AA73" s="69">
        <f t="shared" si="57"/>
        <v>19.42760830242376</v>
      </c>
      <c r="AB73" s="69">
        <f t="shared" si="58"/>
        <v>3.1677777175068473</v>
      </c>
      <c r="AC73" s="69">
        <f t="shared" si="59"/>
        <v>0.18868182684282603</v>
      </c>
      <c r="AD73" s="70">
        <f t="shared" si="60"/>
        <v>1206.0988078320233</v>
      </c>
      <c r="AE73" s="68">
        <f t="shared" ref="AE73:AE136" si="61">LN(($AL$6-0.65*$AL$4)/0.13/$AL$4)*LN(($AL$6-0.65*$AL$4)/0.13/$AL$4/0.2)/0.4^2/K73</f>
        <v>193.25470065891747</v>
      </c>
      <c r="AF73" s="71">
        <f t="shared" ref="AF73:AF136" si="62">(AC73*AA73+0.5*Y73*K73)/2.45/(AC73+0.067*(1+0.33*K73))</f>
        <v>5.9148401792582286</v>
      </c>
      <c r="AG73" s="72">
        <f t="shared" ref="AG73:AG136" si="63">0.00552*Q73*(H73+17.8)*SQRT(F73-G73)*$AL$11</f>
        <v>7.0089701528414041</v>
      </c>
      <c r="AH73" s="73">
        <f t="shared" ref="AH73:AH136" si="64">0.68/2.45*AC73/(0.067+AC73)*0.7*L73</f>
        <v>4.3012267184041919</v>
      </c>
      <c r="AI73" s="74">
        <f t="shared" si="40"/>
        <v>5.9177292869132794</v>
      </c>
    </row>
    <row r="74" spans="1:35" ht="15.75" customHeight="1" x14ac:dyDescent="0.45">
      <c r="A74" s="56">
        <f t="shared" si="41"/>
        <v>45818</v>
      </c>
      <c r="B74" s="57">
        <v>2025</v>
      </c>
      <c r="C74" s="57">
        <v>6</v>
      </c>
      <c r="D74" s="57">
        <v>10</v>
      </c>
      <c r="E74" s="58">
        <v>161</v>
      </c>
      <c r="F74" s="59">
        <v>35</v>
      </c>
      <c r="G74" s="59">
        <v>15</v>
      </c>
      <c r="H74" s="67">
        <f t="shared" si="42"/>
        <v>25</v>
      </c>
      <c r="I74" s="59">
        <v>98</v>
      </c>
      <c r="J74" s="59">
        <v>75</v>
      </c>
      <c r="K74" s="59">
        <v>1</v>
      </c>
      <c r="L74" s="59">
        <v>30</v>
      </c>
      <c r="M74" s="68">
        <f t="shared" si="43"/>
        <v>23.030843503131994</v>
      </c>
      <c r="N74" s="69">
        <f t="shared" si="44"/>
        <v>0.40196498860799701</v>
      </c>
      <c r="O74" s="69">
        <f t="shared" si="45"/>
        <v>1.9204080219537629</v>
      </c>
      <c r="P74" s="69">
        <f t="shared" si="46"/>
        <v>0.96923437860577033</v>
      </c>
      <c r="Q74" s="68">
        <f t="shared" si="47"/>
        <v>41.493030703603395</v>
      </c>
      <c r="R74" s="69">
        <f t="shared" si="48"/>
        <v>0.94602597068884142</v>
      </c>
      <c r="S74" s="68">
        <f t="shared" si="49"/>
        <v>14.670802306751435</v>
      </c>
      <c r="T74" s="69">
        <f t="shared" si="50"/>
        <v>5.6226812384961216</v>
      </c>
      <c r="U74" s="69">
        <f t="shared" si="51"/>
        <v>1.7053462321157722</v>
      </c>
      <c r="V74" s="69">
        <f t="shared" si="52"/>
        <v>4.2170109288720914</v>
      </c>
      <c r="W74" s="69">
        <f t="shared" si="53"/>
        <v>1.6712393074734566</v>
      </c>
      <c r="X74" s="69">
        <f t="shared" si="54"/>
        <v>2.9441251181727739</v>
      </c>
      <c r="Y74" s="69">
        <f t="shared" si="55"/>
        <v>0.71988861713317309</v>
      </c>
      <c r="Z74" s="69">
        <f t="shared" si="56"/>
        <v>3.6684758508369986</v>
      </c>
      <c r="AA74" s="69">
        <f t="shared" si="57"/>
        <v>19.431524149163003</v>
      </c>
      <c r="AB74" s="69">
        <f t="shared" si="58"/>
        <v>3.1677777175068473</v>
      </c>
      <c r="AC74" s="69">
        <f t="shared" si="59"/>
        <v>0.18868182684282603</v>
      </c>
      <c r="AD74" s="70">
        <f t="shared" si="60"/>
        <v>1206.0988078320233</v>
      </c>
      <c r="AE74" s="68">
        <f t="shared" si="61"/>
        <v>193.25470065891747</v>
      </c>
      <c r="AF74" s="71">
        <f t="shared" si="62"/>
        <v>5.9159257801966891</v>
      </c>
      <c r="AG74" s="72">
        <f t="shared" si="63"/>
        <v>7.0144396757536915</v>
      </c>
      <c r="AH74" s="73">
        <f t="shared" si="64"/>
        <v>4.3012267184041919</v>
      </c>
      <c r="AI74" s="74">
        <f t="shared" ref="AI74:AI137" si="65">(AC74*AA74+0.0864*AD74*Y74/AE74)/(AC74+0.067*(1+$AL$5/AE74))/2.45</f>
        <v>5.9188078532859212</v>
      </c>
    </row>
    <row r="75" spans="1:35" ht="15.75" customHeight="1" x14ac:dyDescent="0.45">
      <c r="A75" s="56">
        <f t="shared" si="41"/>
        <v>45819</v>
      </c>
      <c r="B75" s="57">
        <v>2025</v>
      </c>
      <c r="C75" s="57">
        <v>6</v>
      </c>
      <c r="D75" s="57">
        <v>11</v>
      </c>
      <c r="E75" s="58">
        <v>162</v>
      </c>
      <c r="F75" s="59">
        <v>35</v>
      </c>
      <c r="G75" s="59">
        <v>15</v>
      </c>
      <c r="H75" s="67">
        <f t="shared" si="42"/>
        <v>25</v>
      </c>
      <c r="I75" s="59">
        <v>98</v>
      </c>
      <c r="J75" s="59">
        <v>75</v>
      </c>
      <c r="K75" s="59">
        <v>1</v>
      </c>
      <c r="L75" s="59">
        <v>30</v>
      </c>
      <c r="M75" s="68">
        <f t="shared" si="43"/>
        <v>23.103409886483174</v>
      </c>
      <c r="N75" s="69">
        <f t="shared" si="44"/>
        <v>0.40323151388541967</v>
      </c>
      <c r="O75" s="69">
        <f t="shared" si="45"/>
        <v>1.9216915246407735</v>
      </c>
      <c r="P75" s="69">
        <f t="shared" si="46"/>
        <v>0.96903347169761267</v>
      </c>
      <c r="Q75" s="68">
        <f t="shared" si="47"/>
        <v>41.522177469886067</v>
      </c>
      <c r="R75" s="69">
        <f t="shared" si="48"/>
        <v>0.9450109232232573</v>
      </c>
      <c r="S75" s="68">
        <f t="shared" si="49"/>
        <v>14.680607522083832</v>
      </c>
      <c r="T75" s="69">
        <f t="shared" si="50"/>
        <v>5.6226812384961216</v>
      </c>
      <c r="U75" s="69">
        <f t="shared" si="51"/>
        <v>1.7053462321157722</v>
      </c>
      <c r="V75" s="69">
        <f t="shared" si="52"/>
        <v>4.2170109288720914</v>
      </c>
      <c r="W75" s="69">
        <f t="shared" si="53"/>
        <v>1.6712393074734566</v>
      </c>
      <c r="X75" s="69">
        <f t="shared" si="54"/>
        <v>2.9441251181727739</v>
      </c>
      <c r="Y75" s="69">
        <f t="shared" si="55"/>
        <v>0.71988861713317309</v>
      </c>
      <c r="Z75" s="69">
        <f t="shared" si="56"/>
        <v>3.6649534343225678</v>
      </c>
      <c r="AA75" s="69">
        <f t="shared" si="57"/>
        <v>19.435046565677432</v>
      </c>
      <c r="AB75" s="69">
        <f t="shared" si="58"/>
        <v>3.1677777175068473</v>
      </c>
      <c r="AC75" s="69">
        <f t="shared" si="59"/>
        <v>0.18868182684282603</v>
      </c>
      <c r="AD75" s="70">
        <f t="shared" si="60"/>
        <v>1206.0988078320233</v>
      </c>
      <c r="AE75" s="68">
        <f t="shared" si="61"/>
        <v>193.25470065891747</v>
      </c>
      <c r="AF75" s="71">
        <f t="shared" si="62"/>
        <v>5.9169023093941631</v>
      </c>
      <c r="AG75" s="72">
        <f t="shared" si="63"/>
        <v>7.0193669666834273</v>
      </c>
      <c r="AH75" s="73">
        <f t="shared" si="64"/>
        <v>4.3012267184041919</v>
      </c>
      <c r="AI75" s="74">
        <f t="shared" si="65"/>
        <v>5.9197780546895729</v>
      </c>
    </row>
    <row r="76" spans="1:35" ht="15.75" customHeight="1" x14ac:dyDescent="0.45">
      <c r="A76" s="56">
        <f t="shared" si="41"/>
        <v>45820</v>
      </c>
      <c r="B76" s="57">
        <v>2025</v>
      </c>
      <c r="C76" s="57">
        <v>6</v>
      </c>
      <c r="D76" s="57">
        <v>12</v>
      </c>
      <c r="E76" s="58">
        <v>163</v>
      </c>
      <c r="F76" s="59">
        <v>35</v>
      </c>
      <c r="G76" s="59">
        <v>15</v>
      </c>
      <c r="H76" s="67">
        <f t="shared" si="42"/>
        <v>25</v>
      </c>
      <c r="I76" s="59">
        <v>98</v>
      </c>
      <c r="J76" s="59">
        <v>75</v>
      </c>
      <c r="K76" s="59">
        <v>1</v>
      </c>
      <c r="L76" s="59">
        <v>30</v>
      </c>
      <c r="M76" s="68">
        <f t="shared" si="43"/>
        <v>23.169130198855285</v>
      </c>
      <c r="N76" s="69">
        <f t="shared" si="44"/>
        <v>0.40437855240402093</v>
      </c>
      <c r="O76" s="69">
        <f t="shared" si="45"/>
        <v>1.9228556575493134</v>
      </c>
      <c r="P76" s="69">
        <f t="shared" si="46"/>
        <v>0.96884174088301744</v>
      </c>
      <c r="Q76" s="68">
        <f t="shared" si="47"/>
        <v>41.548118874547292</v>
      </c>
      <c r="R76" s="69">
        <f t="shared" si="48"/>
        <v>0.94410870155559512</v>
      </c>
      <c r="S76" s="68">
        <f t="shared" si="49"/>
        <v>14.689500821614313</v>
      </c>
      <c r="T76" s="69">
        <f t="shared" si="50"/>
        <v>5.6226812384961216</v>
      </c>
      <c r="U76" s="69">
        <f t="shared" si="51"/>
        <v>1.7053462321157722</v>
      </c>
      <c r="V76" s="69">
        <f t="shared" si="52"/>
        <v>4.2170109288720914</v>
      </c>
      <c r="W76" s="69">
        <f t="shared" si="53"/>
        <v>1.6712393074734566</v>
      </c>
      <c r="X76" s="69">
        <f t="shared" si="54"/>
        <v>2.9441251181727739</v>
      </c>
      <c r="Y76" s="69">
        <f t="shared" si="55"/>
        <v>0.71988861713317309</v>
      </c>
      <c r="Z76" s="69">
        <f t="shared" si="56"/>
        <v>3.661822545758632</v>
      </c>
      <c r="AA76" s="69">
        <f t="shared" si="57"/>
        <v>19.438177454241369</v>
      </c>
      <c r="AB76" s="69">
        <f t="shared" si="58"/>
        <v>3.1677777175068473</v>
      </c>
      <c r="AC76" s="69">
        <f t="shared" si="59"/>
        <v>0.18868182684282603</v>
      </c>
      <c r="AD76" s="70">
        <f t="shared" si="60"/>
        <v>1206.0988078320233</v>
      </c>
      <c r="AE76" s="68">
        <f t="shared" si="61"/>
        <v>193.25470065891747</v>
      </c>
      <c r="AF76" s="71">
        <f t="shared" si="62"/>
        <v>5.917770294223387</v>
      </c>
      <c r="AG76" s="72">
        <f t="shared" si="63"/>
        <v>7.0237523879220021</v>
      </c>
      <c r="AH76" s="73">
        <f t="shared" si="64"/>
        <v>4.3012267184041919</v>
      </c>
      <c r="AI76" s="74">
        <f t="shared" si="65"/>
        <v>5.9206404150796557</v>
      </c>
    </row>
    <row r="77" spans="1:35" ht="15.75" customHeight="1" x14ac:dyDescent="0.45">
      <c r="A77" s="56">
        <f t="shared" si="41"/>
        <v>45821</v>
      </c>
      <c r="B77" s="57">
        <v>2025</v>
      </c>
      <c r="C77" s="57">
        <v>6</v>
      </c>
      <c r="D77" s="57">
        <v>13</v>
      </c>
      <c r="E77" s="58">
        <v>164</v>
      </c>
      <c r="F77" s="59">
        <v>35</v>
      </c>
      <c r="G77" s="59">
        <v>15</v>
      </c>
      <c r="H77" s="67">
        <f t="shared" si="42"/>
        <v>25</v>
      </c>
      <c r="I77" s="59">
        <v>98</v>
      </c>
      <c r="J77" s="59">
        <v>75</v>
      </c>
      <c r="K77" s="59">
        <v>1</v>
      </c>
      <c r="L77" s="59">
        <v>30</v>
      </c>
      <c r="M77" s="68">
        <f t="shared" si="43"/>
        <v>23.227984965810336</v>
      </c>
      <c r="N77" s="69">
        <f t="shared" si="44"/>
        <v>0.40540576426994301</v>
      </c>
      <c r="O77" s="69">
        <f t="shared" si="45"/>
        <v>1.9238995716759775</v>
      </c>
      <c r="P77" s="69">
        <f t="shared" si="46"/>
        <v>0.96865924297622885</v>
      </c>
      <c r="Q77" s="68">
        <f t="shared" si="47"/>
        <v>41.570857119244067</v>
      </c>
      <c r="R77" s="69">
        <f t="shared" si="48"/>
        <v>0.94331880932579271</v>
      </c>
      <c r="S77" s="68">
        <f t="shared" si="49"/>
        <v>14.697475719449791</v>
      </c>
      <c r="T77" s="69">
        <f t="shared" si="50"/>
        <v>5.6226812384961216</v>
      </c>
      <c r="U77" s="69">
        <f t="shared" si="51"/>
        <v>1.7053462321157722</v>
      </c>
      <c r="V77" s="69">
        <f t="shared" si="52"/>
        <v>4.2170109288720914</v>
      </c>
      <c r="W77" s="69">
        <f t="shared" si="53"/>
        <v>1.6712393074734566</v>
      </c>
      <c r="X77" s="69">
        <f t="shared" si="54"/>
        <v>2.9441251181727739</v>
      </c>
      <c r="Y77" s="69">
        <f t="shared" si="55"/>
        <v>0.71988861713317309</v>
      </c>
      <c r="Z77" s="69">
        <f t="shared" si="56"/>
        <v>3.6590814626770882</v>
      </c>
      <c r="AA77" s="69">
        <f t="shared" si="57"/>
        <v>19.440918537322915</v>
      </c>
      <c r="AB77" s="69">
        <f t="shared" si="58"/>
        <v>3.1677777175068473</v>
      </c>
      <c r="AC77" s="69">
        <f t="shared" si="59"/>
        <v>0.18868182684282603</v>
      </c>
      <c r="AD77" s="70">
        <f t="shared" si="60"/>
        <v>1206.0988078320233</v>
      </c>
      <c r="AE77" s="68">
        <f t="shared" si="61"/>
        <v>193.25470065891747</v>
      </c>
      <c r="AF77" s="71">
        <f t="shared" si="62"/>
        <v>5.9185302122089158</v>
      </c>
      <c r="AG77" s="72">
        <f t="shared" si="63"/>
        <v>7.0275963116618083</v>
      </c>
      <c r="AH77" s="73">
        <f t="shared" si="64"/>
        <v>4.3012267184041919</v>
      </c>
      <c r="AI77" s="74">
        <f t="shared" si="65"/>
        <v>5.921395408886422</v>
      </c>
    </row>
    <row r="78" spans="1:35" ht="15.75" customHeight="1" x14ac:dyDescent="0.45">
      <c r="A78" s="56">
        <f t="shared" si="41"/>
        <v>45822</v>
      </c>
      <c r="B78" s="57">
        <v>2025</v>
      </c>
      <c r="C78" s="57">
        <v>6</v>
      </c>
      <c r="D78" s="57">
        <v>14</v>
      </c>
      <c r="E78" s="58">
        <v>165</v>
      </c>
      <c r="F78" s="59">
        <v>35</v>
      </c>
      <c r="G78" s="59">
        <v>15</v>
      </c>
      <c r="H78" s="67">
        <f t="shared" si="42"/>
        <v>25</v>
      </c>
      <c r="I78" s="59">
        <v>98</v>
      </c>
      <c r="J78" s="59">
        <v>75</v>
      </c>
      <c r="K78" s="59">
        <v>1</v>
      </c>
      <c r="L78" s="59">
        <v>30</v>
      </c>
      <c r="M78" s="68">
        <f t="shared" si="43"/>
        <v>23.279956747329123</v>
      </c>
      <c r="N78" s="69">
        <f t="shared" si="44"/>
        <v>0.40631284509671767</v>
      </c>
      <c r="O78" s="69">
        <f t="shared" si="45"/>
        <v>1.9248225013545346</v>
      </c>
      <c r="P78" s="69">
        <f t="shared" si="46"/>
        <v>0.96848603205556816</v>
      </c>
      <c r="Q78" s="68">
        <f t="shared" si="47"/>
        <v>41.590394455630225</v>
      </c>
      <c r="R78" s="69">
        <f t="shared" si="48"/>
        <v>0.9426408016882275</v>
      </c>
      <c r="S78" s="68">
        <f t="shared" si="49"/>
        <v>14.704526366344803</v>
      </c>
      <c r="T78" s="69">
        <f t="shared" si="50"/>
        <v>5.6226812384961216</v>
      </c>
      <c r="U78" s="69">
        <f t="shared" si="51"/>
        <v>1.7053462321157722</v>
      </c>
      <c r="V78" s="69">
        <f t="shared" si="52"/>
        <v>4.2170109288720914</v>
      </c>
      <c r="W78" s="69">
        <f t="shared" si="53"/>
        <v>1.6712393074734566</v>
      </c>
      <c r="X78" s="69">
        <f t="shared" si="54"/>
        <v>2.9441251181727739</v>
      </c>
      <c r="Y78" s="69">
        <f t="shared" si="55"/>
        <v>0.71988861713317309</v>
      </c>
      <c r="Z78" s="69">
        <f t="shared" si="56"/>
        <v>3.6567286413751852</v>
      </c>
      <c r="AA78" s="69">
        <f t="shared" si="57"/>
        <v>19.443271358624816</v>
      </c>
      <c r="AB78" s="69">
        <f t="shared" si="58"/>
        <v>3.1677777175068473</v>
      </c>
      <c r="AC78" s="69">
        <f t="shared" si="59"/>
        <v>0.18868182684282603</v>
      </c>
      <c r="AD78" s="70">
        <f t="shared" si="60"/>
        <v>1206.0988078320233</v>
      </c>
      <c r="AE78" s="68">
        <f t="shared" si="61"/>
        <v>193.25470065891747</v>
      </c>
      <c r="AF78" s="71">
        <f t="shared" si="62"/>
        <v>5.9191824913156985</v>
      </c>
      <c r="AG78" s="72">
        <f t="shared" si="63"/>
        <v>7.0308991185472474</v>
      </c>
      <c r="AH78" s="73">
        <f t="shared" si="64"/>
        <v>4.3012267184041919</v>
      </c>
      <c r="AI78" s="74">
        <f t="shared" si="65"/>
        <v>5.9220434613016586</v>
      </c>
    </row>
    <row r="79" spans="1:35" ht="15.75" customHeight="1" x14ac:dyDescent="0.45">
      <c r="A79" s="56">
        <f t="shared" si="41"/>
        <v>45823</v>
      </c>
      <c r="B79" s="57">
        <v>2025</v>
      </c>
      <c r="C79" s="57">
        <v>6</v>
      </c>
      <c r="D79" s="57">
        <v>15</v>
      </c>
      <c r="E79" s="58">
        <v>166</v>
      </c>
      <c r="F79" s="59">
        <v>35</v>
      </c>
      <c r="G79" s="59">
        <v>15</v>
      </c>
      <c r="H79" s="67">
        <f t="shared" si="42"/>
        <v>25</v>
      </c>
      <c r="I79" s="59">
        <v>98</v>
      </c>
      <c r="J79" s="59">
        <v>75</v>
      </c>
      <c r="K79" s="59">
        <v>1</v>
      </c>
      <c r="L79" s="59">
        <v>30</v>
      </c>
      <c r="M79" s="68">
        <f t="shared" si="43"/>
        <v>23.325030142979116</v>
      </c>
      <c r="N79" s="69">
        <f t="shared" si="44"/>
        <v>0.40709952609546218</v>
      </c>
      <c r="O79" s="69">
        <f t="shared" si="45"/>
        <v>1.9256237662224045</v>
      </c>
      <c r="P79" s="69">
        <f t="shared" si="46"/>
        <v>0.9683221594474094</v>
      </c>
      <c r="Q79" s="68">
        <f t="shared" si="47"/>
        <v>41.60673317762248</v>
      </c>
      <c r="R79" s="69">
        <f t="shared" si="48"/>
        <v>0.94207428504072133</v>
      </c>
      <c r="S79" s="68">
        <f t="shared" si="49"/>
        <v>14.710647564724251</v>
      </c>
      <c r="T79" s="69">
        <f t="shared" si="50"/>
        <v>5.6226812384961216</v>
      </c>
      <c r="U79" s="69">
        <f t="shared" si="51"/>
        <v>1.7053462321157722</v>
      </c>
      <c r="V79" s="69">
        <f t="shared" si="52"/>
        <v>4.2170109288720914</v>
      </c>
      <c r="W79" s="69">
        <f t="shared" si="53"/>
        <v>1.6712393074734566</v>
      </c>
      <c r="X79" s="69">
        <f t="shared" si="54"/>
        <v>2.9441251181727739</v>
      </c>
      <c r="Y79" s="69">
        <f t="shared" si="55"/>
        <v>0.71988861713317309</v>
      </c>
      <c r="Z79" s="69">
        <f t="shared" si="56"/>
        <v>3.6547627159751084</v>
      </c>
      <c r="AA79" s="69">
        <f t="shared" si="57"/>
        <v>19.445237284024891</v>
      </c>
      <c r="AB79" s="69">
        <f t="shared" si="58"/>
        <v>3.1677777175068473</v>
      </c>
      <c r="AC79" s="69">
        <f t="shared" si="59"/>
        <v>0.18868182684282603</v>
      </c>
      <c r="AD79" s="70">
        <f t="shared" si="60"/>
        <v>1206.0988078320233</v>
      </c>
      <c r="AE79" s="68">
        <f t="shared" si="61"/>
        <v>193.25470065891747</v>
      </c>
      <c r="AF79" s="71">
        <f t="shared" si="62"/>
        <v>5.9197275102097926</v>
      </c>
      <c r="AG79" s="72">
        <f t="shared" si="63"/>
        <v>7.0336611963673104</v>
      </c>
      <c r="AH79" s="73">
        <f t="shared" si="64"/>
        <v>4.3012267184041919</v>
      </c>
      <c r="AI79" s="74">
        <f t="shared" si="65"/>
        <v>5.9225849485377138</v>
      </c>
    </row>
    <row r="80" spans="1:35" ht="15.75" customHeight="1" x14ac:dyDescent="0.45">
      <c r="A80" s="56">
        <f t="shared" si="41"/>
        <v>45824</v>
      </c>
      <c r="B80" s="57">
        <v>2025</v>
      </c>
      <c r="C80" s="57">
        <v>6</v>
      </c>
      <c r="D80" s="57">
        <v>16</v>
      </c>
      <c r="E80" s="58">
        <v>167</v>
      </c>
      <c r="F80" s="59">
        <v>35</v>
      </c>
      <c r="G80" s="59">
        <v>15</v>
      </c>
      <c r="H80" s="67">
        <f t="shared" si="42"/>
        <v>25</v>
      </c>
      <c r="I80" s="59">
        <v>98</v>
      </c>
      <c r="J80" s="59">
        <v>75</v>
      </c>
      <c r="K80" s="59">
        <v>1</v>
      </c>
      <c r="L80" s="59">
        <v>30</v>
      </c>
      <c r="M80" s="68">
        <f t="shared" si="43"/>
        <v>23.363191796477963</v>
      </c>
      <c r="N80" s="69">
        <f t="shared" si="44"/>
        <v>0.40776557415452874</v>
      </c>
      <c r="O80" s="69">
        <f t="shared" si="45"/>
        <v>1.9263027729813924</v>
      </c>
      <c r="P80" s="69">
        <f t="shared" si="46"/>
        <v>0.96816767371097012</v>
      </c>
      <c r="Q80" s="68">
        <f t="shared" si="47"/>
        <v>41.619875614468057</v>
      </c>
      <c r="R80" s="69">
        <f t="shared" si="48"/>
        <v>0.9416189167836575</v>
      </c>
      <c r="S80" s="68">
        <f t="shared" si="49"/>
        <v>14.715834782134396</v>
      </c>
      <c r="T80" s="69">
        <f t="shared" si="50"/>
        <v>5.6226812384961216</v>
      </c>
      <c r="U80" s="69">
        <f t="shared" si="51"/>
        <v>1.7053462321157722</v>
      </c>
      <c r="V80" s="69">
        <f t="shared" si="52"/>
        <v>4.2170109288720914</v>
      </c>
      <c r="W80" s="69">
        <f t="shared" si="53"/>
        <v>1.6712393074734566</v>
      </c>
      <c r="X80" s="69">
        <f t="shared" si="54"/>
        <v>2.9441251181727739</v>
      </c>
      <c r="Y80" s="69">
        <f t="shared" si="55"/>
        <v>0.71988861713317309</v>
      </c>
      <c r="Z80" s="69">
        <f t="shared" si="56"/>
        <v>3.6531824975880731</v>
      </c>
      <c r="AA80" s="69">
        <f t="shared" si="57"/>
        <v>19.446817502411928</v>
      </c>
      <c r="AB80" s="69">
        <f t="shared" si="58"/>
        <v>3.1677777175068473</v>
      </c>
      <c r="AC80" s="69">
        <f t="shared" si="59"/>
        <v>0.18868182684282603</v>
      </c>
      <c r="AD80" s="70">
        <f t="shared" si="60"/>
        <v>1206.0988078320233</v>
      </c>
      <c r="AE80" s="68">
        <f t="shared" si="61"/>
        <v>193.25470065891747</v>
      </c>
      <c r="AF80" s="71">
        <f t="shared" si="62"/>
        <v>5.9201655984900992</v>
      </c>
      <c r="AG80" s="72">
        <f t="shared" si="63"/>
        <v>7.0358829388836437</v>
      </c>
      <c r="AH80" s="73">
        <f t="shared" si="64"/>
        <v>4.3012267184041919</v>
      </c>
      <c r="AI80" s="74">
        <f t="shared" si="65"/>
        <v>5.9230201980577233</v>
      </c>
    </row>
    <row r="81" spans="1:35" ht="15.75" customHeight="1" x14ac:dyDescent="0.45">
      <c r="A81" s="56">
        <f t="shared" si="41"/>
        <v>45825</v>
      </c>
      <c r="B81" s="57">
        <v>2025</v>
      </c>
      <c r="C81" s="57">
        <v>6</v>
      </c>
      <c r="D81" s="57">
        <v>17</v>
      </c>
      <c r="E81" s="58">
        <v>168</v>
      </c>
      <c r="F81" s="59">
        <v>35</v>
      </c>
      <c r="G81" s="59">
        <v>15</v>
      </c>
      <c r="H81" s="67">
        <f t="shared" si="42"/>
        <v>25</v>
      </c>
      <c r="I81" s="59">
        <v>98</v>
      </c>
      <c r="J81" s="59">
        <v>75</v>
      </c>
      <c r="K81" s="59">
        <v>1</v>
      </c>
      <c r="L81" s="59">
        <v>30</v>
      </c>
      <c r="M81" s="68">
        <f t="shared" si="43"/>
        <v>23.394430399651242</v>
      </c>
      <c r="N81" s="69">
        <f t="shared" si="44"/>
        <v>0.40831079190857972</v>
      </c>
      <c r="O81" s="69">
        <f t="shared" si="45"/>
        <v>1.9268590169433435</v>
      </c>
      <c r="P81" s="69">
        <f t="shared" si="46"/>
        <v>0.96802262062392208</v>
      </c>
      <c r="Q81" s="68">
        <f t="shared" si="47"/>
        <v>41.629824124580757</v>
      </c>
      <c r="R81" s="69">
        <f t="shared" si="48"/>
        <v>0.94127440511026284</v>
      </c>
      <c r="S81" s="68">
        <f t="shared" si="49"/>
        <v>14.720084163050753</v>
      </c>
      <c r="T81" s="69">
        <f t="shared" si="50"/>
        <v>5.6226812384961216</v>
      </c>
      <c r="U81" s="69">
        <f t="shared" si="51"/>
        <v>1.7053462321157722</v>
      </c>
      <c r="V81" s="69">
        <f t="shared" si="52"/>
        <v>4.2170109288720914</v>
      </c>
      <c r="W81" s="69">
        <f t="shared" si="53"/>
        <v>1.6712393074734566</v>
      </c>
      <c r="X81" s="69">
        <f t="shared" si="54"/>
        <v>2.9441251181727739</v>
      </c>
      <c r="Y81" s="69">
        <f t="shared" si="55"/>
        <v>0.71988861713317309</v>
      </c>
      <c r="Z81" s="69">
        <f t="shared" si="56"/>
        <v>3.651986973586562</v>
      </c>
      <c r="AA81" s="69">
        <f t="shared" si="57"/>
        <v>19.448013026413438</v>
      </c>
      <c r="AB81" s="69">
        <f t="shared" si="58"/>
        <v>3.1677777175068473</v>
      </c>
      <c r="AC81" s="69">
        <f t="shared" si="59"/>
        <v>0.18868182684282603</v>
      </c>
      <c r="AD81" s="70">
        <f t="shared" si="60"/>
        <v>1206.0988078320233</v>
      </c>
      <c r="AE81" s="68">
        <f t="shared" si="61"/>
        <v>193.25470065891747</v>
      </c>
      <c r="AF81" s="71">
        <f t="shared" si="62"/>
        <v>5.9204970368901222</v>
      </c>
      <c r="AG81" s="72">
        <f t="shared" si="63"/>
        <v>7.0375647447885346</v>
      </c>
      <c r="AH81" s="73">
        <f t="shared" si="64"/>
        <v>4.3012267184041919</v>
      </c>
      <c r="AI81" s="74">
        <f t="shared" si="65"/>
        <v>5.9233494887760738</v>
      </c>
    </row>
    <row r="82" spans="1:35" ht="15.75" customHeight="1" x14ac:dyDescent="0.45">
      <c r="A82" s="56">
        <f t="shared" si="41"/>
        <v>45826</v>
      </c>
      <c r="B82" s="57">
        <v>2025</v>
      </c>
      <c r="C82" s="57">
        <v>6</v>
      </c>
      <c r="D82" s="57">
        <v>18</v>
      </c>
      <c r="E82" s="58">
        <v>169</v>
      </c>
      <c r="F82" s="59">
        <v>35</v>
      </c>
      <c r="G82" s="59">
        <v>15</v>
      </c>
      <c r="H82" s="67">
        <f t="shared" si="42"/>
        <v>25</v>
      </c>
      <c r="I82" s="59">
        <v>98</v>
      </c>
      <c r="J82" s="59">
        <v>75</v>
      </c>
      <c r="K82" s="59">
        <v>1</v>
      </c>
      <c r="L82" s="59">
        <v>30</v>
      </c>
      <c r="M82" s="68">
        <f t="shared" si="43"/>
        <v>23.418736695783362</v>
      </c>
      <c r="N82" s="69">
        <f t="shared" si="44"/>
        <v>0.40873501779707228</v>
      </c>
      <c r="O82" s="69">
        <f t="shared" si="45"/>
        <v>1.9272920833524565</v>
      </c>
      <c r="P82" s="69">
        <f t="shared" si="46"/>
        <v>0.96788704316882668</v>
      </c>
      <c r="Q82" s="68">
        <f t="shared" si="47"/>
        <v>41.636581090116408</v>
      </c>
      <c r="R82" s="69">
        <f t="shared" si="48"/>
        <v>0.9410405088289695</v>
      </c>
      <c r="S82" s="68">
        <f t="shared" si="49"/>
        <v>14.723392538979803</v>
      </c>
      <c r="T82" s="69">
        <f t="shared" si="50"/>
        <v>5.6226812384961216</v>
      </c>
      <c r="U82" s="69">
        <f t="shared" si="51"/>
        <v>1.7053462321157722</v>
      </c>
      <c r="V82" s="69">
        <f t="shared" si="52"/>
        <v>4.2170109288720914</v>
      </c>
      <c r="W82" s="69">
        <f t="shared" si="53"/>
        <v>1.6712393074734566</v>
      </c>
      <c r="X82" s="69">
        <f t="shared" si="54"/>
        <v>2.9441251181727739</v>
      </c>
      <c r="Y82" s="69">
        <f t="shared" si="55"/>
        <v>0.71988861713317309</v>
      </c>
      <c r="Z82" s="69">
        <f t="shared" si="56"/>
        <v>3.6511753069878798</v>
      </c>
      <c r="AA82" s="69">
        <f t="shared" si="57"/>
        <v>19.448824693012121</v>
      </c>
      <c r="AB82" s="69">
        <f t="shared" si="58"/>
        <v>3.1677777175068473</v>
      </c>
      <c r="AC82" s="69">
        <f t="shared" si="59"/>
        <v>0.18868182684282603</v>
      </c>
      <c r="AD82" s="70">
        <f t="shared" si="60"/>
        <v>1206.0988078320233</v>
      </c>
      <c r="AE82" s="68">
        <f t="shared" si="61"/>
        <v>193.25470065891747</v>
      </c>
      <c r="AF82" s="71">
        <f t="shared" si="62"/>
        <v>5.9207220574488737</v>
      </c>
      <c r="AG82" s="72">
        <f t="shared" si="63"/>
        <v>7.0387070167878862</v>
      </c>
      <c r="AH82" s="73">
        <f t="shared" si="64"/>
        <v>4.3012267184041919</v>
      </c>
      <c r="AI82" s="74">
        <f t="shared" si="65"/>
        <v>5.9235730512281899</v>
      </c>
    </row>
    <row r="83" spans="1:35" ht="15.75" customHeight="1" x14ac:dyDescent="0.45">
      <c r="A83" s="56">
        <f t="shared" si="41"/>
        <v>45827</v>
      </c>
      <c r="B83" s="57">
        <v>2025</v>
      </c>
      <c r="C83" s="57">
        <v>6</v>
      </c>
      <c r="D83" s="57">
        <v>19</v>
      </c>
      <c r="E83" s="58">
        <v>170</v>
      </c>
      <c r="F83" s="59">
        <v>35</v>
      </c>
      <c r="G83" s="59">
        <v>15</v>
      </c>
      <c r="H83" s="67">
        <f t="shared" si="42"/>
        <v>25</v>
      </c>
      <c r="I83" s="59">
        <v>98</v>
      </c>
      <c r="J83" s="59">
        <v>75</v>
      </c>
      <c r="K83" s="59">
        <v>1</v>
      </c>
      <c r="L83" s="59">
        <v>30</v>
      </c>
      <c r="M83" s="68">
        <f t="shared" si="43"/>
        <v>23.436103482360515</v>
      </c>
      <c r="N83" s="69">
        <f t="shared" si="44"/>
        <v>0.40903812611213219</v>
      </c>
      <c r="O83" s="69">
        <f t="shared" si="45"/>
        <v>1.9276016484771308</v>
      </c>
      <c r="P83" s="69">
        <f t="shared" si="46"/>
        <v>0.96776098152039758</v>
      </c>
      <c r="Q83" s="68">
        <f t="shared" si="47"/>
        <v>41.640148912262113</v>
      </c>
      <c r="R83" s="69">
        <f t="shared" si="48"/>
        <v>0.94091703721864728</v>
      </c>
      <c r="S83" s="68">
        <f t="shared" si="49"/>
        <v>14.725757436800082</v>
      </c>
      <c r="T83" s="69">
        <f t="shared" si="50"/>
        <v>5.6226812384961216</v>
      </c>
      <c r="U83" s="69">
        <f t="shared" si="51"/>
        <v>1.7053462321157722</v>
      </c>
      <c r="V83" s="69">
        <f t="shared" si="52"/>
        <v>4.2170109288720914</v>
      </c>
      <c r="W83" s="69">
        <f t="shared" si="53"/>
        <v>1.6712393074734566</v>
      </c>
      <c r="X83" s="69">
        <f t="shared" si="54"/>
        <v>2.9441251181727739</v>
      </c>
      <c r="Y83" s="69">
        <f t="shared" si="55"/>
        <v>0.71988861713317309</v>
      </c>
      <c r="Z83" s="69">
        <f t="shared" si="56"/>
        <v>3.6507468359517872</v>
      </c>
      <c r="AA83" s="69">
        <f t="shared" si="57"/>
        <v>19.449253164048216</v>
      </c>
      <c r="AB83" s="69">
        <f t="shared" si="58"/>
        <v>3.1677777175068473</v>
      </c>
      <c r="AC83" s="69">
        <f t="shared" si="59"/>
        <v>0.18868182684282603</v>
      </c>
      <c r="AD83" s="70">
        <f t="shared" si="60"/>
        <v>1206.0988078320233</v>
      </c>
      <c r="AE83" s="68">
        <f t="shared" si="61"/>
        <v>193.25470065891747</v>
      </c>
      <c r="AF83" s="71">
        <f t="shared" si="62"/>
        <v>5.9208408436501374</v>
      </c>
      <c r="AG83" s="72">
        <f t="shared" si="63"/>
        <v>7.0393101608048561</v>
      </c>
      <c r="AH83" s="73">
        <f t="shared" si="64"/>
        <v>4.3012267184041919</v>
      </c>
      <c r="AI83" s="74">
        <f t="shared" si="65"/>
        <v>5.9236910677089059</v>
      </c>
    </row>
    <row r="84" spans="1:35" ht="15.75" customHeight="1" x14ac:dyDescent="0.45">
      <c r="A84" s="56">
        <f t="shared" si="41"/>
        <v>45828</v>
      </c>
      <c r="B84" s="57">
        <v>2025</v>
      </c>
      <c r="C84" s="57">
        <v>6</v>
      </c>
      <c r="D84" s="57">
        <v>20</v>
      </c>
      <c r="E84" s="58">
        <v>171</v>
      </c>
      <c r="F84" s="59">
        <v>35</v>
      </c>
      <c r="G84" s="59">
        <v>15</v>
      </c>
      <c r="H84" s="67">
        <f t="shared" si="42"/>
        <v>25</v>
      </c>
      <c r="I84" s="59">
        <v>98</v>
      </c>
      <c r="J84" s="59">
        <v>75</v>
      </c>
      <c r="K84" s="59">
        <v>1</v>
      </c>
      <c r="L84" s="59">
        <v>30</v>
      </c>
      <c r="M84" s="68">
        <f t="shared" si="43"/>
        <v>23.446525613204976</v>
      </c>
      <c r="N84" s="69">
        <f t="shared" si="44"/>
        <v>0.40922002703580418</v>
      </c>
      <c r="O84" s="69">
        <f t="shared" si="45"/>
        <v>1.9277874804654238</v>
      </c>
      <c r="P84" s="69">
        <f t="shared" si="46"/>
        <v>0.96764447303359669</v>
      </c>
      <c r="Q84" s="68">
        <f t="shared" si="47"/>
        <v>41.640530007218253</v>
      </c>
      <c r="R84" s="69">
        <f t="shared" si="48"/>
        <v>0.94090384991735676</v>
      </c>
      <c r="S84" s="68">
        <f t="shared" si="49"/>
        <v>14.727177085297354</v>
      </c>
      <c r="T84" s="69">
        <f t="shared" si="50"/>
        <v>5.6226812384961216</v>
      </c>
      <c r="U84" s="69">
        <f t="shared" si="51"/>
        <v>1.7053462321157722</v>
      </c>
      <c r="V84" s="69">
        <f t="shared" si="52"/>
        <v>4.2170109288720914</v>
      </c>
      <c r="W84" s="69">
        <f t="shared" si="53"/>
        <v>1.6712393074734566</v>
      </c>
      <c r="X84" s="69">
        <f t="shared" si="54"/>
        <v>2.9441251181727739</v>
      </c>
      <c r="Y84" s="69">
        <f t="shared" si="55"/>
        <v>0.71988861713317309</v>
      </c>
      <c r="Z84" s="69">
        <f t="shared" si="56"/>
        <v>3.6507010733944472</v>
      </c>
      <c r="AA84" s="69">
        <f t="shared" si="57"/>
        <v>19.449298926605554</v>
      </c>
      <c r="AB84" s="69">
        <f t="shared" si="58"/>
        <v>3.1677777175068473</v>
      </c>
      <c r="AC84" s="69">
        <f t="shared" si="59"/>
        <v>0.18868182684282603</v>
      </c>
      <c r="AD84" s="70">
        <f t="shared" si="60"/>
        <v>1206.0988078320233</v>
      </c>
      <c r="AE84" s="68">
        <f t="shared" si="61"/>
        <v>193.25470065891747</v>
      </c>
      <c r="AF84" s="71">
        <f t="shared" si="62"/>
        <v>5.9208535305295005</v>
      </c>
      <c r="AG84" s="72">
        <f t="shared" si="63"/>
        <v>7.0393745853006147</v>
      </c>
      <c r="AH84" s="73">
        <f t="shared" si="64"/>
        <v>4.3012267184041919</v>
      </c>
      <c r="AI84" s="74">
        <f t="shared" si="65"/>
        <v>5.9237036723787897</v>
      </c>
    </row>
    <row r="85" spans="1:35" ht="15.75" customHeight="1" x14ac:dyDescent="0.45">
      <c r="A85" s="56">
        <f t="shared" si="41"/>
        <v>45829</v>
      </c>
      <c r="B85" s="57">
        <v>2025</v>
      </c>
      <c r="C85" s="57">
        <v>6</v>
      </c>
      <c r="D85" s="57">
        <v>21</v>
      </c>
      <c r="E85" s="58">
        <v>172</v>
      </c>
      <c r="F85" s="59">
        <v>35</v>
      </c>
      <c r="G85" s="59">
        <v>15</v>
      </c>
      <c r="H85" s="67">
        <f t="shared" si="42"/>
        <v>25</v>
      </c>
      <c r="I85" s="59">
        <v>98</v>
      </c>
      <c r="J85" s="59">
        <v>75</v>
      </c>
      <c r="K85" s="59">
        <v>1</v>
      </c>
      <c r="L85" s="59">
        <v>30</v>
      </c>
      <c r="M85" s="68">
        <f t="shared" si="43"/>
        <v>23.45</v>
      </c>
      <c r="N85" s="69">
        <f t="shared" si="44"/>
        <v>0.40928066666666663</v>
      </c>
      <c r="O85" s="69">
        <f t="shared" si="45"/>
        <v>1.9278494399594586</v>
      </c>
      <c r="P85" s="69">
        <f t="shared" si="46"/>
        <v>0.96753755223256444</v>
      </c>
      <c r="Q85" s="68">
        <f t="shared" si="47"/>
        <v>41.63772680285669</v>
      </c>
      <c r="R85" s="69">
        <f t="shared" si="48"/>
        <v>0.94100085684513179</v>
      </c>
      <c r="S85" s="68">
        <f t="shared" si="49"/>
        <v>14.727650419858355</v>
      </c>
      <c r="T85" s="69">
        <f t="shared" si="50"/>
        <v>5.6226812384961216</v>
      </c>
      <c r="U85" s="69">
        <f t="shared" si="51"/>
        <v>1.7053462321157722</v>
      </c>
      <c r="V85" s="69">
        <f t="shared" si="52"/>
        <v>4.2170109288720914</v>
      </c>
      <c r="W85" s="69">
        <f t="shared" si="53"/>
        <v>1.6712393074734566</v>
      </c>
      <c r="X85" s="69">
        <f t="shared" si="54"/>
        <v>2.9441251181727739</v>
      </c>
      <c r="Y85" s="69">
        <f t="shared" si="55"/>
        <v>0.71988861713317309</v>
      </c>
      <c r="Z85" s="69">
        <f t="shared" si="56"/>
        <v>3.6510377067204685</v>
      </c>
      <c r="AA85" s="69">
        <f t="shared" si="57"/>
        <v>19.448962293279532</v>
      </c>
      <c r="AB85" s="69">
        <f t="shared" si="58"/>
        <v>3.1677777175068473</v>
      </c>
      <c r="AC85" s="69">
        <f t="shared" si="59"/>
        <v>0.18868182684282603</v>
      </c>
      <c r="AD85" s="70">
        <f t="shared" si="60"/>
        <v>1206.0988078320233</v>
      </c>
      <c r="AE85" s="68">
        <f t="shared" si="61"/>
        <v>193.25470065891747</v>
      </c>
      <c r="AF85" s="71">
        <f t="shared" si="62"/>
        <v>5.9207602047486487</v>
      </c>
      <c r="AG85" s="72">
        <f t="shared" si="63"/>
        <v>7.038900700709406</v>
      </c>
      <c r="AH85" s="73">
        <f t="shared" si="64"/>
        <v>4.3012267184041919</v>
      </c>
      <c r="AI85" s="74">
        <f t="shared" si="65"/>
        <v>5.9236109513379693</v>
      </c>
    </row>
    <row r="86" spans="1:35" ht="15.75" customHeight="1" x14ac:dyDescent="0.45">
      <c r="A86" s="56">
        <f t="shared" si="41"/>
        <v>45830</v>
      </c>
      <c r="B86" s="57">
        <v>2025</v>
      </c>
      <c r="C86" s="57">
        <v>6</v>
      </c>
      <c r="D86" s="57">
        <v>22</v>
      </c>
      <c r="E86" s="58">
        <v>173</v>
      </c>
      <c r="F86" s="59">
        <v>35</v>
      </c>
      <c r="G86" s="59">
        <v>15</v>
      </c>
      <c r="H86" s="67">
        <f t="shared" si="42"/>
        <v>25</v>
      </c>
      <c r="I86" s="59">
        <v>98</v>
      </c>
      <c r="J86" s="59">
        <v>75</v>
      </c>
      <c r="K86" s="59">
        <v>1</v>
      </c>
      <c r="L86" s="59">
        <v>30</v>
      </c>
      <c r="M86" s="68">
        <f t="shared" si="43"/>
        <v>23.446525613204976</v>
      </c>
      <c r="N86" s="69">
        <f t="shared" si="44"/>
        <v>0.40922002703580418</v>
      </c>
      <c r="O86" s="69">
        <f t="shared" si="45"/>
        <v>1.9277874804654238</v>
      </c>
      <c r="P86" s="69">
        <f t="shared" si="46"/>
        <v>0.96744025080039009</v>
      </c>
      <c r="Q86" s="68">
        <f t="shared" si="47"/>
        <v>41.631741736043281</v>
      </c>
      <c r="R86" s="69">
        <f t="shared" si="48"/>
        <v>0.94120801816115551</v>
      </c>
      <c r="S86" s="68">
        <f t="shared" si="49"/>
        <v>14.727177085297354</v>
      </c>
      <c r="T86" s="69">
        <f t="shared" si="50"/>
        <v>5.6226812384961216</v>
      </c>
      <c r="U86" s="69">
        <f t="shared" si="51"/>
        <v>1.7053462321157722</v>
      </c>
      <c r="V86" s="69">
        <f t="shared" si="52"/>
        <v>4.2170109288720914</v>
      </c>
      <c r="W86" s="69">
        <f t="shared" si="53"/>
        <v>1.6712393074734566</v>
      </c>
      <c r="X86" s="69">
        <f t="shared" si="54"/>
        <v>2.9441251181727739</v>
      </c>
      <c r="Y86" s="69">
        <f t="shared" si="55"/>
        <v>0.71988861713317309</v>
      </c>
      <c r="Z86" s="69">
        <f t="shared" si="56"/>
        <v>3.6517565976742952</v>
      </c>
      <c r="AA86" s="69">
        <f t="shared" si="57"/>
        <v>19.448243402325705</v>
      </c>
      <c r="AB86" s="69">
        <f t="shared" si="58"/>
        <v>3.1677777175068473</v>
      </c>
      <c r="AC86" s="69">
        <f t="shared" si="59"/>
        <v>0.18868182684282603</v>
      </c>
      <c r="AD86" s="70">
        <f t="shared" si="60"/>
        <v>1206.0988078320233</v>
      </c>
      <c r="AE86" s="68">
        <f t="shared" si="61"/>
        <v>193.25470065891747</v>
      </c>
      <c r="AF86" s="71">
        <f t="shared" si="62"/>
        <v>5.9205609046365408</v>
      </c>
      <c r="AG86" s="72">
        <f t="shared" si="63"/>
        <v>7.0378889189859182</v>
      </c>
      <c r="AH86" s="73">
        <f t="shared" si="64"/>
        <v>4.3012267184041919</v>
      </c>
      <c r="AI86" s="74">
        <f t="shared" si="65"/>
        <v>5.9234129426670412</v>
      </c>
    </row>
    <row r="87" spans="1:35" ht="15.75" customHeight="1" x14ac:dyDescent="0.45">
      <c r="A87" s="56">
        <f t="shared" si="41"/>
        <v>45831</v>
      </c>
      <c r="B87" s="57">
        <v>2025</v>
      </c>
      <c r="C87" s="57">
        <v>6</v>
      </c>
      <c r="D87" s="57">
        <v>23</v>
      </c>
      <c r="E87" s="58">
        <v>174</v>
      </c>
      <c r="F87" s="59">
        <v>35</v>
      </c>
      <c r="G87" s="59">
        <v>15</v>
      </c>
      <c r="H87" s="67">
        <f t="shared" si="42"/>
        <v>25</v>
      </c>
      <c r="I87" s="59">
        <v>98</v>
      </c>
      <c r="J87" s="59">
        <v>75</v>
      </c>
      <c r="K87" s="59">
        <v>1</v>
      </c>
      <c r="L87" s="59">
        <v>30</v>
      </c>
      <c r="M87" s="68">
        <f t="shared" si="43"/>
        <v>23.436103482360515</v>
      </c>
      <c r="N87" s="69">
        <f t="shared" si="44"/>
        <v>0.40903812611213219</v>
      </c>
      <c r="O87" s="69">
        <f t="shared" si="45"/>
        <v>1.9276016484771308</v>
      </c>
      <c r="P87" s="69">
        <f t="shared" si="46"/>
        <v>0.96735259756972247</v>
      </c>
      <c r="Q87" s="68">
        <f t="shared" si="47"/>
        <v>41.622577250618164</v>
      </c>
      <c r="R87" s="69">
        <f t="shared" si="48"/>
        <v>0.94152534425553625</v>
      </c>
      <c r="S87" s="68">
        <f t="shared" si="49"/>
        <v>14.725757436800082</v>
      </c>
      <c r="T87" s="69">
        <f t="shared" si="50"/>
        <v>5.6226812384961216</v>
      </c>
      <c r="U87" s="69">
        <f t="shared" si="51"/>
        <v>1.7053462321157722</v>
      </c>
      <c r="V87" s="69">
        <f t="shared" si="52"/>
        <v>4.2170109288720914</v>
      </c>
      <c r="W87" s="69">
        <f t="shared" si="53"/>
        <v>1.6712393074734566</v>
      </c>
      <c r="X87" s="69">
        <f t="shared" si="54"/>
        <v>2.9441251181727739</v>
      </c>
      <c r="Y87" s="69">
        <f t="shared" si="55"/>
        <v>0.71988861713317309</v>
      </c>
      <c r="Z87" s="69">
        <f t="shared" si="56"/>
        <v>3.6528577823116688</v>
      </c>
      <c r="AA87" s="69">
        <f t="shared" si="57"/>
        <v>19.447142217688331</v>
      </c>
      <c r="AB87" s="69">
        <f t="shared" si="58"/>
        <v>3.1677777175068473</v>
      </c>
      <c r="AC87" s="69">
        <f t="shared" si="59"/>
        <v>0.18868182684282603</v>
      </c>
      <c r="AD87" s="70">
        <f t="shared" si="60"/>
        <v>1206.0988078320233</v>
      </c>
      <c r="AE87" s="68">
        <f t="shared" si="61"/>
        <v>193.25470065891747</v>
      </c>
      <c r="AF87" s="71">
        <f t="shared" si="62"/>
        <v>5.9202556201973486</v>
      </c>
      <c r="AG87" s="72">
        <f t="shared" si="63"/>
        <v>7.03633965326385</v>
      </c>
      <c r="AH87" s="73">
        <f t="shared" si="64"/>
        <v>4.3012267184041919</v>
      </c>
      <c r="AI87" s="74">
        <f t="shared" si="65"/>
        <v>5.9231096364349467</v>
      </c>
    </row>
    <row r="88" spans="1:35" ht="15.75" customHeight="1" x14ac:dyDescent="0.45">
      <c r="A88" s="56">
        <f t="shared" si="41"/>
        <v>45832</v>
      </c>
      <c r="B88" s="57">
        <v>2025</v>
      </c>
      <c r="C88" s="57">
        <v>6</v>
      </c>
      <c r="D88" s="57">
        <v>24</v>
      </c>
      <c r="E88" s="58">
        <v>175</v>
      </c>
      <c r="F88" s="59">
        <v>35</v>
      </c>
      <c r="G88" s="59">
        <v>15</v>
      </c>
      <c r="H88" s="67">
        <f t="shared" si="42"/>
        <v>25</v>
      </c>
      <c r="I88" s="59">
        <v>98</v>
      </c>
      <c r="J88" s="59">
        <v>75</v>
      </c>
      <c r="K88" s="59">
        <v>1</v>
      </c>
      <c r="L88" s="59">
        <v>30</v>
      </c>
      <c r="M88" s="68">
        <f t="shared" si="43"/>
        <v>23.418736695783362</v>
      </c>
      <c r="N88" s="69">
        <f t="shared" si="44"/>
        <v>0.40873501779707228</v>
      </c>
      <c r="O88" s="69">
        <f t="shared" si="45"/>
        <v>1.9272920833524565</v>
      </c>
      <c r="P88" s="69">
        <f t="shared" si="46"/>
        <v>0.96727461851422725</v>
      </c>
      <c r="Q88" s="68">
        <f t="shared" si="47"/>
        <v>41.610235796031951</v>
      </c>
      <c r="R88" s="69">
        <f t="shared" si="48"/>
        <v>0.94195289577574903</v>
      </c>
      <c r="S88" s="68">
        <f t="shared" si="49"/>
        <v>14.723392538979803</v>
      </c>
      <c r="T88" s="69">
        <f t="shared" si="50"/>
        <v>5.6226812384961216</v>
      </c>
      <c r="U88" s="69">
        <f t="shared" si="51"/>
        <v>1.7053462321157722</v>
      </c>
      <c r="V88" s="69">
        <f t="shared" si="52"/>
        <v>4.2170109288720914</v>
      </c>
      <c r="W88" s="69">
        <f t="shared" si="53"/>
        <v>1.6712393074734566</v>
      </c>
      <c r="X88" s="69">
        <f t="shared" si="54"/>
        <v>2.9441251181727739</v>
      </c>
      <c r="Y88" s="69">
        <f t="shared" si="55"/>
        <v>0.71988861713317309</v>
      </c>
      <c r="Z88" s="69">
        <f t="shared" si="56"/>
        <v>3.6543414710913855</v>
      </c>
      <c r="AA88" s="69">
        <f t="shared" si="57"/>
        <v>19.445658528908616</v>
      </c>
      <c r="AB88" s="69">
        <f t="shared" si="58"/>
        <v>3.1677777175068473</v>
      </c>
      <c r="AC88" s="69">
        <f t="shared" si="59"/>
        <v>0.18868182684282603</v>
      </c>
      <c r="AD88" s="70">
        <f t="shared" si="60"/>
        <v>1206.0988078320233</v>
      </c>
      <c r="AE88" s="68">
        <f t="shared" si="61"/>
        <v>193.25470065891747</v>
      </c>
      <c r="AF88" s="71">
        <f t="shared" si="62"/>
        <v>5.9198442930850037</v>
      </c>
      <c r="AG88" s="72">
        <f t="shared" si="63"/>
        <v>7.0342533176253577</v>
      </c>
      <c r="AH88" s="73">
        <f t="shared" si="64"/>
        <v>4.3012267184041919</v>
      </c>
      <c r="AI88" s="74">
        <f t="shared" si="65"/>
        <v>5.9227009746736909</v>
      </c>
    </row>
    <row r="89" spans="1:35" ht="15.75" customHeight="1" x14ac:dyDescent="0.45">
      <c r="A89" s="56">
        <f t="shared" si="41"/>
        <v>45833</v>
      </c>
      <c r="B89" s="57">
        <v>2025</v>
      </c>
      <c r="C89" s="57">
        <v>6</v>
      </c>
      <c r="D89" s="57">
        <v>25</v>
      </c>
      <c r="E89" s="58">
        <v>176</v>
      </c>
      <c r="F89" s="59">
        <v>35</v>
      </c>
      <c r="G89" s="59">
        <v>15</v>
      </c>
      <c r="H89" s="67">
        <f t="shared" si="42"/>
        <v>25</v>
      </c>
      <c r="I89" s="59">
        <v>98</v>
      </c>
      <c r="J89" s="59">
        <v>75</v>
      </c>
      <c r="K89" s="59">
        <v>1</v>
      </c>
      <c r="L89" s="59">
        <v>30</v>
      </c>
      <c r="M89" s="68">
        <f t="shared" si="43"/>
        <v>23.394430399651242</v>
      </c>
      <c r="N89" s="69">
        <f t="shared" si="44"/>
        <v>0.40831079190857972</v>
      </c>
      <c r="O89" s="69">
        <f t="shared" si="45"/>
        <v>1.9268590169433435</v>
      </c>
      <c r="P89" s="69">
        <f t="shared" si="46"/>
        <v>0.96720633674088952</v>
      </c>
      <c r="Q89" s="68">
        <f t="shared" si="47"/>
        <v>41.594719826641445</v>
      </c>
      <c r="R89" s="69">
        <f t="shared" si="48"/>
        <v>0.94249078368764394</v>
      </c>
      <c r="S89" s="68">
        <f t="shared" si="49"/>
        <v>14.720084163050753</v>
      </c>
      <c r="T89" s="69">
        <f t="shared" si="50"/>
        <v>5.6226812384961216</v>
      </c>
      <c r="U89" s="69">
        <f t="shared" si="51"/>
        <v>1.7053462321157722</v>
      </c>
      <c r="V89" s="69">
        <f t="shared" si="52"/>
        <v>4.2170109288720914</v>
      </c>
      <c r="W89" s="69">
        <f t="shared" si="53"/>
        <v>1.6712393074734566</v>
      </c>
      <c r="X89" s="69">
        <f t="shared" si="54"/>
        <v>2.9441251181727739</v>
      </c>
      <c r="Y89" s="69">
        <f t="shared" si="55"/>
        <v>0.71988861713317309</v>
      </c>
      <c r="Z89" s="69">
        <f t="shared" si="56"/>
        <v>3.6562080490870068</v>
      </c>
      <c r="AA89" s="69">
        <f t="shared" si="57"/>
        <v>19.443791950912996</v>
      </c>
      <c r="AB89" s="69">
        <f t="shared" si="58"/>
        <v>3.1677777175068473</v>
      </c>
      <c r="AC89" s="69">
        <f t="shared" si="59"/>
        <v>0.18868182684282603</v>
      </c>
      <c r="AD89" s="70">
        <f t="shared" si="60"/>
        <v>1206.0988078320233</v>
      </c>
      <c r="AE89" s="68">
        <f t="shared" si="61"/>
        <v>193.25470065891747</v>
      </c>
      <c r="AF89" s="71">
        <f t="shared" si="62"/>
        <v>5.919326816544503</v>
      </c>
      <c r="AG89" s="72">
        <f t="shared" si="63"/>
        <v>7.031630326981988</v>
      </c>
      <c r="AH89" s="73">
        <f t="shared" si="64"/>
        <v>4.3012267184041919</v>
      </c>
      <c r="AI89" s="74">
        <f t="shared" si="65"/>
        <v>5.9221868513200322</v>
      </c>
    </row>
    <row r="90" spans="1:35" ht="15.75" customHeight="1" x14ac:dyDescent="0.45">
      <c r="A90" s="56">
        <f t="shared" si="41"/>
        <v>45834</v>
      </c>
      <c r="B90" s="57">
        <v>2025</v>
      </c>
      <c r="C90" s="57">
        <v>6</v>
      </c>
      <c r="D90" s="57">
        <v>26</v>
      </c>
      <c r="E90" s="58">
        <v>177</v>
      </c>
      <c r="F90" s="59">
        <v>35</v>
      </c>
      <c r="G90" s="59">
        <v>15</v>
      </c>
      <c r="H90" s="67">
        <f t="shared" si="42"/>
        <v>25</v>
      </c>
      <c r="I90" s="59">
        <v>98</v>
      </c>
      <c r="J90" s="59">
        <v>75</v>
      </c>
      <c r="K90" s="59">
        <v>1</v>
      </c>
      <c r="L90" s="59">
        <v>30</v>
      </c>
      <c r="M90" s="68">
        <f t="shared" si="43"/>
        <v>23.363191796477963</v>
      </c>
      <c r="N90" s="69">
        <f t="shared" si="44"/>
        <v>0.40776557415452874</v>
      </c>
      <c r="O90" s="69">
        <f t="shared" si="45"/>
        <v>1.9263027729813924</v>
      </c>
      <c r="P90" s="69">
        <f t="shared" si="46"/>
        <v>0.96714777248316686</v>
      </c>
      <c r="Q90" s="68">
        <f t="shared" si="47"/>
        <v>41.576031801673203</v>
      </c>
      <c r="R90" s="69">
        <f t="shared" si="48"/>
        <v>0.9431391693707849</v>
      </c>
      <c r="S90" s="68">
        <f t="shared" si="49"/>
        <v>14.715834782134396</v>
      </c>
      <c r="T90" s="69">
        <f t="shared" si="50"/>
        <v>5.6226812384961216</v>
      </c>
      <c r="U90" s="69">
        <f t="shared" si="51"/>
        <v>1.7053462321157722</v>
      </c>
      <c r="V90" s="69">
        <f t="shared" si="52"/>
        <v>4.2170109288720914</v>
      </c>
      <c r="W90" s="69">
        <f t="shared" si="53"/>
        <v>1.6712393074734566</v>
      </c>
      <c r="X90" s="69">
        <f t="shared" si="54"/>
        <v>2.9441251181727739</v>
      </c>
      <c r="Y90" s="69">
        <f t="shared" si="55"/>
        <v>0.71988861713317309</v>
      </c>
      <c r="Z90" s="69">
        <f t="shared" si="56"/>
        <v>3.6584580763177059</v>
      </c>
      <c r="AA90" s="69">
        <f t="shared" si="57"/>
        <v>19.441541923682294</v>
      </c>
      <c r="AB90" s="69">
        <f t="shared" si="58"/>
        <v>3.1677777175068473</v>
      </c>
      <c r="AC90" s="69">
        <f t="shared" si="59"/>
        <v>0.18868182684282603</v>
      </c>
      <c r="AD90" s="70">
        <f t="shared" si="60"/>
        <v>1206.0988078320233</v>
      </c>
      <c r="AE90" s="68">
        <f t="shared" si="61"/>
        <v>193.25470065891747</v>
      </c>
      <c r="AF90" s="71">
        <f t="shared" si="62"/>
        <v>5.9187030353201937</v>
      </c>
      <c r="AG90" s="72">
        <f t="shared" si="63"/>
        <v>7.0284710970685351</v>
      </c>
      <c r="AH90" s="73">
        <f t="shared" si="64"/>
        <v>4.3012267184041919</v>
      </c>
      <c r="AI90" s="74">
        <f t="shared" si="65"/>
        <v>5.9215671121243583</v>
      </c>
    </row>
    <row r="91" spans="1:35" ht="15.75" customHeight="1" x14ac:dyDescent="0.45">
      <c r="A91" s="56">
        <f t="shared" si="41"/>
        <v>45835</v>
      </c>
      <c r="B91" s="57">
        <v>2025</v>
      </c>
      <c r="C91" s="57">
        <v>6</v>
      </c>
      <c r="D91" s="57">
        <v>27</v>
      </c>
      <c r="E91" s="58">
        <v>178</v>
      </c>
      <c r="F91" s="59">
        <v>35</v>
      </c>
      <c r="G91" s="59">
        <v>15</v>
      </c>
      <c r="H91" s="67">
        <f t="shared" si="42"/>
        <v>25</v>
      </c>
      <c r="I91" s="59">
        <v>98</v>
      </c>
      <c r="J91" s="59">
        <v>75</v>
      </c>
      <c r="K91" s="59">
        <v>1</v>
      </c>
      <c r="L91" s="59">
        <v>30</v>
      </c>
      <c r="M91" s="68">
        <f t="shared" si="43"/>
        <v>23.325030142979116</v>
      </c>
      <c r="N91" s="69">
        <f t="shared" si="44"/>
        <v>0.40709952609546218</v>
      </c>
      <c r="O91" s="69">
        <f t="shared" si="45"/>
        <v>1.9256237662224045</v>
      </c>
      <c r="P91" s="69">
        <f t="shared" si="46"/>
        <v>0.96709894309499411</v>
      </c>
      <c r="Q91" s="68">
        <f t="shared" si="47"/>
        <v>41.554174185868654</v>
      </c>
      <c r="R91" s="69">
        <f t="shared" si="48"/>
        <v>0.9438982647477141</v>
      </c>
      <c r="S91" s="68">
        <f t="shared" si="49"/>
        <v>14.710647564724251</v>
      </c>
      <c r="T91" s="69">
        <f t="shared" si="50"/>
        <v>5.6226812384961216</v>
      </c>
      <c r="U91" s="69">
        <f t="shared" si="51"/>
        <v>1.7053462321157722</v>
      </c>
      <c r="V91" s="69">
        <f t="shared" si="52"/>
        <v>4.2170109288720914</v>
      </c>
      <c r="W91" s="69">
        <f t="shared" si="53"/>
        <v>1.6712393074734566</v>
      </c>
      <c r="X91" s="69">
        <f t="shared" si="54"/>
        <v>2.9441251181727739</v>
      </c>
      <c r="Y91" s="69">
        <f t="shared" si="55"/>
        <v>0.71988861713317309</v>
      </c>
      <c r="Z91" s="69">
        <f t="shared" si="56"/>
        <v>3.6610922881968366</v>
      </c>
      <c r="AA91" s="69">
        <f t="shared" si="57"/>
        <v>19.438907711803164</v>
      </c>
      <c r="AB91" s="69">
        <f t="shared" si="58"/>
        <v>3.1677777175068473</v>
      </c>
      <c r="AC91" s="69">
        <f t="shared" si="59"/>
        <v>0.18868182684282603</v>
      </c>
      <c r="AD91" s="70">
        <f t="shared" si="60"/>
        <v>1206.0988078320233</v>
      </c>
      <c r="AE91" s="68">
        <f t="shared" si="61"/>
        <v>193.25470065891747</v>
      </c>
      <c r="AF91" s="71">
        <f t="shared" si="62"/>
        <v>5.9179727455314159</v>
      </c>
      <c r="AG91" s="72">
        <f t="shared" si="63"/>
        <v>7.0247760445520768</v>
      </c>
      <c r="AH91" s="73">
        <f t="shared" si="64"/>
        <v>4.3012267184041919</v>
      </c>
      <c r="AI91" s="74">
        <f t="shared" si="65"/>
        <v>5.9208415545271285</v>
      </c>
    </row>
    <row r="92" spans="1:35" ht="15.75" customHeight="1" x14ac:dyDescent="0.45">
      <c r="A92" s="56">
        <f t="shared" si="41"/>
        <v>45836</v>
      </c>
      <c r="B92" s="57">
        <v>2025</v>
      </c>
      <c r="C92" s="57">
        <v>6</v>
      </c>
      <c r="D92" s="57">
        <v>28</v>
      </c>
      <c r="E92" s="58">
        <v>179</v>
      </c>
      <c r="F92" s="59">
        <v>35</v>
      </c>
      <c r="G92" s="59">
        <v>15</v>
      </c>
      <c r="H92" s="67">
        <f t="shared" si="42"/>
        <v>25</v>
      </c>
      <c r="I92" s="59">
        <v>98</v>
      </c>
      <c r="J92" s="59">
        <v>75</v>
      </c>
      <c r="K92" s="59">
        <v>1</v>
      </c>
      <c r="L92" s="59">
        <v>30</v>
      </c>
      <c r="M92" s="68">
        <f t="shared" si="43"/>
        <v>23.279956747329123</v>
      </c>
      <c r="N92" s="69">
        <f t="shared" si="44"/>
        <v>0.40631284509671767</v>
      </c>
      <c r="O92" s="69">
        <f t="shared" si="45"/>
        <v>1.9248225013545346</v>
      </c>
      <c r="P92" s="69">
        <f t="shared" si="46"/>
        <v>0.96705986304564029</v>
      </c>
      <c r="Q92" s="68">
        <f t="shared" si="47"/>
        <v>41.529149450828861</v>
      </c>
      <c r="R92" s="69">
        <f t="shared" si="48"/>
        <v>0.94476833244660852</v>
      </c>
      <c r="S92" s="68">
        <f t="shared" si="49"/>
        <v>14.704526366344803</v>
      </c>
      <c r="T92" s="69">
        <f t="shared" si="50"/>
        <v>5.6226812384961216</v>
      </c>
      <c r="U92" s="69">
        <f t="shared" si="51"/>
        <v>1.7053462321157722</v>
      </c>
      <c r="V92" s="69">
        <f t="shared" si="52"/>
        <v>4.2170109288720914</v>
      </c>
      <c r="W92" s="69">
        <f t="shared" si="53"/>
        <v>1.6712393074734566</v>
      </c>
      <c r="X92" s="69">
        <f t="shared" si="54"/>
        <v>2.9441251181727739</v>
      </c>
      <c r="Y92" s="69">
        <f t="shared" si="55"/>
        <v>0.71988861713317309</v>
      </c>
      <c r="Z92" s="69">
        <f t="shared" si="56"/>
        <v>3.6641115960963875</v>
      </c>
      <c r="AA92" s="69">
        <f t="shared" si="57"/>
        <v>19.435888403903615</v>
      </c>
      <c r="AB92" s="69">
        <f t="shared" si="58"/>
        <v>3.1677777175068473</v>
      </c>
      <c r="AC92" s="69">
        <f t="shared" si="59"/>
        <v>0.18868182684282603</v>
      </c>
      <c r="AD92" s="70">
        <f t="shared" si="60"/>
        <v>1206.0988078320233</v>
      </c>
      <c r="AE92" s="68">
        <f t="shared" si="61"/>
        <v>193.25470065891747</v>
      </c>
      <c r="AF92" s="71">
        <f t="shared" si="62"/>
        <v>5.9171356945160118</v>
      </c>
      <c r="AG92" s="72">
        <f t="shared" si="63"/>
        <v>7.0205455872593259</v>
      </c>
      <c r="AH92" s="73">
        <f t="shared" si="64"/>
        <v>4.3012267184041919</v>
      </c>
      <c r="AI92" s="74">
        <f t="shared" si="65"/>
        <v>5.9200099275034068</v>
      </c>
    </row>
    <row r="93" spans="1:35" ht="15.75" customHeight="1" x14ac:dyDescent="0.45">
      <c r="A93" s="56">
        <f t="shared" si="41"/>
        <v>45837</v>
      </c>
      <c r="B93" s="57">
        <v>2025</v>
      </c>
      <c r="C93" s="57">
        <v>6</v>
      </c>
      <c r="D93" s="57">
        <v>29</v>
      </c>
      <c r="E93" s="58">
        <v>180</v>
      </c>
      <c r="F93" s="59">
        <v>35</v>
      </c>
      <c r="G93" s="59">
        <v>15</v>
      </c>
      <c r="H93" s="67">
        <f t="shared" si="42"/>
        <v>25</v>
      </c>
      <c r="I93" s="59">
        <v>98</v>
      </c>
      <c r="J93" s="59">
        <v>75</v>
      </c>
      <c r="K93" s="59">
        <v>1</v>
      </c>
      <c r="L93" s="59">
        <v>30</v>
      </c>
      <c r="M93" s="68">
        <f t="shared" si="43"/>
        <v>23.227984965810336</v>
      </c>
      <c r="N93" s="69">
        <f t="shared" si="44"/>
        <v>0.40540576426994301</v>
      </c>
      <c r="O93" s="69">
        <f t="shared" si="45"/>
        <v>1.9238995716759775</v>
      </c>
      <c r="P93" s="69">
        <f t="shared" si="46"/>
        <v>0.96703054391542176</v>
      </c>
      <c r="Q93" s="68">
        <f t="shared" si="47"/>
        <v>41.50096007708192</v>
      </c>
      <c r="R93" s="69">
        <f t="shared" si="48"/>
        <v>0.94574968599663323</v>
      </c>
      <c r="S93" s="68">
        <f t="shared" si="49"/>
        <v>14.697475719449791</v>
      </c>
      <c r="T93" s="69">
        <f t="shared" si="50"/>
        <v>5.6226812384961216</v>
      </c>
      <c r="U93" s="69">
        <f t="shared" si="51"/>
        <v>1.7053462321157722</v>
      </c>
      <c r="V93" s="69">
        <f t="shared" si="52"/>
        <v>4.2170109288720914</v>
      </c>
      <c r="W93" s="69">
        <f t="shared" si="53"/>
        <v>1.6712393074734566</v>
      </c>
      <c r="X93" s="69">
        <f t="shared" si="54"/>
        <v>2.9441251181727739</v>
      </c>
      <c r="Y93" s="69">
        <f t="shared" si="55"/>
        <v>0.71988861713317309</v>
      </c>
      <c r="Z93" s="69">
        <f t="shared" si="56"/>
        <v>3.6675170880248982</v>
      </c>
      <c r="AA93" s="69">
        <f t="shared" si="57"/>
        <v>19.432482911975104</v>
      </c>
      <c r="AB93" s="69">
        <f t="shared" si="58"/>
        <v>3.1677777175068473</v>
      </c>
      <c r="AC93" s="69">
        <f t="shared" si="59"/>
        <v>0.18868182684282603</v>
      </c>
      <c r="AD93" s="70">
        <f t="shared" si="60"/>
        <v>1206.0988078320233</v>
      </c>
      <c r="AE93" s="68">
        <f t="shared" si="61"/>
        <v>193.25470065891747</v>
      </c>
      <c r="AF93" s="71">
        <f t="shared" si="62"/>
        <v>5.916191580642387</v>
      </c>
      <c r="AG93" s="72">
        <f t="shared" si="63"/>
        <v>7.0157801445261203</v>
      </c>
      <c r="AH93" s="73">
        <f t="shared" si="64"/>
        <v>4.3012267184041919</v>
      </c>
      <c r="AI93" s="74">
        <f t="shared" si="65"/>
        <v>5.9190719313761351</v>
      </c>
    </row>
    <row r="94" spans="1:35" ht="15.75" customHeight="1" x14ac:dyDescent="0.45">
      <c r="A94" s="56">
        <f t="shared" si="41"/>
        <v>45838</v>
      </c>
      <c r="B94" s="57">
        <v>2025</v>
      </c>
      <c r="C94" s="57">
        <v>6</v>
      </c>
      <c r="D94" s="57">
        <v>30</v>
      </c>
      <c r="E94" s="58">
        <v>181</v>
      </c>
      <c r="F94" s="59">
        <v>35</v>
      </c>
      <c r="G94" s="59">
        <v>15</v>
      </c>
      <c r="H94" s="67">
        <f t="shared" si="42"/>
        <v>25</v>
      </c>
      <c r="I94" s="59">
        <v>98</v>
      </c>
      <c r="J94" s="59">
        <v>75</v>
      </c>
      <c r="K94" s="59">
        <v>1</v>
      </c>
      <c r="L94" s="59">
        <v>30</v>
      </c>
      <c r="M94" s="68">
        <f t="shared" si="43"/>
        <v>23.169130198855285</v>
      </c>
      <c r="N94" s="69">
        <f t="shared" si="44"/>
        <v>0.40437855240402093</v>
      </c>
      <c r="O94" s="69">
        <f t="shared" si="45"/>
        <v>1.9228556575493134</v>
      </c>
      <c r="P94" s="69">
        <f t="shared" si="46"/>
        <v>0.96701099439227012</v>
      </c>
      <c r="Q94" s="68">
        <f t="shared" si="47"/>
        <v>41.469608556899949</v>
      </c>
      <c r="R94" s="69">
        <f t="shared" si="48"/>
        <v>0.94684269005516963</v>
      </c>
      <c r="S94" s="68">
        <f t="shared" si="49"/>
        <v>14.689500821614313</v>
      </c>
      <c r="T94" s="69">
        <f t="shared" si="50"/>
        <v>5.6226812384961216</v>
      </c>
      <c r="U94" s="69">
        <f t="shared" si="51"/>
        <v>1.7053462321157722</v>
      </c>
      <c r="V94" s="69">
        <f t="shared" si="52"/>
        <v>4.2170109288720914</v>
      </c>
      <c r="W94" s="69">
        <f t="shared" si="53"/>
        <v>1.6712393074734566</v>
      </c>
      <c r="X94" s="69">
        <f t="shared" si="54"/>
        <v>2.9441251181727739</v>
      </c>
      <c r="Y94" s="69">
        <f t="shared" si="55"/>
        <v>0.71988861713317309</v>
      </c>
      <c r="Z94" s="69">
        <f t="shared" si="56"/>
        <v>3.6713100294159808</v>
      </c>
      <c r="AA94" s="69">
        <f t="shared" si="57"/>
        <v>19.428689970584021</v>
      </c>
      <c r="AB94" s="69">
        <f t="shared" si="58"/>
        <v>3.1677777175068473</v>
      </c>
      <c r="AC94" s="69">
        <f t="shared" si="59"/>
        <v>0.18868182684282603</v>
      </c>
      <c r="AD94" s="70">
        <f t="shared" si="60"/>
        <v>1206.0988078320233</v>
      </c>
      <c r="AE94" s="68">
        <f t="shared" si="61"/>
        <v>193.25470065891747</v>
      </c>
      <c r="AF94" s="71">
        <f t="shared" si="62"/>
        <v>5.9151400530909077</v>
      </c>
      <c r="AG94" s="72">
        <f t="shared" si="63"/>
        <v>7.0104801376736328</v>
      </c>
      <c r="AH94" s="73">
        <f t="shared" si="64"/>
        <v>4.3012267184041919</v>
      </c>
      <c r="AI94" s="74">
        <f t="shared" si="65"/>
        <v>5.9180272175989517</v>
      </c>
    </row>
    <row r="95" spans="1:35" ht="15.75" customHeight="1" x14ac:dyDescent="0.45">
      <c r="A95" s="56">
        <f t="shared" si="41"/>
        <v>45839</v>
      </c>
      <c r="B95" s="57">
        <v>2025</v>
      </c>
      <c r="C95" s="57">
        <v>7</v>
      </c>
      <c r="D95" s="57">
        <v>1</v>
      </c>
      <c r="E95" s="58">
        <v>182</v>
      </c>
      <c r="F95" s="59">
        <v>35</v>
      </c>
      <c r="G95" s="59">
        <v>15</v>
      </c>
      <c r="H95" s="67">
        <f t="shared" si="42"/>
        <v>25</v>
      </c>
      <c r="I95" s="59">
        <v>98</v>
      </c>
      <c r="J95" s="59">
        <v>75</v>
      </c>
      <c r="K95" s="59">
        <v>1</v>
      </c>
      <c r="L95" s="59">
        <v>30</v>
      </c>
      <c r="M95" s="68">
        <f t="shared" si="43"/>
        <v>23.103409886483174</v>
      </c>
      <c r="N95" s="69">
        <f t="shared" si="44"/>
        <v>0.40323151388541967</v>
      </c>
      <c r="O95" s="69">
        <f t="shared" si="45"/>
        <v>1.9216915246407735</v>
      </c>
      <c r="P95" s="69">
        <f t="shared" si="46"/>
        <v>0.96700122026915802</v>
      </c>
      <c r="Q95" s="68">
        <f t="shared" si="47"/>
        <v>41.435097397896506</v>
      </c>
      <c r="R95" s="69">
        <f t="shared" si="48"/>
        <v>0.94804776066596053</v>
      </c>
      <c r="S95" s="68">
        <f t="shared" si="49"/>
        <v>14.680607522083832</v>
      </c>
      <c r="T95" s="69">
        <f t="shared" si="50"/>
        <v>5.6226812384961216</v>
      </c>
      <c r="U95" s="69">
        <f t="shared" si="51"/>
        <v>1.7053462321157722</v>
      </c>
      <c r="V95" s="69">
        <f t="shared" si="52"/>
        <v>4.2170109288720914</v>
      </c>
      <c r="W95" s="69">
        <f t="shared" si="53"/>
        <v>1.6712393074734566</v>
      </c>
      <c r="X95" s="69">
        <f t="shared" si="54"/>
        <v>2.9441251181727739</v>
      </c>
      <c r="Y95" s="69">
        <f t="shared" si="55"/>
        <v>0.71988861713317309</v>
      </c>
      <c r="Z95" s="69">
        <f t="shared" si="56"/>
        <v>3.6754918640241407</v>
      </c>
      <c r="AA95" s="69">
        <f t="shared" si="57"/>
        <v>19.424508135975859</v>
      </c>
      <c r="AB95" s="69">
        <f t="shared" si="58"/>
        <v>3.1677777175068473</v>
      </c>
      <c r="AC95" s="69">
        <f t="shared" si="59"/>
        <v>0.18868182684282603</v>
      </c>
      <c r="AD95" s="70">
        <f t="shared" si="60"/>
        <v>1206.0988078320233</v>
      </c>
      <c r="AE95" s="68">
        <f t="shared" si="61"/>
        <v>193.25470065891747</v>
      </c>
      <c r="AF95" s="71">
        <f t="shared" si="62"/>
        <v>5.9139807116055501</v>
      </c>
      <c r="AG95" s="72">
        <f t="shared" si="63"/>
        <v>7.004645990616523</v>
      </c>
      <c r="AH95" s="73">
        <f t="shared" si="64"/>
        <v>4.3012267184041919</v>
      </c>
      <c r="AI95" s="74">
        <f t="shared" si="65"/>
        <v>5.9168753885094443</v>
      </c>
    </row>
    <row r="96" spans="1:35" ht="15.75" customHeight="1" x14ac:dyDescent="0.45">
      <c r="A96" s="56">
        <f t="shared" si="41"/>
        <v>45840</v>
      </c>
      <c r="B96" s="57">
        <v>2025</v>
      </c>
      <c r="C96" s="57">
        <v>7</v>
      </c>
      <c r="D96" s="57">
        <v>2</v>
      </c>
      <c r="E96" s="58">
        <v>183</v>
      </c>
      <c r="F96" s="59">
        <v>35</v>
      </c>
      <c r="G96" s="59">
        <v>15</v>
      </c>
      <c r="H96" s="67">
        <f t="shared" si="42"/>
        <v>25</v>
      </c>
      <c r="I96" s="59">
        <v>98</v>
      </c>
      <c r="J96" s="59">
        <v>75</v>
      </c>
      <c r="K96" s="59">
        <v>1</v>
      </c>
      <c r="L96" s="59">
        <v>30</v>
      </c>
      <c r="M96" s="68">
        <f t="shared" si="43"/>
        <v>23.030843503131994</v>
      </c>
      <c r="N96" s="69">
        <f t="shared" si="44"/>
        <v>0.40196498860799701</v>
      </c>
      <c r="O96" s="69">
        <f t="shared" si="45"/>
        <v>1.9204080219537629</v>
      </c>
      <c r="P96" s="69">
        <f t="shared" si="46"/>
        <v>0.96700122444238279</v>
      </c>
      <c r="Q96" s="68">
        <f t="shared" si="47"/>
        <v>41.397429127439111</v>
      </c>
      <c r="R96" s="69">
        <f t="shared" si="48"/>
        <v>0.94936536554707707</v>
      </c>
      <c r="S96" s="68">
        <f t="shared" si="49"/>
        <v>14.670802306751435</v>
      </c>
      <c r="T96" s="69">
        <f t="shared" si="50"/>
        <v>5.6226812384961216</v>
      </c>
      <c r="U96" s="69">
        <f t="shared" si="51"/>
        <v>1.7053462321157722</v>
      </c>
      <c r="V96" s="69">
        <f t="shared" si="52"/>
        <v>4.2170109288720914</v>
      </c>
      <c r="W96" s="69">
        <f t="shared" si="53"/>
        <v>1.6712393074734566</v>
      </c>
      <c r="X96" s="69">
        <f t="shared" si="54"/>
        <v>2.9441251181727739</v>
      </c>
      <c r="Y96" s="69">
        <f t="shared" si="55"/>
        <v>0.71988861713317309</v>
      </c>
      <c r="Z96" s="69">
        <f t="shared" si="56"/>
        <v>3.6800642149240743</v>
      </c>
      <c r="AA96" s="69">
        <f t="shared" si="57"/>
        <v>19.419935785075928</v>
      </c>
      <c r="AB96" s="69">
        <f t="shared" si="58"/>
        <v>3.1677777175068473</v>
      </c>
      <c r="AC96" s="69">
        <f t="shared" si="59"/>
        <v>0.18868182684282603</v>
      </c>
      <c r="AD96" s="70">
        <f t="shared" si="60"/>
        <v>1206.0988078320233</v>
      </c>
      <c r="AE96" s="68">
        <f t="shared" si="61"/>
        <v>193.25470065891747</v>
      </c>
      <c r="AF96" s="71">
        <f t="shared" si="62"/>
        <v>5.9127131062168656</v>
      </c>
      <c r="AG96" s="72">
        <f t="shared" si="63"/>
        <v>6.998278130608881</v>
      </c>
      <c r="AH96" s="73">
        <f t="shared" si="64"/>
        <v>4.3012267184041919</v>
      </c>
      <c r="AI96" s="74">
        <f t="shared" si="65"/>
        <v>5.9156159970539095</v>
      </c>
    </row>
    <row r="97" spans="1:35" ht="15.75" customHeight="1" x14ac:dyDescent="0.45">
      <c r="A97" s="56">
        <f t="shared" si="41"/>
        <v>45841</v>
      </c>
      <c r="B97" s="57">
        <v>2025</v>
      </c>
      <c r="C97" s="57">
        <v>7</v>
      </c>
      <c r="D97" s="57">
        <v>3</v>
      </c>
      <c r="E97" s="58">
        <v>184</v>
      </c>
      <c r="F97" s="59">
        <v>35</v>
      </c>
      <c r="G97" s="59">
        <v>15</v>
      </c>
      <c r="H97" s="67">
        <f t="shared" si="42"/>
        <v>25</v>
      </c>
      <c r="I97" s="59">
        <v>98</v>
      </c>
      <c r="J97" s="59">
        <v>75</v>
      </c>
      <c r="K97" s="59">
        <v>1</v>
      </c>
      <c r="L97" s="59">
        <v>30</v>
      </c>
      <c r="M97" s="68">
        <f t="shared" si="43"/>
        <v>22.951452551887805</v>
      </c>
      <c r="N97" s="69">
        <f t="shared" si="44"/>
        <v>0.40057935187228183</v>
      </c>
      <c r="O97" s="69">
        <f t="shared" si="45"/>
        <v>1.919006079666955</v>
      </c>
      <c r="P97" s="69">
        <f t="shared" si="46"/>
        <v>0.96701100691070763</v>
      </c>
      <c r="Q97" s="68">
        <f t="shared" si="47"/>
        <v>41.356606297913942</v>
      </c>
      <c r="R97" s="69">
        <f t="shared" si="48"/>
        <v>0.95079602440750666</v>
      </c>
      <c r="S97" s="68">
        <f t="shared" si="49"/>
        <v>14.660092281642131</v>
      </c>
      <c r="T97" s="69">
        <f t="shared" si="50"/>
        <v>5.6226812384961216</v>
      </c>
      <c r="U97" s="69">
        <f t="shared" si="51"/>
        <v>1.7053462321157722</v>
      </c>
      <c r="V97" s="69">
        <f t="shared" si="52"/>
        <v>4.2170109288720914</v>
      </c>
      <c r="W97" s="69">
        <f t="shared" si="53"/>
        <v>1.6712393074734566</v>
      </c>
      <c r="X97" s="69">
        <f t="shared" si="54"/>
        <v>2.9441251181727739</v>
      </c>
      <c r="Y97" s="69">
        <f t="shared" si="55"/>
        <v>0.71988861713317309</v>
      </c>
      <c r="Z97" s="69">
        <f t="shared" si="56"/>
        <v>3.6850288856092943</v>
      </c>
      <c r="AA97" s="69">
        <f t="shared" si="57"/>
        <v>19.414971114390706</v>
      </c>
      <c r="AB97" s="69">
        <f t="shared" si="58"/>
        <v>3.1677777175068473</v>
      </c>
      <c r="AC97" s="69">
        <f t="shared" si="59"/>
        <v>0.18868182684282603</v>
      </c>
      <c r="AD97" s="70">
        <f t="shared" si="60"/>
        <v>1206.0988078320233</v>
      </c>
      <c r="AE97" s="68">
        <f t="shared" si="61"/>
        <v>193.25470065891747</v>
      </c>
      <c r="AF97" s="71">
        <f t="shared" si="62"/>
        <v>5.9113367369373906</v>
      </c>
      <c r="AG97" s="72">
        <f t="shared" si="63"/>
        <v>6.9913769891342223</v>
      </c>
      <c r="AH97" s="73">
        <f t="shared" si="64"/>
        <v>4.3012267184041919</v>
      </c>
      <c r="AI97" s="74">
        <f t="shared" si="65"/>
        <v>5.9142485464847487</v>
      </c>
    </row>
    <row r="98" spans="1:35" ht="15.75" customHeight="1" x14ac:dyDescent="0.45">
      <c r="A98" s="56">
        <f t="shared" si="41"/>
        <v>45842</v>
      </c>
      <c r="B98" s="57">
        <v>2025</v>
      </c>
      <c r="C98" s="57">
        <v>7</v>
      </c>
      <c r="D98" s="57">
        <v>4</v>
      </c>
      <c r="E98" s="58">
        <v>185</v>
      </c>
      <c r="F98" s="59">
        <v>35</v>
      </c>
      <c r="G98" s="59">
        <v>15</v>
      </c>
      <c r="H98" s="67">
        <f t="shared" si="42"/>
        <v>25</v>
      </c>
      <c r="I98" s="59">
        <v>98</v>
      </c>
      <c r="J98" s="59">
        <v>75</v>
      </c>
      <c r="K98" s="59">
        <v>1</v>
      </c>
      <c r="L98" s="59">
        <v>30</v>
      </c>
      <c r="M98" s="68">
        <f t="shared" si="43"/>
        <v>22.865260558112887</v>
      </c>
      <c r="N98" s="69">
        <f t="shared" si="44"/>
        <v>0.39907501427426356</v>
      </c>
      <c r="O98" s="69">
        <f t="shared" si="45"/>
        <v>1.917486706788174</v>
      </c>
      <c r="P98" s="69">
        <f t="shared" si="46"/>
        <v>0.96703056477536264</v>
      </c>
      <c r="Q98" s="68">
        <f t="shared" si="47"/>
        <v>41.312631492882495</v>
      </c>
      <c r="R98" s="69">
        <f t="shared" si="48"/>
        <v>0.95234030929104674</v>
      </c>
      <c r="S98" s="68">
        <f t="shared" si="49"/>
        <v>14.648485154989871</v>
      </c>
      <c r="T98" s="69">
        <f t="shared" si="50"/>
        <v>5.6226812384961216</v>
      </c>
      <c r="U98" s="69">
        <f t="shared" si="51"/>
        <v>1.7053462321157722</v>
      </c>
      <c r="V98" s="69">
        <f t="shared" si="52"/>
        <v>4.2170109288720914</v>
      </c>
      <c r="W98" s="69">
        <f t="shared" si="53"/>
        <v>1.6712393074734566</v>
      </c>
      <c r="X98" s="69">
        <f t="shared" si="54"/>
        <v>2.9441251181727739</v>
      </c>
      <c r="Y98" s="69">
        <f t="shared" si="55"/>
        <v>0.71988861713317309</v>
      </c>
      <c r="Z98" s="69">
        <f t="shared" si="56"/>
        <v>3.6903878611855117</v>
      </c>
      <c r="AA98" s="69">
        <f t="shared" si="57"/>
        <v>19.409612138814488</v>
      </c>
      <c r="AB98" s="69">
        <f t="shared" si="58"/>
        <v>3.1677777175068473</v>
      </c>
      <c r="AC98" s="69">
        <f t="shared" si="59"/>
        <v>0.18868182684282603</v>
      </c>
      <c r="AD98" s="70">
        <f t="shared" si="60"/>
        <v>1206.0988078320233</v>
      </c>
      <c r="AE98" s="68">
        <f t="shared" si="61"/>
        <v>193.25470065891747</v>
      </c>
      <c r="AF98" s="71">
        <f t="shared" si="62"/>
        <v>5.9098510534308266</v>
      </c>
      <c r="AG98" s="72">
        <f t="shared" si="63"/>
        <v>6.9839430029462886</v>
      </c>
      <c r="AH98" s="73">
        <f t="shared" si="64"/>
        <v>4.3012267184041919</v>
      </c>
      <c r="AI98" s="74">
        <f t="shared" si="65"/>
        <v>5.9127724900317737</v>
      </c>
    </row>
    <row r="99" spans="1:35" ht="15.75" customHeight="1" x14ac:dyDescent="0.45">
      <c r="A99" s="56">
        <f t="shared" si="41"/>
        <v>45843</v>
      </c>
      <c r="B99" s="57">
        <v>2025</v>
      </c>
      <c r="C99" s="57">
        <v>7</v>
      </c>
      <c r="D99" s="57">
        <v>5</v>
      </c>
      <c r="E99" s="58">
        <v>186</v>
      </c>
      <c r="F99" s="59">
        <v>35</v>
      </c>
      <c r="G99" s="59">
        <v>15</v>
      </c>
      <c r="H99" s="67">
        <f t="shared" si="42"/>
        <v>25</v>
      </c>
      <c r="I99" s="59">
        <v>98</v>
      </c>
      <c r="J99" s="59">
        <v>75</v>
      </c>
      <c r="K99" s="59">
        <v>1</v>
      </c>
      <c r="L99" s="59">
        <v>30</v>
      </c>
      <c r="M99" s="68">
        <f t="shared" si="43"/>
        <v>22.77229306247461</v>
      </c>
      <c r="N99" s="69">
        <f t="shared" si="44"/>
        <v>0.39745242158372351</v>
      </c>
      <c r="O99" s="69">
        <f t="shared" si="45"/>
        <v>1.9158509886360746</v>
      </c>
      <c r="P99" s="69">
        <f t="shared" si="46"/>
        <v>0.96705989224090327</v>
      </c>
      <c r="Q99" s="68">
        <f t="shared" si="47"/>
        <v>41.265507334172263</v>
      </c>
      <c r="R99" s="69">
        <f t="shared" si="48"/>
        <v>0.95399884494606879</v>
      </c>
      <c r="S99" s="68">
        <f t="shared" si="49"/>
        <v>14.635989217999041</v>
      </c>
      <c r="T99" s="69">
        <f t="shared" si="50"/>
        <v>5.6226812384961216</v>
      </c>
      <c r="U99" s="69">
        <f t="shared" si="51"/>
        <v>1.7053462321157722</v>
      </c>
      <c r="V99" s="69">
        <f t="shared" si="52"/>
        <v>4.2170109288720914</v>
      </c>
      <c r="W99" s="69">
        <f t="shared" si="53"/>
        <v>1.6712393074734566</v>
      </c>
      <c r="X99" s="69">
        <f t="shared" si="54"/>
        <v>2.9441251181727739</v>
      </c>
      <c r="Y99" s="69">
        <f t="shared" si="55"/>
        <v>0.71988861713317309</v>
      </c>
      <c r="Z99" s="69">
        <f t="shared" si="56"/>
        <v>3.696143309653785</v>
      </c>
      <c r="AA99" s="69">
        <f t="shared" si="57"/>
        <v>19.403856690346217</v>
      </c>
      <c r="AB99" s="69">
        <f t="shared" si="58"/>
        <v>3.1677777175068473</v>
      </c>
      <c r="AC99" s="69">
        <f t="shared" si="59"/>
        <v>0.18868182684282603</v>
      </c>
      <c r="AD99" s="70">
        <f t="shared" si="60"/>
        <v>1206.0988078320233</v>
      </c>
      <c r="AE99" s="68">
        <f t="shared" si="61"/>
        <v>193.25470065891747</v>
      </c>
      <c r="AF99" s="71">
        <f t="shared" si="62"/>
        <v>5.9082554546562882</v>
      </c>
      <c r="AG99" s="72">
        <f t="shared" si="63"/>
        <v>6.9759766152677223</v>
      </c>
      <c r="AH99" s="73">
        <f t="shared" si="64"/>
        <v>4.3012267184041919</v>
      </c>
      <c r="AI99" s="74">
        <f t="shared" si="65"/>
        <v>5.9111872305487756</v>
      </c>
    </row>
    <row r="100" spans="1:35" ht="15.75" customHeight="1" x14ac:dyDescent="0.45">
      <c r="A100" s="56">
        <f t="shared" si="41"/>
        <v>45844</v>
      </c>
      <c r="B100" s="57">
        <v>2025</v>
      </c>
      <c r="C100" s="57">
        <v>7</v>
      </c>
      <c r="D100" s="57">
        <v>6</v>
      </c>
      <c r="E100" s="58">
        <v>187</v>
      </c>
      <c r="F100" s="59">
        <v>35</v>
      </c>
      <c r="G100" s="59">
        <v>15</v>
      </c>
      <c r="H100" s="67">
        <f t="shared" si="42"/>
        <v>25</v>
      </c>
      <c r="I100" s="59">
        <v>98</v>
      </c>
      <c r="J100" s="59">
        <v>75</v>
      </c>
      <c r="K100" s="59">
        <v>1</v>
      </c>
      <c r="L100" s="59">
        <v>30</v>
      </c>
      <c r="M100" s="68">
        <f t="shared" si="43"/>
        <v>22.672577613377179</v>
      </c>
      <c r="N100" s="69">
        <f t="shared" si="44"/>
        <v>0.39571205461214304</v>
      </c>
      <c r="O100" s="69">
        <f t="shared" si="45"/>
        <v>1.9141000841623339</v>
      </c>
      <c r="P100" s="69">
        <f t="shared" si="46"/>
        <v>0.96709898061692789</v>
      </c>
      <c r="Q100" s="68">
        <f t="shared" si="47"/>
        <v>41.215236489944012</v>
      </c>
      <c r="R100" s="69">
        <f t="shared" si="48"/>
        <v>0.9557723092196555</v>
      </c>
      <c r="S100" s="68">
        <f t="shared" si="49"/>
        <v>14.622613324387579</v>
      </c>
      <c r="T100" s="69">
        <f t="shared" si="50"/>
        <v>5.6226812384961216</v>
      </c>
      <c r="U100" s="69">
        <f t="shared" si="51"/>
        <v>1.7053462321157722</v>
      </c>
      <c r="V100" s="69">
        <f t="shared" si="52"/>
        <v>4.2170109288720914</v>
      </c>
      <c r="W100" s="69">
        <f t="shared" si="53"/>
        <v>1.6712393074734566</v>
      </c>
      <c r="X100" s="69">
        <f t="shared" si="54"/>
        <v>2.9441251181727739</v>
      </c>
      <c r="Y100" s="69">
        <f t="shared" si="55"/>
        <v>0.71988861713317309</v>
      </c>
      <c r="Z100" s="69">
        <f t="shared" si="56"/>
        <v>3.7022975832782592</v>
      </c>
      <c r="AA100" s="69">
        <f t="shared" si="57"/>
        <v>19.397702416721742</v>
      </c>
      <c r="AB100" s="69">
        <f t="shared" si="58"/>
        <v>3.1677777175068473</v>
      </c>
      <c r="AC100" s="69">
        <f t="shared" si="59"/>
        <v>0.18868182684282603</v>
      </c>
      <c r="AD100" s="70">
        <f t="shared" si="60"/>
        <v>1206.0988078320233</v>
      </c>
      <c r="AE100" s="68">
        <f t="shared" si="61"/>
        <v>193.25470065891747</v>
      </c>
      <c r="AF100" s="71">
        <f t="shared" si="62"/>
        <v>5.9065492884891313</v>
      </c>
      <c r="AG100" s="72">
        <f t="shared" si="63"/>
        <v>6.9674782771538553</v>
      </c>
      <c r="AH100" s="73">
        <f t="shared" si="64"/>
        <v>4.3012267184041919</v>
      </c>
      <c r="AI100" s="74">
        <f t="shared" si="65"/>
        <v>5.9094921201367985</v>
      </c>
    </row>
    <row r="101" spans="1:35" ht="15.75" customHeight="1" x14ac:dyDescent="0.45">
      <c r="A101" s="56">
        <f t="shared" si="41"/>
        <v>45845</v>
      </c>
      <c r="B101" s="57">
        <v>2025</v>
      </c>
      <c r="C101" s="57">
        <v>7</v>
      </c>
      <c r="D101" s="57">
        <v>7</v>
      </c>
      <c r="E101" s="58">
        <v>188</v>
      </c>
      <c r="F101" s="59">
        <v>35</v>
      </c>
      <c r="G101" s="59">
        <v>15</v>
      </c>
      <c r="H101" s="67">
        <f t="shared" si="42"/>
        <v>25</v>
      </c>
      <c r="I101" s="59">
        <v>98</v>
      </c>
      <c r="J101" s="59">
        <v>75</v>
      </c>
      <c r="K101" s="59">
        <v>1</v>
      </c>
      <c r="L101" s="59">
        <v>30</v>
      </c>
      <c r="M101" s="68">
        <f t="shared" si="43"/>
        <v>22.566143758798379</v>
      </c>
      <c r="N101" s="69">
        <f t="shared" si="44"/>
        <v>0.39385442907022772</v>
      </c>
      <c r="O101" s="69">
        <f t="shared" si="45"/>
        <v>1.9122352231276625</v>
      </c>
      <c r="P101" s="69">
        <f t="shared" si="46"/>
        <v>0.96714781832065289</v>
      </c>
      <c r="Q101" s="68">
        <f t="shared" si="47"/>
        <v>41.161821683779763</v>
      </c>
      <c r="R101" s="69">
        <f t="shared" si="48"/>
        <v>0.95766143347449595</v>
      </c>
      <c r="S101" s="68">
        <f t="shared" si="49"/>
        <v>14.608366868813311</v>
      </c>
      <c r="T101" s="69">
        <f t="shared" si="50"/>
        <v>5.6226812384961216</v>
      </c>
      <c r="U101" s="69">
        <f t="shared" si="51"/>
        <v>1.7053462321157722</v>
      </c>
      <c r="V101" s="69">
        <f t="shared" si="52"/>
        <v>4.2170109288720914</v>
      </c>
      <c r="W101" s="69">
        <f t="shared" si="53"/>
        <v>1.6712393074734566</v>
      </c>
      <c r="X101" s="69">
        <f t="shared" si="54"/>
        <v>2.9441251181727739</v>
      </c>
      <c r="Y101" s="69">
        <f t="shared" si="55"/>
        <v>0.71988861713317309</v>
      </c>
      <c r="Z101" s="69">
        <f t="shared" si="56"/>
        <v>3.7088532200328732</v>
      </c>
      <c r="AA101" s="69">
        <f t="shared" si="57"/>
        <v>19.39114677996713</v>
      </c>
      <c r="AB101" s="69">
        <f t="shared" si="58"/>
        <v>3.1677777175068473</v>
      </c>
      <c r="AC101" s="69">
        <f t="shared" si="59"/>
        <v>0.18868182684282603</v>
      </c>
      <c r="AD101" s="70">
        <f t="shared" si="60"/>
        <v>1206.0988078320233</v>
      </c>
      <c r="AE101" s="68">
        <f t="shared" si="61"/>
        <v>193.25470065891747</v>
      </c>
      <c r="AF101" s="71">
        <f t="shared" si="62"/>
        <v>5.904731851319875</v>
      </c>
      <c r="AG101" s="72">
        <f t="shared" si="63"/>
        <v>6.9584484490290404</v>
      </c>
      <c r="AH101" s="73">
        <f t="shared" si="64"/>
        <v>4.3012267184041919</v>
      </c>
      <c r="AI101" s="74">
        <f t="shared" si="65"/>
        <v>5.9076864597456691</v>
      </c>
    </row>
    <row r="102" spans="1:35" ht="15.75" customHeight="1" x14ac:dyDescent="0.45">
      <c r="A102" s="56">
        <f t="shared" si="41"/>
        <v>45846</v>
      </c>
      <c r="B102" s="57">
        <v>2025</v>
      </c>
      <c r="C102" s="57">
        <v>7</v>
      </c>
      <c r="D102" s="57">
        <v>8</v>
      </c>
      <c r="E102" s="58">
        <v>189</v>
      </c>
      <c r="F102" s="59">
        <v>35</v>
      </c>
      <c r="G102" s="59">
        <v>15</v>
      </c>
      <c r="H102" s="67">
        <f t="shared" si="42"/>
        <v>25</v>
      </c>
      <c r="I102" s="59">
        <v>98</v>
      </c>
      <c r="J102" s="59">
        <v>75</v>
      </c>
      <c r="K102" s="59">
        <v>1</v>
      </c>
      <c r="L102" s="59">
        <v>30</v>
      </c>
      <c r="M102" s="68">
        <f t="shared" si="43"/>
        <v>22.453023037533853</v>
      </c>
      <c r="N102" s="69">
        <f t="shared" si="44"/>
        <v>0.39188009541509089</v>
      </c>
      <c r="O102" s="69">
        <f t="shared" si="45"/>
        <v>1.9102577031454291</v>
      </c>
      <c r="P102" s="69">
        <f t="shared" si="46"/>
        <v>0.96720639088034499</v>
      </c>
      <c r="Q102" s="68">
        <f t="shared" si="47"/>
        <v>41.105265704835212</v>
      </c>
      <c r="R102" s="69">
        <f t="shared" si="48"/>
        <v>0.95966700302687014</v>
      </c>
      <c r="S102" s="68">
        <f t="shared" si="49"/>
        <v>14.593259764288991</v>
      </c>
      <c r="T102" s="69">
        <f t="shared" si="50"/>
        <v>5.6226812384961216</v>
      </c>
      <c r="U102" s="69">
        <f t="shared" si="51"/>
        <v>1.7053462321157722</v>
      </c>
      <c r="V102" s="69">
        <f t="shared" si="52"/>
        <v>4.2170109288720914</v>
      </c>
      <c r="W102" s="69">
        <f t="shared" si="53"/>
        <v>1.6712393074734566</v>
      </c>
      <c r="X102" s="69">
        <f t="shared" si="54"/>
        <v>2.9441251181727739</v>
      </c>
      <c r="Y102" s="69">
        <f t="shared" si="55"/>
        <v>0.71988861713317309</v>
      </c>
      <c r="Z102" s="69">
        <f t="shared" si="56"/>
        <v>3.7158129451212516</v>
      </c>
      <c r="AA102" s="69">
        <f t="shared" si="57"/>
        <v>19.384187054878751</v>
      </c>
      <c r="AB102" s="69">
        <f t="shared" si="58"/>
        <v>3.1677777175068473</v>
      </c>
      <c r="AC102" s="69">
        <f t="shared" si="59"/>
        <v>0.18868182684282603</v>
      </c>
      <c r="AD102" s="70">
        <f t="shared" si="60"/>
        <v>1206.0988078320233</v>
      </c>
      <c r="AE102" s="68">
        <f t="shared" si="61"/>
        <v>193.25470065891747</v>
      </c>
      <c r="AF102" s="71">
        <f t="shared" si="62"/>
        <v>5.9028023876328399</v>
      </c>
      <c r="AG102" s="72">
        <f t="shared" si="63"/>
        <v>6.9488876024029276</v>
      </c>
      <c r="AH102" s="73">
        <f t="shared" si="64"/>
        <v>4.3012267184041919</v>
      </c>
      <c r="AI102" s="74">
        <f t="shared" si="65"/>
        <v>5.9057694987553608</v>
      </c>
    </row>
    <row r="103" spans="1:35" ht="15.75" customHeight="1" x14ac:dyDescent="0.45">
      <c r="A103" s="56">
        <f t="shared" si="41"/>
        <v>45847</v>
      </c>
      <c r="B103" s="57">
        <v>2025</v>
      </c>
      <c r="C103" s="57">
        <v>7</v>
      </c>
      <c r="D103" s="57">
        <v>9</v>
      </c>
      <c r="E103" s="58">
        <v>190</v>
      </c>
      <c r="F103" s="59">
        <v>35</v>
      </c>
      <c r="G103" s="59">
        <v>15</v>
      </c>
      <c r="H103" s="67">
        <f t="shared" si="42"/>
        <v>25</v>
      </c>
      <c r="I103" s="59">
        <v>98</v>
      </c>
      <c r="J103" s="59">
        <v>75</v>
      </c>
      <c r="K103" s="59">
        <v>1</v>
      </c>
      <c r="L103" s="59">
        <v>30</v>
      </c>
      <c r="M103" s="68">
        <f t="shared" si="43"/>
        <v>22.333248969851425</v>
      </c>
      <c r="N103" s="69">
        <f t="shared" si="44"/>
        <v>0.38978963868714017</v>
      </c>
      <c r="O103" s="69">
        <f t="shared" si="45"/>
        <v>1.9081688866070761</v>
      </c>
      <c r="P103" s="69">
        <f t="shared" si="46"/>
        <v>0.96727468093960944</v>
      </c>
      <c r="Q103" s="68">
        <f t="shared" si="47"/>
        <v>41.045571419099744</v>
      </c>
      <c r="R103" s="69">
        <f t="shared" si="48"/>
        <v>0.96178985760398472</v>
      </c>
      <c r="S103" s="68">
        <f t="shared" si="49"/>
        <v>14.577302418694241</v>
      </c>
      <c r="T103" s="69">
        <f t="shared" si="50"/>
        <v>5.6226812384961216</v>
      </c>
      <c r="U103" s="69">
        <f t="shared" si="51"/>
        <v>1.7053462321157722</v>
      </c>
      <c r="V103" s="69">
        <f t="shared" si="52"/>
        <v>4.2170109288720914</v>
      </c>
      <c r="W103" s="69">
        <f t="shared" si="53"/>
        <v>1.6712393074734566</v>
      </c>
      <c r="X103" s="69">
        <f t="shared" si="54"/>
        <v>2.9441251181727739</v>
      </c>
      <c r="Y103" s="69">
        <f t="shared" si="55"/>
        <v>0.71988861713317309</v>
      </c>
      <c r="Z103" s="69">
        <f t="shared" si="56"/>
        <v>3.7231796725637554</v>
      </c>
      <c r="AA103" s="69">
        <f t="shared" si="57"/>
        <v>19.376820327436246</v>
      </c>
      <c r="AB103" s="69">
        <f t="shared" si="58"/>
        <v>3.1677777175068473</v>
      </c>
      <c r="AC103" s="69">
        <f t="shared" si="59"/>
        <v>0.18868182684282603</v>
      </c>
      <c r="AD103" s="70">
        <f t="shared" si="60"/>
        <v>1206.0988078320233</v>
      </c>
      <c r="AE103" s="68">
        <f t="shared" si="61"/>
        <v>193.25470065891747</v>
      </c>
      <c r="AF103" s="71">
        <f t="shared" si="62"/>
        <v>5.9007600895661616</v>
      </c>
      <c r="AG103" s="72">
        <f t="shared" si="63"/>
        <v>6.9387962217739814</v>
      </c>
      <c r="AH103" s="73">
        <f t="shared" si="64"/>
        <v>4.3012267184041919</v>
      </c>
      <c r="AI103" s="74">
        <f t="shared" si="65"/>
        <v>5.9037404345388582</v>
      </c>
    </row>
    <row r="104" spans="1:35" ht="15.75" customHeight="1" x14ac:dyDescent="0.45">
      <c r="A104" s="56">
        <f t="shared" si="41"/>
        <v>45848</v>
      </c>
      <c r="B104" s="57">
        <v>2025</v>
      </c>
      <c r="C104" s="57">
        <v>7</v>
      </c>
      <c r="D104" s="57">
        <v>10</v>
      </c>
      <c r="E104" s="58">
        <v>191</v>
      </c>
      <c r="F104" s="59">
        <v>35</v>
      </c>
      <c r="G104" s="59">
        <v>15</v>
      </c>
      <c r="H104" s="67">
        <f t="shared" si="42"/>
        <v>25</v>
      </c>
      <c r="I104" s="59">
        <v>98</v>
      </c>
      <c r="J104" s="59">
        <v>75</v>
      </c>
      <c r="K104" s="59">
        <v>1</v>
      </c>
      <c r="L104" s="59">
        <v>30</v>
      </c>
      <c r="M104" s="68">
        <f t="shared" si="43"/>
        <v>22.206857047558266</v>
      </c>
      <c r="N104" s="69">
        <f t="shared" si="44"/>
        <v>0.38758367833671692</v>
      </c>
      <c r="O104" s="69">
        <f t="shared" si="45"/>
        <v>1.9059701975037753</v>
      </c>
      <c r="P104" s="69">
        <f t="shared" si="46"/>
        <v>0.96735266826253341</v>
      </c>
      <c r="Q104" s="68">
        <f t="shared" si="47"/>
        <v>40.982741781806467</v>
      </c>
      <c r="R104" s="69">
        <f t="shared" si="48"/>
        <v>0.9640308918188556</v>
      </c>
      <c r="S104" s="68">
        <f t="shared" si="49"/>
        <v>14.560505710494846</v>
      </c>
      <c r="T104" s="69">
        <f t="shared" si="50"/>
        <v>5.6226812384961216</v>
      </c>
      <c r="U104" s="69">
        <f t="shared" si="51"/>
        <v>1.7053462321157722</v>
      </c>
      <c r="V104" s="69">
        <f t="shared" si="52"/>
        <v>4.2170109288720914</v>
      </c>
      <c r="W104" s="69">
        <f t="shared" si="53"/>
        <v>1.6712393074734566</v>
      </c>
      <c r="X104" s="69">
        <f t="shared" si="54"/>
        <v>2.9441251181727739</v>
      </c>
      <c r="Y104" s="69">
        <f t="shared" si="55"/>
        <v>0.71988861713317309</v>
      </c>
      <c r="Z104" s="69">
        <f t="shared" si="56"/>
        <v>3.7309565068454127</v>
      </c>
      <c r="AA104" s="69">
        <f t="shared" si="57"/>
        <v>19.369043493154589</v>
      </c>
      <c r="AB104" s="69">
        <f t="shared" si="58"/>
        <v>3.1677777175068473</v>
      </c>
      <c r="AC104" s="69">
        <f t="shared" si="59"/>
        <v>0.18868182684282603</v>
      </c>
      <c r="AD104" s="70">
        <f t="shared" si="60"/>
        <v>1206.0988078320233</v>
      </c>
      <c r="AE104" s="68">
        <f t="shared" si="61"/>
        <v>193.25470065891747</v>
      </c>
      <c r="AF104" s="71">
        <f t="shared" si="62"/>
        <v>5.898604096454938</v>
      </c>
      <c r="AG104" s="72">
        <f t="shared" si="63"/>
        <v>6.9281748067274069</v>
      </c>
      <c r="AH104" s="73">
        <f t="shared" si="64"/>
        <v>4.3012267184041919</v>
      </c>
      <c r="AI104" s="74">
        <f t="shared" si="65"/>
        <v>5.9015984120082647</v>
      </c>
    </row>
    <row r="105" spans="1:35" ht="15.75" customHeight="1" x14ac:dyDescent="0.45">
      <c r="A105" s="56">
        <f t="shared" si="41"/>
        <v>45849</v>
      </c>
      <c r="B105" s="57">
        <v>2025</v>
      </c>
      <c r="C105" s="57">
        <v>7</v>
      </c>
      <c r="D105" s="57">
        <v>11</v>
      </c>
      <c r="E105" s="58">
        <v>192</v>
      </c>
      <c r="F105" s="59">
        <v>35</v>
      </c>
      <c r="G105" s="59">
        <v>15</v>
      </c>
      <c r="H105" s="67">
        <f t="shared" si="42"/>
        <v>25</v>
      </c>
      <c r="I105" s="59">
        <v>98</v>
      </c>
      <c r="J105" s="59">
        <v>75</v>
      </c>
      <c r="K105" s="59">
        <v>1</v>
      </c>
      <c r="L105" s="59">
        <v>30</v>
      </c>
      <c r="M105" s="68">
        <f t="shared" si="43"/>
        <v>22.073884723483872</v>
      </c>
      <c r="N105" s="69">
        <f t="shared" si="44"/>
        <v>0.3852628680405385</v>
      </c>
      <c r="O105" s="69">
        <f t="shared" si="45"/>
        <v>1.9036631181589354</v>
      </c>
      <c r="P105" s="69">
        <f t="shared" si="46"/>
        <v>0.96744032973968164</v>
      </c>
      <c r="Q105" s="68">
        <f t="shared" si="47"/>
        <v>40.916779851032324</v>
      </c>
      <c r="R105" s="69">
        <f t="shared" si="48"/>
        <v>0.96639105566090167</v>
      </c>
      <c r="S105" s="68">
        <f t="shared" si="49"/>
        <v>14.54288096378102</v>
      </c>
      <c r="T105" s="69">
        <f t="shared" si="50"/>
        <v>5.6226812384961216</v>
      </c>
      <c r="U105" s="69">
        <f t="shared" si="51"/>
        <v>1.7053462321157722</v>
      </c>
      <c r="V105" s="69">
        <f t="shared" si="52"/>
        <v>4.2170109288720914</v>
      </c>
      <c r="W105" s="69">
        <f t="shared" si="53"/>
        <v>1.6712393074734566</v>
      </c>
      <c r="X105" s="69">
        <f t="shared" si="54"/>
        <v>2.9441251181727739</v>
      </c>
      <c r="Y105" s="69">
        <f t="shared" si="55"/>
        <v>0.71988861713317309</v>
      </c>
      <c r="Z105" s="69">
        <f t="shared" si="56"/>
        <v>3.7391467446183819</v>
      </c>
      <c r="AA105" s="69">
        <f t="shared" si="57"/>
        <v>19.36085325538162</v>
      </c>
      <c r="AB105" s="69">
        <f t="shared" si="58"/>
        <v>3.1677777175068473</v>
      </c>
      <c r="AC105" s="69">
        <f t="shared" si="59"/>
        <v>0.18868182684282603</v>
      </c>
      <c r="AD105" s="70">
        <f t="shared" si="60"/>
        <v>1206.0988078320233</v>
      </c>
      <c r="AE105" s="68">
        <f t="shared" si="61"/>
        <v>193.25470065891747</v>
      </c>
      <c r="AF105" s="71">
        <f t="shared" si="62"/>
        <v>5.8963334943592427</v>
      </c>
      <c r="AG105" s="72">
        <f t="shared" si="63"/>
        <v>6.9170238742342711</v>
      </c>
      <c r="AH105" s="73">
        <f t="shared" si="64"/>
        <v>4.3012267184041919</v>
      </c>
      <c r="AI105" s="74">
        <f t="shared" si="65"/>
        <v>5.8993425231458785</v>
      </c>
    </row>
    <row r="106" spans="1:35" ht="15.75" customHeight="1" x14ac:dyDescent="0.45">
      <c r="A106" s="56">
        <f t="shared" si="41"/>
        <v>45850</v>
      </c>
      <c r="B106" s="57">
        <v>2025</v>
      </c>
      <c r="C106" s="57">
        <v>7</v>
      </c>
      <c r="D106" s="57">
        <v>12</v>
      </c>
      <c r="E106" s="58">
        <v>193</v>
      </c>
      <c r="F106" s="59">
        <v>35</v>
      </c>
      <c r="G106" s="59">
        <v>15</v>
      </c>
      <c r="H106" s="67">
        <f t="shared" si="42"/>
        <v>25</v>
      </c>
      <c r="I106" s="59">
        <v>98</v>
      </c>
      <c r="J106" s="59">
        <v>75</v>
      </c>
      <c r="K106" s="59">
        <v>1</v>
      </c>
      <c r="L106" s="59">
        <v>30</v>
      </c>
      <c r="M106" s="68">
        <f t="shared" si="43"/>
        <v>21.934371400381924</v>
      </c>
      <c r="N106" s="69">
        <f t="shared" si="44"/>
        <v>0.38282789550799917</v>
      </c>
      <c r="O106" s="69">
        <f t="shared" si="45"/>
        <v>1.9012491858862441</v>
      </c>
      <c r="P106" s="69">
        <f t="shared" si="46"/>
        <v>0.96753763939494541</v>
      </c>
      <c r="Q106" s="68">
        <f t="shared" si="47"/>
        <v>40.847688802526363</v>
      </c>
      <c r="R106" s="69">
        <f t="shared" si="48"/>
        <v>0.96887135500036159</v>
      </c>
      <c r="S106" s="68">
        <f t="shared" si="49"/>
        <v>14.524439922736777</v>
      </c>
      <c r="T106" s="69">
        <f t="shared" si="50"/>
        <v>5.6226812384961216</v>
      </c>
      <c r="U106" s="69">
        <f t="shared" si="51"/>
        <v>1.7053462321157722</v>
      </c>
      <c r="V106" s="69">
        <f t="shared" si="52"/>
        <v>4.2170109288720914</v>
      </c>
      <c r="W106" s="69">
        <f t="shared" si="53"/>
        <v>1.6712393074734566</v>
      </c>
      <c r="X106" s="69">
        <f t="shared" si="54"/>
        <v>2.9441251181727739</v>
      </c>
      <c r="Y106" s="69">
        <f t="shared" si="55"/>
        <v>0.71988861713317309</v>
      </c>
      <c r="Z106" s="69">
        <f t="shared" si="56"/>
        <v>3.7477538764523763</v>
      </c>
      <c r="AA106" s="69">
        <f t="shared" si="57"/>
        <v>19.352246123547626</v>
      </c>
      <c r="AB106" s="69">
        <f t="shared" si="58"/>
        <v>3.1677777175068473</v>
      </c>
      <c r="AC106" s="69">
        <f t="shared" si="59"/>
        <v>0.18868182684282603</v>
      </c>
      <c r="AD106" s="70">
        <f t="shared" si="60"/>
        <v>1206.0988078320233</v>
      </c>
      <c r="AE106" s="68">
        <f t="shared" si="61"/>
        <v>193.25470065891747</v>
      </c>
      <c r="AF106" s="71">
        <f t="shared" si="62"/>
        <v>5.8939473155788553</v>
      </c>
      <c r="AG106" s="72">
        <f t="shared" si="63"/>
        <v>6.9053439611582297</v>
      </c>
      <c r="AH106" s="73">
        <f t="shared" si="64"/>
        <v>4.3012267184041919</v>
      </c>
      <c r="AI106" s="74">
        <f t="shared" si="65"/>
        <v>5.8969718065220604</v>
      </c>
    </row>
    <row r="107" spans="1:35" ht="15.75" customHeight="1" x14ac:dyDescent="0.45">
      <c r="A107" s="56">
        <f t="shared" si="41"/>
        <v>45851</v>
      </c>
      <c r="B107" s="57">
        <v>2025</v>
      </c>
      <c r="C107" s="57">
        <v>7</v>
      </c>
      <c r="D107" s="57">
        <v>13</v>
      </c>
      <c r="E107" s="58">
        <v>194</v>
      </c>
      <c r="F107" s="59">
        <v>35</v>
      </c>
      <c r="G107" s="59">
        <v>15</v>
      </c>
      <c r="H107" s="67">
        <f t="shared" si="42"/>
        <v>25</v>
      </c>
      <c r="I107" s="59">
        <v>98</v>
      </c>
      <c r="J107" s="59">
        <v>75</v>
      </c>
      <c r="K107" s="59">
        <v>1</v>
      </c>
      <c r="L107" s="59">
        <v>30</v>
      </c>
      <c r="M107" s="68">
        <f t="shared" si="43"/>
        <v>21.78835841925434</v>
      </c>
      <c r="N107" s="69">
        <f t="shared" si="44"/>
        <v>0.38027948227738573</v>
      </c>
      <c r="O107" s="69">
        <f t="shared" si="45"/>
        <v>1.8987299895878773</v>
      </c>
      <c r="P107" s="69">
        <f t="shared" si="46"/>
        <v>0.96764456839323865</v>
      </c>
      <c r="Q107" s="68">
        <f t="shared" si="47"/>
        <v>40.775471945800774</v>
      </c>
      <c r="R107" s="69">
        <f t="shared" si="48"/>
        <v>0.97147285210463519</v>
      </c>
      <c r="S107" s="68">
        <f t="shared" si="49"/>
        <v>14.505194725652233</v>
      </c>
      <c r="T107" s="69">
        <f t="shared" si="50"/>
        <v>5.6226812384961216</v>
      </c>
      <c r="U107" s="69">
        <f t="shared" si="51"/>
        <v>1.7053462321157722</v>
      </c>
      <c r="V107" s="69">
        <f t="shared" si="52"/>
        <v>4.2170109288720914</v>
      </c>
      <c r="W107" s="69">
        <f t="shared" si="53"/>
        <v>1.6712393074734566</v>
      </c>
      <c r="X107" s="69">
        <f t="shared" si="54"/>
        <v>2.9441251181727739</v>
      </c>
      <c r="Y107" s="69">
        <f t="shared" si="55"/>
        <v>0.71988861713317309</v>
      </c>
      <c r="Z107" s="69">
        <f t="shared" si="56"/>
        <v>3.7567815886264677</v>
      </c>
      <c r="AA107" s="69">
        <f t="shared" si="57"/>
        <v>19.343218411373535</v>
      </c>
      <c r="AB107" s="69">
        <f t="shared" si="58"/>
        <v>3.1677777175068473</v>
      </c>
      <c r="AC107" s="69">
        <f t="shared" si="59"/>
        <v>0.18868182684282603</v>
      </c>
      <c r="AD107" s="70">
        <f t="shared" si="60"/>
        <v>1206.0988078320233</v>
      </c>
      <c r="AE107" s="68">
        <f t="shared" si="61"/>
        <v>193.25470065891747</v>
      </c>
      <c r="AF107" s="71">
        <f t="shared" si="62"/>
        <v>5.8914445381565104</v>
      </c>
      <c r="AG107" s="72">
        <f t="shared" si="63"/>
        <v>6.8931356269757318</v>
      </c>
      <c r="AH107" s="73">
        <f t="shared" si="64"/>
        <v>4.3012267184041919</v>
      </c>
      <c r="AI107" s="74">
        <f t="shared" si="65"/>
        <v>5.8944852468017102</v>
      </c>
    </row>
    <row r="108" spans="1:35" ht="15.75" customHeight="1" x14ac:dyDescent="0.45">
      <c r="A108" s="56">
        <f t="shared" si="41"/>
        <v>45852</v>
      </c>
      <c r="B108" s="57">
        <v>2025</v>
      </c>
      <c r="C108" s="57">
        <v>7</v>
      </c>
      <c r="D108" s="57">
        <v>14</v>
      </c>
      <c r="E108" s="58">
        <v>195</v>
      </c>
      <c r="F108" s="59">
        <v>35</v>
      </c>
      <c r="G108" s="59">
        <v>15</v>
      </c>
      <c r="H108" s="67">
        <f t="shared" si="42"/>
        <v>25</v>
      </c>
      <c r="I108" s="59">
        <v>98</v>
      </c>
      <c r="J108" s="59">
        <v>75</v>
      </c>
      <c r="K108" s="59">
        <v>1</v>
      </c>
      <c r="L108" s="59">
        <v>30</v>
      </c>
      <c r="M108" s="68">
        <f t="shared" si="43"/>
        <v>21.635889047100992</v>
      </c>
      <c r="N108" s="69">
        <f t="shared" si="44"/>
        <v>0.37761838350206933</v>
      </c>
      <c r="O108" s="69">
        <f t="shared" si="45"/>
        <v>1.8961071663073836</v>
      </c>
      <c r="P108" s="69">
        <f t="shared" si="46"/>
        <v>0.96776108504904335</v>
      </c>
      <c r="Q108" s="68">
        <f t="shared" si="47"/>
        <v>40.700132741516249</v>
      </c>
      <c r="R108" s="69">
        <f t="shared" si="48"/>
        <v>0.97419666616460154</v>
      </c>
      <c r="S108" s="68">
        <f t="shared" si="49"/>
        <v>14.485157878589638</v>
      </c>
      <c r="T108" s="69">
        <f t="shared" si="50"/>
        <v>5.6226812384961216</v>
      </c>
      <c r="U108" s="69">
        <f t="shared" si="51"/>
        <v>1.7053462321157722</v>
      </c>
      <c r="V108" s="69">
        <f t="shared" si="52"/>
        <v>4.2170109288720914</v>
      </c>
      <c r="W108" s="69">
        <f t="shared" si="53"/>
        <v>1.6712393074734566</v>
      </c>
      <c r="X108" s="69">
        <f t="shared" si="54"/>
        <v>2.9441251181727739</v>
      </c>
      <c r="Y108" s="69">
        <f t="shared" si="55"/>
        <v>0.71988861713317309</v>
      </c>
      <c r="Z108" s="69">
        <f t="shared" si="56"/>
        <v>3.7662337649555244</v>
      </c>
      <c r="AA108" s="69">
        <f t="shared" si="57"/>
        <v>19.333766235044479</v>
      </c>
      <c r="AB108" s="69">
        <f t="shared" si="58"/>
        <v>3.1677777175068473</v>
      </c>
      <c r="AC108" s="69">
        <f t="shared" si="59"/>
        <v>0.18868182684282603</v>
      </c>
      <c r="AD108" s="70">
        <f t="shared" si="60"/>
        <v>1206.0988078320233</v>
      </c>
      <c r="AE108" s="68">
        <f t="shared" si="61"/>
        <v>193.25470065891747</v>
      </c>
      <c r="AF108" s="71">
        <f t="shared" si="62"/>
        <v>5.888824085371553</v>
      </c>
      <c r="AG108" s="72">
        <f t="shared" si="63"/>
        <v>6.880399456715045</v>
      </c>
      <c r="AH108" s="73">
        <f t="shared" si="64"/>
        <v>4.3012267184041919</v>
      </c>
      <c r="AI108" s="74">
        <f t="shared" si="65"/>
        <v>5.8918817742411944</v>
      </c>
    </row>
    <row r="109" spans="1:35" ht="15.75" customHeight="1" x14ac:dyDescent="0.45">
      <c r="A109" s="56">
        <f t="shared" si="41"/>
        <v>45853</v>
      </c>
      <c r="B109" s="57">
        <v>2025</v>
      </c>
      <c r="C109" s="57">
        <v>7</v>
      </c>
      <c r="D109" s="57">
        <v>15</v>
      </c>
      <c r="E109" s="58">
        <v>196</v>
      </c>
      <c r="F109" s="59">
        <v>35</v>
      </c>
      <c r="G109" s="59">
        <v>15</v>
      </c>
      <c r="H109" s="67">
        <f t="shared" si="42"/>
        <v>25</v>
      </c>
      <c r="I109" s="59">
        <v>98</v>
      </c>
      <c r="J109" s="59">
        <v>75</v>
      </c>
      <c r="K109" s="59">
        <v>1</v>
      </c>
      <c r="L109" s="59">
        <v>30</v>
      </c>
      <c r="M109" s="68">
        <f t="shared" si="43"/>
        <v>21.477008464098706</v>
      </c>
      <c r="N109" s="69">
        <f t="shared" si="44"/>
        <v>0.37484538772673603</v>
      </c>
      <c r="O109" s="69">
        <f t="shared" si="45"/>
        <v>1.8933823977515192</v>
      </c>
      <c r="P109" s="69">
        <f t="shared" si="46"/>
        <v>0.96788715483579824</v>
      </c>
      <c r="Q109" s="68">
        <f t="shared" si="47"/>
        <v>40.621674820188495</v>
      </c>
      <c r="R109" s="69">
        <f t="shared" si="48"/>
        <v>0.97704397382898422</v>
      </c>
      <c r="S109" s="68">
        <f t="shared" si="49"/>
        <v>14.464342228812216</v>
      </c>
      <c r="T109" s="69">
        <f t="shared" si="50"/>
        <v>5.6226812384961216</v>
      </c>
      <c r="U109" s="69">
        <f t="shared" si="51"/>
        <v>1.7053462321157722</v>
      </c>
      <c r="V109" s="69">
        <f t="shared" si="52"/>
        <v>4.2170109288720914</v>
      </c>
      <c r="W109" s="69">
        <f t="shared" si="53"/>
        <v>1.6712393074734566</v>
      </c>
      <c r="X109" s="69">
        <f t="shared" si="54"/>
        <v>2.9441251181727739</v>
      </c>
      <c r="Y109" s="69">
        <f t="shared" si="55"/>
        <v>0.71988861713317309</v>
      </c>
      <c r="Z109" s="69">
        <f t="shared" si="56"/>
        <v>3.7761144886445521</v>
      </c>
      <c r="AA109" s="69">
        <f t="shared" si="57"/>
        <v>19.323885511355449</v>
      </c>
      <c r="AB109" s="69">
        <f t="shared" si="58"/>
        <v>3.1677777175068473</v>
      </c>
      <c r="AC109" s="69">
        <f t="shared" si="59"/>
        <v>0.18868182684282603</v>
      </c>
      <c r="AD109" s="70">
        <f t="shared" si="60"/>
        <v>1206.0988078320233</v>
      </c>
      <c r="AE109" s="68">
        <f t="shared" si="61"/>
        <v>193.25470065891747</v>
      </c>
      <c r="AF109" s="71">
        <f t="shared" si="62"/>
        <v>5.8860848252258533</v>
      </c>
      <c r="AG109" s="72">
        <f t="shared" si="63"/>
        <v>6.8671360641185917</v>
      </c>
      <c r="AH109" s="73">
        <f t="shared" si="64"/>
        <v>4.3012267184041919</v>
      </c>
      <c r="AI109" s="74">
        <f t="shared" si="65"/>
        <v>5.8891602641775966</v>
      </c>
    </row>
    <row r="110" spans="1:35" ht="15.75" customHeight="1" x14ac:dyDescent="0.45">
      <c r="A110" s="56">
        <f t="shared" si="41"/>
        <v>45854</v>
      </c>
      <c r="B110" s="57">
        <v>2025</v>
      </c>
      <c r="C110" s="57">
        <v>7</v>
      </c>
      <c r="D110" s="57">
        <v>16</v>
      </c>
      <c r="E110" s="58">
        <v>197</v>
      </c>
      <c r="F110" s="59">
        <v>35</v>
      </c>
      <c r="G110" s="59">
        <v>15</v>
      </c>
      <c r="H110" s="67">
        <f t="shared" si="42"/>
        <v>25</v>
      </c>
      <c r="I110" s="59">
        <v>98</v>
      </c>
      <c r="J110" s="59">
        <v>75</v>
      </c>
      <c r="K110" s="59">
        <v>1</v>
      </c>
      <c r="L110" s="59">
        <v>30</v>
      </c>
      <c r="M110" s="68">
        <f t="shared" si="43"/>
        <v>21.311763750213327</v>
      </c>
      <c r="N110" s="69">
        <f t="shared" si="44"/>
        <v>0.37196131665372323</v>
      </c>
      <c r="O110" s="69">
        <f t="shared" si="45"/>
        <v>1.8905574067950013</v>
      </c>
      <c r="P110" s="69">
        <f t="shared" si="46"/>
        <v>0.96802274039613001</v>
      </c>
      <c r="Q110" s="68">
        <f t="shared" si="47"/>
        <v>40.540102002238299</v>
      </c>
      <c r="R110" s="69">
        <f t="shared" si="48"/>
        <v>0.9800160097448023</v>
      </c>
      <c r="S110" s="68">
        <f t="shared" si="49"/>
        <v>14.442760938082515</v>
      </c>
      <c r="T110" s="69">
        <f t="shared" si="50"/>
        <v>5.6226812384961216</v>
      </c>
      <c r="U110" s="69">
        <f t="shared" si="51"/>
        <v>1.7053462321157722</v>
      </c>
      <c r="V110" s="69">
        <f t="shared" si="52"/>
        <v>4.2170109288720914</v>
      </c>
      <c r="W110" s="69">
        <f t="shared" si="53"/>
        <v>1.6712393074734566</v>
      </c>
      <c r="X110" s="69">
        <f t="shared" si="54"/>
        <v>2.9441251181727739</v>
      </c>
      <c r="Y110" s="69">
        <f t="shared" si="55"/>
        <v>0.71988861713317309</v>
      </c>
      <c r="Z110" s="69">
        <f t="shared" si="56"/>
        <v>3.786428044164178</v>
      </c>
      <c r="AA110" s="69">
        <f t="shared" si="57"/>
        <v>19.313571955835823</v>
      </c>
      <c r="AB110" s="69">
        <f t="shared" si="58"/>
        <v>3.1677777175068473</v>
      </c>
      <c r="AC110" s="69">
        <f t="shared" si="59"/>
        <v>0.18868182684282603</v>
      </c>
      <c r="AD110" s="70">
        <f t="shared" si="60"/>
        <v>1206.0988078320233</v>
      </c>
      <c r="AE110" s="68">
        <f t="shared" si="61"/>
        <v>193.25470065891747</v>
      </c>
      <c r="AF110" s="71">
        <f t="shared" si="62"/>
        <v>5.8832255699238623</v>
      </c>
      <c r="AG110" s="72">
        <f t="shared" si="63"/>
        <v>6.8533460950324523</v>
      </c>
      <c r="AH110" s="73">
        <f t="shared" si="64"/>
        <v>4.3012267184041919</v>
      </c>
      <c r="AI110" s="74">
        <f t="shared" si="65"/>
        <v>5.8863195365121408</v>
      </c>
    </row>
    <row r="111" spans="1:35" ht="15.75" customHeight="1" x14ac:dyDescent="0.45">
      <c r="A111" s="56">
        <f t="shared" si="41"/>
        <v>45855</v>
      </c>
      <c r="B111" s="57">
        <v>2025</v>
      </c>
      <c r="C111" s="57">
        <v>7</v>
      </c>
      <c r="D111" s="57">
        <v>17</v>
      </c>
      <c r="E111" s="58">
        <v>198</v>
      </c>
      <c r="F111" s="59">
        <v>35</v>
      </c>
      <c r="G111" s="59">
        <v>15</v>
      </c>
      <c r="H111" s="67">
        <f t="shared" si="42"/>
        <v>25</v>
      </c>
      <c r="I111" s="59">
        <v>98</v>
      </c>
      <c r="J111" s="59">
        <v>75</v>
      </c>
      <c r="K111" s="59">
        <v>1</v>
      </c>
      <c r="L111" s="59">
        <v>30</v>
      </c>
      <c r="M111" s="68">
        <f t="shared" si="43"/>
        <v>21.140203871248858</v>
      </c>
      <c r="N111" s="69">
        <f t="shared" si="44"/>
        <v>0.36896702489953004</v>
      </c>
      <c r="O111" s="69">
        <f t="shared" si="45"/>
        <v>1.8876339539817568</v>
      </c>
      <c r="P111" s="69">
        <f t="shared" si="46"/>
        <v>0.96816780155292315</v>
      </c>
      <c r="Q111" s="68">
        <f t="shared" si="47"/>
        <v>40.455418319402533</v>
      </c>
      <c r="R111" s="69">
        <f t="shared" si="48"/>
        <v>0.98311406710195426</v>
      </c>
      <c r="S111" s="68">
        <f t="shared" si="49"/>
        <v>14.420427455933972</v>
      </c>
      <c r="T111" s="69">
        <f t="shared" si="50"/>
        <v>5.6226812384961216</v>
      </c>
      <c r="U111" s="69">
        <f t="shared" si="51"/>
        <v>1.7053462321157722</v>
      </c>
      <c r="V111" s="69">
        <f t="shared" si="52"/>
        <v>4.2170109288720914</v>
      </c>
      <c r="W111" s="69">
        <f t="shared" si="53"/>
        <v>1.6712393074734566</v>
      </c>
      <c r="X111" s="69">
        <f t="shared" si="54"/>
        <v>2.9441251181727739</v>
      </c>
      <c r="Y111" s="69">
        <f t="shared" si="55"/>
        <v>0.71988861713317309</v>
      </c>
      <c r="Z111" s="69">
        <f t="shared" si="56"/>
        <v>3.7971789191404568</v>
      </c>
      <c r="AA111" s="69">
        <f t="shared" si="57"/>
        <v>19.302821080859545</v>
      </c>
      <c r="AB111" s="69">
        <f t="shared" si="58"/>
        <v>3.1677777175068473</v>
      </c>
      <c r="AC111" s="69">
        <f t="shared" si="59"/>
        <v>0.18868182684282603</v>
      </c>
      <c r="AD111" s="70">
        <f t="shared" si="60"/>
        <v>1206.0988078320233</v>
      </c>
      <c r="AE111" s="68">
        <f t="shared" si="61"/>
        <v>193.25470065891747</v>
      </c>
      <c r="AF111" s="71">
        <f t="shared" si="62"/>
        <v>5.8802450753486921</v>
      </c>
      <c r="AG111" s="72">
        <f t="shared" si="63"/>
        <v>6.8390302310259088</v>
      </c>
      <c r="AH111" s="73">
        <f t="shared" si="64"/>
        <v>4.3012267184041919</v>
      </c>
      <c r="AI111" s="74">
        <f t="shared" si="65"/>
        <v>5.8833583551896727</v>
      </c>
    </row>
    <row r="112" spans="1:35" ht="15.75" customHeight="1" x14ac:dyDescent="0.45">
      <c r="A112" s="56">
        <f t="shared" si="41"/>
        <v>45856</v>
      </c>
      <c r="B112" s="57">
        <v>2025</v>
      </c>
      <c r="C112" s="57">
        <v>7</v>
      </c>
      <c r="D112" s="57">
        <v>18</v>
      </c>
      <c r="E112" s="58">
        <v>199</v>
      </c>
      <c r="F112" s="59">
        <v>35</v>
      </c>
      <c r="G112" s="59">
        <v>15</v>
      </c>
      <c r="H112" s="67">
        <f t="shared" si="42"/>
        <v>25</v>
      </c>
      <c r="I112" s="59">
        <v>98</v>
      </c>
      <c r="J112" s="59">
        <v>75</v>
      </c>
      <c r="K112" s="59">
        <v>1</v>
      </c>
      <c r="L112" s="59">
        <v>30</v>
      </c>
      <c r="M112" s="68">
        <f t="shared" si="43"/>
        <v>20.962379664337746</v>
      </c>
      <c r="N112" s="69">
        <f t="shared" si="44"/>
        <v>0.36586339974157484</v>
      </c>
      <c r="O112" s="69">
        <f t="shared" si="45"/>
        <v>1.8846138340357816</v>
      </c>
      <c r="P112" s="69">
        <f t="shared" si="46"/>
        <v>0.96832229532122505</v>
      </c>
      <c r="Q112" s="68">
        <f t="shared" si="47"/>
        <v>40.367628037517434</v>
      </c>
      <c r="R112" s="69">
        <f t="shared" si="48"/>
        <v>0.98633949817998601</v>
      </c>
      <c r="S112" s="68">
        <f t="shared" si="49"/>
        <v>14.397355493015903</v>
      </c>
      <c r="T112" s="69">
        <f t="shared" si="50"/>
        <v>5.6226812384961216</v>
      </c>
      <c r="U112" s="69">
        <f t="shared" si="51"/>
        <v>1.7053462321157722</v>
      </c>
      <c r="V112" s="69">
        <f t="shared" si="52"/>
        <v>4.2170109288720914</v>
      </c>
      <c r="W112" s="69">
        <f t="shared" si="53"/>
        <v>1.6712393074734566</v>
      </c>
      <c r="X112" s="69">
        <f t="shared" si="54"/>
        <v>2.9441251181727739</v>
      </c>
      <c r="Y112" s="69">
        <f t="shared" si="55"/>
        <v>0.71988861713317309</v>
      </c>
      <c r="Z112" s="69">
        <f t="shared" si="56"/>
        <v>3.8083718062522705</v>
      </c>
      <c r="AA112" s="69">
        <f t="shared" si="57"/>
        <v>19.29162819374773</v>
      </c>
      <c r="AB112" s="69">
        <f t="shared" si="58"/>
        <v>3.1677777175068473</v>
      </c>
      <c r="AC112" s="69">
        <f t="shared" si="59"/>
        <v>0.18868182684282603</v>
      </c>
      <c r="AD112" s="70">
        <f t="shared" si="60"/>
        <v>1206.0988078320233</v>
      </c>
      <c r="AE112" s="68">
        <f t="shared" si="61"/>
        <v>193.25470065891747</v>
      </c>
      <c r="AF112" s="71">
        <f t="shared" si="62"/>
        <v>5.8771420405360946</v>
      </c>
      <c r="AG112" s="72">
        <f t="shared" si="63"/>
        <v>6.8241891932429786</v>
      </c>
      <c r="AH112" s="73">
        <f t="shared" si="64"/>
        <v>4.3012267184041919</v>
      </c>
      <c r="AI112" s="74">
        <f t="shared" si="65"/>
        <v>5.8802754276760387</v>
      </c>
    </row>
    <row r="113" spans="1:35" ht="15.75" customHeight="1" x14ac:dyDescent="0.45">
      <c r="A113" s="56">
        <f t="shared" si="41"/>
        <v>45857</v>
      </c>
      <c r="B113" s="57">
        <v>2025</v>
      </c>
      <c r="C113" s="57">
        <v>7</v>
      </c>
      <c r="D113" s="57">
        <v>19</v>
      </c>
      <c r="E113" s="58">
        <v>200</v>
      </c>
      <c r="F113" s="59">
        <v>35</v>
      </c>
      <c r="G113" s="59">
        <v>15</v>
      </c>
      <c r="H113" s="67">
        <f t="shared" si="42"/>
        <v>25</v>
      </c>
      <c r="I113" s="59">
        <v>98</v>
      </c>
      <c r="J113" s="59">
        <v>75</v>
      </c>
      <c r="K113" s="59">
        <v>1</v>
      </c>
      <c r="L113" s="59">
        <v>30</v>
      </c>
      <c r="M113" s="68">
        <f t="shared" si="43"/>
        <v>20.778343822876703</v>
      </c>
      <c r="N113" s="69">
        <f t="shared" si="44"/>
        <v>0.36265136085527472</v>
      </c>
      <c r="O113" s="69">
        <f t="shared" si="45"/>
        <v>1.8814988723942019</v>
      </c>
      <c r="P113" s="69">
        <f t="shared" si="46"/>
        <v>0.96848617592098396</v>
      </c>
      <c r="Q113" s="68">
        <f t="shared" si="47"/>
        <v>40.276735680680034</v>
      </c>
      <c r="R113" s="69">
        <f t="shared" si="48"/>
        <v>0.9896937148950935</v>
      </c>
      <c r="S113" s="68">
        <f t="shared" si="49"/>
        <v>14.373558994608112</v>
      </c>
      <c r="T113" s="69">
        <f t="shared" si="50"/>
        <v>5.6226812384961216</v>
      </c>
      <c r="U113" s="69">
        <f t="shared" si="51"/>
        <v>1.7053462321157722</v>
      </c>
      <c r="V113" s="69">
        <f t="shared" si="52"/>
        <v>4.2170109288720914</v>
      </c>
      <c r="W113" s="69">
        <f t="shared" si="53"/>
        <v>1.6712393074734566</v>
      </c>
      <c r="X113" s="69">
        <f t="shared" si="54"/>
        <v>2.9441251181727739</v>
      </c>
      <c r="Y113" s="69">
        <f t="shared" si="55"/>
        <v>0.71988861713317309</v>
      </c>
      <c r="Z113" s="69">
        <f t="shared" si="56"/>
        <v>3.820011605129531</v>
      </c>
      <c r="AA113" s="69">
        <f t="shared" si="57"/>
        <v>19.279988394870472</v>
      </c>
      <c r="AB113" s="69">
        <f t="shared" si="58"/>
        <v>3.1677777175068473</v>
      </c>
      <c r="AC113" s="69">
        <f t="shared" si="59"/>
        <v>0.18868182684282603</v>
      </c>
      <c r="AD113" s="70">
        <f t="shared" si="60"/>
        <v>1206.0988078320233</v>
      </c>
      <c r="AE113" s="68">
        <f t="shared" si="61"/>
        <v>193.25470065891747</v>
      </c>
      <c r="AF113" s="71">
        <f t="shared" si="62"/>
        <v>5.8739151071482274</v>
      </c>
      <c r="AG113" s="72">
        <f t="shared" si="63"/>
        <v>6.8088237464869374</v>
      </c>
      <c r="AH113" s="73">
        <f t="shared" si="64"/>
        <v>4.3012267184041919</v>
      </c>
      <c r="AI113" s="74">
        <f t="shared" si="65"/>
        <v>5.8770694044352627</v>
      </c>
    </row>
    <row r="114" spans="1:35" ht="15.75" customHeight="1" x14ac:dyDescent="0.45">
      <c r="A114" s="56">
        <f t="shared" si="41"/>
        <v>45858</v>
      </c>
      <c r="B114" s="57">
        <v>2025</v>
      </c>
      <c r="C114" s="57">
        <v>7</v>
      </c>
      <c r="D114" s="57">
        <v>20</v>
      </c>
      <c r="E114" s="58">
        <v>201</v>
      </c>
      <c r="F114" s="59">
        <v>35</v>
      </c>
      <c r="G114" s="59">
        <v>15</v>
      </c>
      <c r="H114" s="67">
        <f t="shared" si="42"/>
        <v>25</v>
      </c>
      <c r="I114" s="59">
        <v>98</v>
      </c>
      <c r="J114" s="59">
        <v>75</v>
      </c>
      <c r="K114" s="59">
        <v>1</v>
      </c>
      <c r="L114" s="59">
        <v>30</v>
      </c>
      <c r="M114" s="68">
        <f t="shared" si="43"/>
        <v>20.588150880912405</v>
      </c>
      <c r="N114" s="69">
        <f t="shared" si="44"/>
        <v>0.35933186004152445</v>
      </c>
      <c r="O114" s="69">
        <f t="shared" si="45"/>
        <v>1.8782909217745445</v>
      </c>
      <c r="P114" s="69">
        <f t="shared" si="46"/>
        <v>0.96865939479061414</v>
      </c>
      <c r="Q114" s="68">
        <f t="shared" si="47"/>
        <v>40.182746056786733</v>
      </c>
      <c r="R114" s="69">
        <f t="shared" si="48"/>
        <v>0.99317818934542923</v>
      </c>
      <c r="S114" s="68">
        <f t="shared" si="49"/>
        <v>14.349052114396827</v>
      </c>
      <c r="T114" s="69">
        <f t="shared" si="50"/>
        <v>5.6226812384961216</v>
      </c>
      <c r="U114" s="69">
        <f t="shared" si="51"/>
        <v>1.7053462321157722</v>
      </c>
      <c r="V114" s="69">
        <f t="shared" si="52"/>
        <v>4.2170109288720914</v>
      </c>
      <c r="W114" s="69">
        <f t="shared" si="53"/>
        <v>1.6712393074734566</v>
      </c>
      <c r="X114" s="69">
        <f t="shared" si="54"/>
        <v>2.9441251181727739</v>
      </c>
      <c r="Y114" s="69">
        <f t="shared" si="55"/>
        <v>0.71988861713317309</v>
      </c>
      <c r="Z114" s="69">
        <f t="shared" si="56"/>
        <v>3.8321034242455059</v>
      </c>
      <c r="AA114" s="69">
        <f t="shared" si="57"/>
        <v>19.267896575754495</v>
      </c>
      <c r="AB114" s="69">
        <f t="shared" si="58"/>
        <v>3.1677777175068473</v>
      </c>
      <c r="AC114" s="69">
        <f t="shared" si="59"/>
        <v>0.18868182684282603</v>
      </c>
      <c r="AD114" s="70">
        <f t="shared" si="60"/>
        <v>1206.0988078320233</v>
      </c>
      <c r="AE114" s="68">
        <f t="shared" si="61"/>
        <v>193.25470065891747</v>
      </c>
      <c r="AF114" s="71">
        <f t="shared" si="62"/>
        <v>5.8705628589490217</v>
      </c>
      <c r="AG114" s="72">
        <f t="shared" si="63"/>
        <v>6.7929347035376324</v>
      </c>
      <c r="AH114" s="73">
        <f t="shared" si="64"/>
        <v>4.3012267184041919</v>
      </c>
      <c r="AI114" s="74">
        <f t="shared" si="65"/>
        <v>5.8737388784083207</v>
      </c>
    </row>
    <row r="115" spans="1:35" ht="15.75" customHeight="1" x14ac:dyDescent="0.45">
      <c r="A115" s="56">
        <f t="shared" si="41"/>
        <v>45859</v>
      </c>
      <c r="B115" s="57">
        <v>2025</v>
      </c>
      <c r="C115" s="57">
        <v>7</v>
      </c>
      <c r="D115" s="57">
        <v>21</v>
      </c>
      <c r="E115" s="58">
        <v>202</v>
      </c>
      <c r="F115" s="59">
        <v>35</v>
      </c>
      <c r="G115" s="59">
        <v>15</v>
      </c>
      <c r="H115" s="67">
        <f t="shared" si="42"/>
        <v>25</v>
      </c>
      <c r="I115" s="59">
        <v>98</v>
      </c>
      <c r="J115" s="59">
        <v>75</v>
      </c>
      <c r="K115" s="59">
        <v>1</v>
      </c>
      <c r="L115" s="59">
        <v>30</v>
      </c>
      <c r="M115" s="68">
        <f t="shared" si="43"/>
        <v>20.391857196981835</v>
      </c>
      <c r="N115" s="69">
        <f t="shared" si="44"/>
        <v>0.35590588094465631</v>
      </c>
      <c r="O115" s="69">
        <f t="shared" si="45"/>
        <v>1.8749918587875989</v>
      </c>
      <c r="P115" s="69">
        <f t="shared" si="46"/>
        <v>0.96884190060138597</v>
      </c>
      <c r="Q115" s="68">
        <f t="shared" si="47"/>
        <v>40.085664284441954</v>
      </c>
      <c r="R115" s="69">
        <f t="shared" si="48"/>
        <v>0.99679445435277958</v>
      </c>
      <c r="S115" s="68">
        <f t="shared" si="49"/>
        <v>14.323849188598922</v>
      </c>
      <c r="T115" s="69">
        <f t="shared" si="50"/>
        <v>5.6226812384961216</v>
      </c>
      <c r="U115" s="69">
        <f t="shared" si="51"/>
        <v>1.7053462321157722</v>
      </c>
      <c r="V115" s="69">
        <f t="shared" si="52"/>
        <v>4.2170109288720914</v>
      </c>
      <c r="W115" s="69">
        <f t="shared" si="53"/>
        <v>1.6712393074734566</v>
      </c>
      <c r="X115" s="69">
        <f t="shared" si="54"/>
        <v>2.9441251181727739</v>
      </c>
      <c r="Y115" s="69">
        <f t="shared" si="55"/>
        <v>0.71988861713317309</v>
      </c>
      <c r="Z115" s="69">
        <f t="shared" si="56"/>
        <v>3.844652582796547</v>
      </c>
      <c r="AA115" s="69">
        <f t="shared" si="57"/>
        <v>19.255347417203453</v>
      </c>
      <c r="AB115" s="69">
        <f t="shared" si="58"/>
        <v>3.1677777175068473</v>
      </c>
      <c r="AC115" s="69">
        <f t="shared" si="59"/>
        <v>0.18868182684282603</v>
      </c>
      <c r="AD115" s="70">
        <f t="shared" si="60"/>
        <v>1206.0988078320233</v>
      </c>
      <c r="AE115" s="68">
        <f t="shared" si="61"/>
        <v>193.25470065891747</v>
      </c>
      <c r="AF115" s="71">
        <f t="shared" si="62"/>
        <v>5.8670838212830763</v>
      </c>
      <c r="AG115" s="72">
        <f t="shared" si="63"/>
        <v>6.7765229297004295</v>
      </c>
      <c r="AH115" s="73">
        <f t="shared" si="64"/>
        <v>4.3012267184041919</v>
      </c>
      <c r="AI115" s="74">
        <f t="shared" si="65"/>
        <v>5.870282384495404</v>
      </c>
    </row>
    <row r="116" spans="1:35" ht="15.75" customHeight="1" x14ac:dyDescent="0.45">
      <c r="A116" s="56">
        <f t="shared" si="41"/>
        <v>45860</v>
      </c>
      <c r="B116" s="57">
        <v>2025</v>
      </c>
      <c r="C116" s="57">
        <v>7</v>
      </c>
      <c r="D116" s="57">
        <v>22</v>
      </c>
      <c r="E116" s="58">
        <v>203</v>
      </c>
      <c r="F116" s="59">
        <v>35</v>
      </c>
      <c r="G116" s="59">
        <v>15</v>
      </c>
      <c r="H116" s="67">
        <f t="shared" si="42"/>
        <v>25</v>
      </c>
      <c r="I116" s="59">
        <v>98</v>
      </c>
      <c r="J116" s="59">
        <v>75</v>
      </c>
      <c r="K116" s="59">
        <v>1</v>
      </c>
      <c r="L116" s="59">
        <v>30</v>
      </c>
      <c r="M116" s="68">
        <f t="shared" si="43"/>
        <v>20.189520937411931</v>
      </c>
      <c r="N116" s="69">
        <f t="shared" si="44"/>
        <v>0.35237443876096292</v>
      </c>
      <c r="O116" s="69">
        <f t="shared" si="45"/>
        <v>1.8716035806065698</v>
      </c>
      <c r="P116" s="69">
        <f t="shared" si="46"/>
        <v>0.9690336392726363</v>
      </c>
      <c r="Q116" s="68">
        <f t="shared" si="47"/>
        <v>39.985495821222337</v>
      </c>
      <c r="R116" s="69">
        <f t="shared" si="48"/>
        <v>1</v>
      </c>
      <c r="S116" s="68">
        <f t="shared" si="49"/>
        <v>14.297964710516196</v>
      </c>
      <c r="T116" s="69">
        <f t="shared" si="50"/>
        <v>5.6226812384961216</v>
      </c>
      <c r="U116" s="69">
        <f t="shared" si="51"/>
        <v>1.7053462321157722</v>
      </c>
      <c r="V116" s="69">
        <f t="shared" si="52"/>
        <v>4.2170109288720914</v>
      </c>
      <c r="W116" s="69">
        <f t="shared" si="53"/>
        <v>1.6712393074734566</v>
      </c>
      <c r="X116" s="69">
        <f t="shared" si="54"/>
        <v>2.9441251181727739</v>
      </c>
      <c r="Y116" s="69">
        <f t="shared" si="55"/>
        <v>0.71988861713317309</v>
      </c>
      <c r="Z116" s="69">
        <f t="shared" si="56"/>
        <v>3.8557764635098803</v>
      </c>
      <c r="AA116" s="69">
        <f t="shared" si="57"/>
        <v>19.244223536490122</v>
      </c>
      <c r="AB116" s="69">
        <f t="shared" si="58"/>
        <v>3.1677777175068473</v>
      </c>
      <c r="AC116" s="69">
        <f t="shared" si="59"/>
        <v>0.18868182684282603</v>
      </c>
      <c r="AD116" s="70">
        <f t="shared" si="60"/>
        <v>1206.0988078320233</v>
      </c>
      <c r="AE116" s="68">
        <f t="shared" si="61"/>
        <v>193.25470065891747</v>
      </c>
      <c r="AF116" s="71">
        <f t="shared" si="62"/>
        <v>5.8639999173037172</v>
      </c>
      <c r="AG116" s="72">
        <f t="shared" si="63"/>
        <v>6.7595893475842903</v>
      </c>
      <c r="AH116" s="73">
        <f t="shared" si="64"/>
        <v>4.3012267184041919</v>
      </c>
      <c r="AI116" s="74">
        <f t="shared" si="65"/>
        <v>5.8672184638494684</v>
      </c>
    </row>
    <row r="117" spans="1:35" ht="15.75" customHeight="1" x14ac:dyDescent="0.45">
      <c r="A117" s="56">
        <f t="shared" si="41"/>
        <v>45861</v>
      </c>
      <c r="B117" s="57">
        <v>2025</v>
      </c>
      <c r="C117" s="57">
        <v>7</v>
      </c>
      <c r="D117" s="57">
        <v>23</v>
      </c>
      <c r="E117" s="58">
        <v>204</v>
      </c>
      <c r="F117" s="59">
        <v>35</v>
      </c>
      <c r="G117" s="59">
        <v>15</v>
      </c>
      <c r="H117" s="67">
        <f t="shared" si="42"/>
        <v>25</v>
      </c>
      <c r="I117" s="59">
        <v>98</v>
      </c>
      <c r="J117" s="59">
        <v>75</v>
      </c>
      <c r="K117" s="59">
        <v>1</v>
      </c>
      <c r="L117" s="59">
        <v>30</v>
      </c>
      <c r="M117" s="68">
        <f t="shared" si="43"/>
        <v>19.981202059083586</v>
      </c>
      <c r="N117" s="69">
        <f t="shared" si="44"/>
        <v>0.34873857993787222</v>
      </c>
      <c r="O117" s="69">
        <f t="shared" si="45"/>
        <v>1.8681280017025288</v>
      </c>
      <c r="P117" s="69">
        <f t="shared" si="46"/>
        <v>0.9692345539877929</v>
      </c>
      <c r="Q117" s="68">
        <f t="shared" si="47"/>
        <v>39.882246493275147</v>
      </c>
      <c r="R117" s="69">
        <f t="shared" si="48"/>
        <v>1</v>
      </c>
      <c r="S117" s="68">
        <f t="shared" si="49"/>
        <v>14.271413305596097</v>
      </c>
      <c r="T117" s="69">
        <f t="shared" si="50"/>
        <v>5.6226812384961216</v>
      </c>
      <c r="U117" s="69">
        <f t="shared" si="51"/>
        <v>1.7053462321157722</v>
      </c>
      <c r="V117" s="69">
        <f t="shared" si="52"/>
        <v>4.2170109288720914</v>
      </c>
      <c r="W117" s="69">
        <f t="shared" si="53"/>
        <v>1.6712393074734566</v>
      </c>
      <c r="X117" s="69">
        <f t="shared" si="54"/>
        <v>2.9441251181727739</v>
      </c>
      <c r="Y117" s="69">
        <f t="shared" si="55"/>
        <v>0.71988861713317309</v>
      </c>
      <c r="Z117" s="69">
        <f t="shared" si="56"/>
        <v>3.8557764635098803</v>
      </c>
      <c r="AA117" s="69">
        <f t="shared" si="57"/>
        <v>19.244223536490122</v>
      </c>
      <c r="AB117" s="69">
        <f t="shared" si="58"/>
        <v>3.1677777175068473</v>
      </c>
      <c r="AC117" s="69">
        <f t="shared" si="59"/>
        <v>0.18868182684282603</v>
      </c>
      <c r="AD117" s="70">
        <f t="shared" si="60"/>
        <v>1206.0988078320233</v>
      </c>
      <c r="AE117" s="68">
        <f t="shared" si="61"/>
        <v>193.25470065891747</v>
      </c>
      <c r="AF117" s="71">
        <f t="shared" si="62"/>
        <v>5.8639999173037172</v>
      </c>
      <c r="AG117" s="72">
        <f t="shared" si="63"/>
        <v>6.7421349421054257</v>
      </c>
      <c r="AH117" s="73">
        <f t="shared" si="64"/>
        <v>4.3012267184041919</v>
      </c>
      <c r="AI117" s="74">
        <f t="shared" si="65"/>
        <v>5.8672184638494684</v>
      </c>
    </row>
    <row r="118" spans="1:35" ht="15.75" customHeight="1" x14ac:dyDescent="0.45">
      <c r="A118" s="56">
        <f t="shared" si="41"/>
        <v>45862</v>
      </c>
      <c r="B118" s="57">
        <v>2025</v>
      </c>
      <c r="C118" s="57">
        <v>7</v>
      </c>
      <c r="D118" s="57">
        <v>24</v>
      </c>
      <c r="E118" s="58">
        <v>205</v>
      </c>
      <c r="F118" s="59">
        <v>35</v>
      </c>
      <c r="G118" s="59">
        <v>15</v>
      </c>
      <c r="H118" s="67">
        <f t="shared" si="42"/>
        <v>25</v>
      </c>
      <c r="I118" s="59">
        <v>98</v>
      </c>
      <c r="J118" s="59">
        <v>75</v>
      </c>
      <c r="K118" s="59">
        <v>1</v>
      </c>
      <c r="L118" s="59">
        <v>30</v>
      </c>
      <c r="M118" s="68">
        <f t="shared" si="43"/>
        <v>19.766962291665028</v>
      </c>
      <c r="N118" s="69">
        <f t="shared" si="44"/>
        <v>0.34499938186386025</v>
      </c>
      <c r="O118" s="69">
        <f t="shared" si="45"/>
        <v>1.8645670506554344</v>
      </c>
      <c r="P118" s="69">
        <f t="shared" si="46"/>
        <v>0.96944458521121102</v>
      </c>
      <c r="Q118" s="68">
        <f t="shared" si="47"/>
        <v>39.775922526222672</v>
      </c>
      <c r="R118" s="69">
        <f t="shared" si="48"/>
        <v>1</v>
      </c>
      <c r="S118" s="68">
        <f t="shared" si="49"/>
        <v>14.24420970706978</v>
      </c>
      <c r="T118" s="69">
        <f t="shared" si="50"/>
        <v>5.6226812384961216</v>
      </c>
      <c r="U118" s="69">
        <f t="shared" si="51"/>
        <v>1.7053462321157722</v>
      </c>
      <c r="V118" s="69">
        <f t="shared" si="52"/>
        <v>4.2170109288720914</v>
      </c>
      <c r="W118" s="69">
        <f t="shared" si="53"/>
        <v>1.6712393074734566</v>
      </c>
      <c r="X118" s="69">
        <f t="shared" si="54"/>
        <v>2.9441251181727739</v>
      </c>
      <c r="Y118" s="69">
        <f t="shared" si="55"/>
        <v>0.71988861713317309</v>
      </c>
      <c r="Z118" s="69">
        <f t="shared" si="56"/>
        <v>3.8557764635098803</v>
      </c>
      <c r="AA118" s="69">
        <f t="shared" si="57"/>
        <v>19.244223536490122</v>
      </c>
      <c r="AB118" s="69">
        <f t="shared" si="58"/>
        <v>3.1677777175068473</v>
      </c>
      <c r="AC118" s="69">
        <f t="shared" si="59"/>
        <v>0.18868182684282603</v>
      </c>
      <c r="AD118" s="70">
        <f t="shared" si="60"/>
        <v>1206.0988078320233</v>
      </c>
      <c r="AE118" s="68">
        <f t="shared" si="61"/>
        <v>193.25470065891747</v>
      </c>
      <c r="AF118" s="71">
        <f t="shared" si="62"/>
        <v>5.8639999173037172</v>
      </c>
      <c r="AG118" s="72">
        <f t="shared" si="63"/>
        <v>6.7241607657117104</v>
      </c>
      <c r="AH118" s="73">
        <f t="shared" si="64"/>
        <v>4.3012267184041919</v>
      </c>
      <c r="AI118" s="74">
        <f t="shared" si="65"/>
        <v>5.8672184638494684</v>
      </c>
    </row>
    <row r="119" spans="1:35" ht="15.75" customHeight="1" x14ac:dyDescent="0.45">
      <c r="A119" s="56">
        <f t="shared" si="41"/>
        <v>45863</v>
      </c>
      <c r="B119" s="57">
        <v>2025</v>
      </c>
      <c r="C119" s="57">
        <v>7</v>
      </c>
      <c r="D119" s="57">
        <v>25</v>
      </c>
      <c r="E119" s="58">
        <v>206</v>
      </c>
      <c r="F119" s="59">
        <v>35</v>
      </c>
      <c r="G119" s="59">
        <v>15</v>
      </c>
      <c r="H119" s="67">
        <f t="shared" si="42"/>
        <v>25</v>
      </c>
      <c r="I119" s="59">
        <v>98</v>
      </c>
      <c r="J119" s="59">
        <v>75</v>
      </c>
      <c r="K119" s="59">
        <v>1</v>
      </c>
      <c r="L119" s="59">
        <v>30</v>
      </c>
      <c r="M119" s="68">
        <f t="shared" si="43"/>
        <v>19.546865119319914</v>
      </c>
      <c r="N119" s="69">
        <f t="shared" si="44"/>
        <v>0.3411579525491969</v>
      </c>
      <c r="O119" s="69">
        <f t="shared" si="45"/>
        <v>1.8609226670492427</v>
      </c>
      <c r="P119" s="69">
        <f t="shared" si="46"/>
        <v>0.96966367070581549</v>
      </c>
      <c r="Q119" s="68">
        <f t="shared" si="47"/>
        <v>39.666530577336403</v>
      </c>
      <c r="R119" s="69">
        <f t="shared" si="48"/>
        <v>1</v>
      </c>
      <c r="S119" s="68">
        <f t="shared" si="49"/>
        <v>14.216368732232564</v>
      </c>
      <c r="T119" s="69">
        <f t="shared" si="50"/>
        <v>5.6226812384961216</v>
      </c>
      <c r="U119" s="69">
        <f t="shared" si="51"/>
        <v>1.7053462321157722</v>
      </c>
      <c r="V119" s="69">
        <f t="shared" si="52"/>
        <v>4.2170109288720914</v>
      </c>
      <c r="W119" s="69">
        <f t="shared" si="53"/>
        <v>1.6712393074734566</v>
      </c>
      <c r="X119" s="69">
        <f t="shared" si="54"/>
        <v>2.9441251181727739</v>
      </c>
      <c r="Y119" s="69">
        <f t="shared" si="55"/>
        <v>0.71988861713317309</v>
      </c>
      <c r="Z119" s="69">
        <f t="shared" si="56"/>
        <v>3.8557764635098803</v>
      </c>
      <c r="AA119" s="69">
        <f t="shared" si="57"/>
        <v>19.244223536490122</v>
      </c>
      <c r="AB119" s="69">
        <f t="shared" si="58"/>
        <v>3.1677777175068473</v>
      </c>
      <c r="AC119" s="69">
        <f t="shared" si="59"/>
        <v>0.18868182684282603</v>
      </c>
      <c r="AD119" s="70">
        <f t="shared" si="60"/>
        <v>1206.0988078320233</v>
      </c>
      <c r="AE119" s="68">
        <f t="shared" si="61"/>
        <v>193.25470065891747</v>
      </c>
      <c r="AF119" s="71">
        <f t="shared" si="62"/>
        <v>5.8639999173037172</v>
      </c>
      <c r="AG119" s="72">
        <f t="shared" si="63"/>
        <v>6.7056679438217621</v>
      </c>
      <c r="AH119" s="73">
        <f t="shared" si="64"/>
        <v>4.3012267184041919</v>
      </c>
      <c r="AI119" s="74">
        <f t="shared" si="65"/>
        <v>5.8672184638494684</v>
      </c>
    </row>
    <row r="120" spans="1:35" ht="15.75" customHeight="1" x14ac:dyDescent="0.45">
      <c r="A120" s="56">
        <f t="shared" si="41"/>
        <v>45864</v>
      </c>
      <c r="B120" s="57">
        <v>2025</v>
      </c>
      <c r="C120" s="57">
        <v>7</v>
      </c>
      <c r="D120" s="57">
        <v>26</v>
      </c>
      <c r="E120" s="58">
        <v>207</v>
      </c>
      <c r="F120" s="59">
        <v>35</v>
      </c>
      <c r="G120" s="59">
        <v>15</v>
      </c>
      <c r="H120" s="67">
        <f t="shared" si="42"/>
        <v>25</v>
      </c>
      <c r="I120" s="59">
        <v>98</v>
      </c>
      <c r="J120" s="59">
        <v>75</v>
      </c>
      <c r="K120" s="59">
        <v>1</v>
      </c>
      <c r="L120" s="59">
        <v>30</v>
      </c>
      <c r="M120" s="68">
        <f t="shared" si="43"/>
        <v>19.320975761895511</v>
      </c>
      <c r="N120" s="69">
        <f t="shared" si="44"/>
        <v>0.3372154302976163</v>
      </c>
      <c r="O120" s="69">
        <f t="shared" si="45"/>
        <v>1.8571967984588733</v>
      </c>
      <c r="P120" s="69">
        <f t="shared" si="46"/>
        <v>0.96989174555154223</v>
      </c>
      <c r="Q120" s="68">
        <f t="shared" si="47"/>
        <v>39.554077768938029</v>
      </c>
      <c r="R120" s="69">
        <f t="shared" si="48"/>
        <v>1</v>
      </c>
      <c r="S120" s="68">
        <f t="shared" si="49"/>
        <v>14.187905259426076</v>
      </c>
      <c r="T120" s="69">
        <f t="shared" si="50"/>
        <v>5.6226812384961216</v>
      </c>
      <c r="U120" s="69">
        <f t="shared" si="51"/>
        <v>1.7053462321157722</v>
      </c>
      <c r="V120" s="69">
        <f t="shared" si="52"/>
        <v>4.2170109288720914</v>
      </c>
      <c r="W120" s="69">
        <f t="shared" si="53"/>
        <v>1.6712393074734566</v>
      </c>
      <c r="X120" s="69">
        <f t="shared" si="54"/>
        <v>2.9441251181727739</v>
      </c>
      <c r="Y120" s="69">
        <f t="shared" si="55"/>
        <v>0.71988861713317309</v>
      </c>
      <c r="Z120" s="69">
        <f t="shared" si="56"/>
        <v>3.8557764635098803</v>
      </c>
      <c r="AA120" s="69">
        <f t="shared" si="57"/>
        <v>19.244223536490122</v>
      </c>
      <c r="AB120" s="69">
        <f t="shared" si="58"/>
        <v>3.1677777175068473</v>
      </c>
      <c r="AC120" s="69">
        <f t="shared" si="59"/>
        <v>0.18868182684282603</v>
      </c>
      <c r="AD120" s="70">
        <f t="shared" si="60"/>
        <v>1206.0988078320233</v>
      </c>
      <c r="AE120" s="68">
        <f t="shared" si="61"/>
        <v>193.25470065891747</v>
      </c>
      <c r="AF120" s="71">
        <f t="shared" si="62"/>
        <v>5.8639999173037172</v>
      </c>
      <c r="AG120" s="72">
        <f t="shared" si="63"/>
        <v>6.6866576804714173</v>
      </c>
      <c r="AH120" s="73">
        <f t="shared" si="64"/>
        <v>4.3012267184041919</v>
      </c>
      <c r="AI120" s="74">
        <f t="shared" si="65"/>
        <v>5.8672184638494684</v>
      </c>
    </row>
    <row r="121" spans="1:35" ht="15.75" customHeight="1" x14ac:dyDescent="0.45">
      <c r="A121" s="56">
        <f t="shared" si="41"/>
        <v>45865</v>
      </c>
      <c r="B121" s="57">
        <v>2025</v>
      </c>
      <c r="C121" s="57">
        <v>7</v>
      </c>
      <c r="D121" s="57">
        <v>27</v>
      </c>
      <c r="E121" s="58">
        <v>208</v>
      </c>
      <c r="F121" s="59">
        <v>35</v>
      </c>
      <c r="G121" s="59">
        <v>15</v>
      </c>
      <c r="H121" s="67">
        <f t="shared" si="42"/>
        <v>25</v>
      </c>
      <c r="I121" s="59">
        <v>98</v>
      </c>
      <c r="J121" s="59">
        <v>75</v>
      </c>
      <c r="K121" s="59">
        <v>1</v>
      </c>
      <c r="L121" s="59">
        <v>30</v>
      </c>
      <c r="M121" s="68">
        <f t="shared" si="43"/>
        <v>19.089361155596563</v>
      </c>
      <c r="N121" s="69">
        <f t="shared" si="44"/>
        <v>0.33317298336901202</v>
      </c>
      <c r="O121" s="69">
        <f t="shared" si="45"/>
        <v>1.8533913975360281</v>
      </c>
      <c r="P121" s="69">
        <f t="shared" si="46"/>
        <v>0.97012874216457612</v>
      </c>
      <c r="Q121" s="68">
        <f t="shared" si="47"/>
        <v>39.438571722976825</v>
      </c>
      <c r="R121" s="69">
        <f t="shared" si="48"/>
        <v>1</v>
      </c>
      <c r="S121" s="68">
        <f t="shared" si="49"/>
        <v>14.158834205775616</v>
      </c>
      <c r="T121" s="69">
        <f t="shared" si="50"/>
        <v>5.6226812384961216</v>
      </c>
      <c r="U121" s="69">
        <f t="shared" si="51"/>
        <v>1.7053462321157722</v>
      </c>
      <c r="V121" s="69">
        <f t="shared" si="52"/>
        <v>4.2170109288720914</v>
      </c>
      <c r="W121" s="69">
        <f t="shared" si="53"/>
        <v>1.6712393074734566</v>
      </c>
      <c r="X121" s="69">
        <f t="shared" si="54"/>
        <v>2.9441251181727739</v>
      </c>
      <c r="Y121" s="69">
        <f t="shared" si="55"/>
        <v>0.71988861713317309</v>
      </c>
      <c r="Z121" s="69">
        <f t="shared" si="56"/>
        <v>3.8557764635098803</v>
      </c>
      <c r="AA121" s="69">
        <f t="shared" si="57"/>
        <v>19.244223536490122</v>
      </c>
      <c r="AB121" s="69">
        <f t="shared" si="58"/>
        <v>3.1677777175068473</v>
      </c>
      <c r="AC121" s="69">
        <f t="shared" si="59"/>
        <v>0.18868182684282603</v>
      </c>
      <c r="AD121" s="70">
        <f t="shared" si="60"/>
        <v>1206.0988078320233</v>
      </c>
      <c r="AE121" s="68">
        <f t="shared" si="61"/>
        <v>193.25470065891747</v>
      </c>
      <c r="AF121" s="71">
        <f t="shared" si="62"/>
        <v>5.8639999173037172</v>
      </c>
      <c r="AG121" s="72">
        <f t="shared" si="63"/>
        <v>6.6671312641590657</v>
      </c>
      <c r="AH121" s="73">
        <f t="shared" si="64"/>
        <v>4.3012267184041919</v>
      </c>
      <c r="AI121" s="74">
        <f t="shared" si="65"/>
        <v>5.8672184638494684</v>
      </c>
    </row>
    <row r="122" spans="1:35" ht="15.75" customHeight="1" x14ac:dyDescent="0.45">
      <c r="A122" s="56">
        <f t="shared" si="41"/>
        <v>45866</v>
      </c>
      <c r="B122" s="57">
        <v>2025</v>
      </c>
      <c r="C122" s="57">
        <v>7</v>
      </c>
      <c r="D122" s="57">
        <v>28</v>
      </c>
      <c r="E122" s="58">
        <v>209</v>
      </c>
      <c r="F122" s="59">
        <v>35</v>
      </c>
      <c r="G122" s="59">
        <v>15</v>
      </c>
      <c r="H122" s="67">
        <f t="shared" si="42"/>
        <v>25</v>
      </c>
      <c r="I122" s="59">
        <v>98</v>
      </c>
      <c r="J122" s="59">
        <v>75</v>
      </c>
      <c r="K122" s="59">
        <v>1</v>
      </c>
      <c r="L122" s="59">
        <v>30</v>
      </c>
      <c r="M122" s="68">
        <f t="shared" si="43"/>
        <v>18.852089933150545</v>
      </c>
      <c r="N122" s="69">
        <f t="shared" si="44"/>
        <v>0.32903180963325418</v>
      </c>
      <c r="O122" s="69">
        <f t="shared" si="45"/>
        <v>1.8495084192001032</v>
      </c>
      <c r="P122" s="69">
        <f t="shared" si="46"/>
        <v>0.97037459031737761</v>
      </c>
      <c r="Q122" s="68">
        <f t="shared" si="47"/>
        <v>39.320020596725641</v>
      </c>
      <c r="R122" s="69">
        <f t="shared" si="48"/>
        <v>1</v>
      </c>
      <c r="S122" s="68">
        <f t="shared" si="49"/>
        <v>14.129170505730354</v>
      </c>
      <c r="T122" s="69">
        <f t="shared" si="50"/>
        <v>5.6226812384961216</v>
      </c>
      <c r="U122" s="69">
        <f t="shared" si="51"/>
        <v>1.7053462321157722</v>
      </c>
      <c r="V122" s="69">
        <f t="shared" si="52"/>
        <v>4.2170109288720914</v>
      </c>
      <c r="W122" s="69">
        <f t="shared" si="53"/>
        <v>1.6712393074734566</v>
      </c>
      <c r="X122" s="69">
        <f t="shared" si="54"/>
        <v>2.9441251181727739</v>
      </c>
      <c r="Y122" s="69">
        <f t="shared" si="55"/>
        <v>0.71988861713317309</v>
      </c>
      <c r="Z122" s="69">
        <f t="shared" si="56"/>
        <v>3.8557764635098803</v>
      </c>
      <c r="AA122" s="69">
        <f t="shared" si="57"/>
        <v>19.244223536490122</v>
      </c>
      <c r="AB122" s="69">
        <f t="shared" si="58"/>
        <v>3.1677777175068473</v>
      </c>
      <c r="AC122" s="69">
        <f t="shared" si="59"/>
        <v>0.18868182684282603</v>
      </c>
      <c r="AD122" s="70">
        <f t="shared" si="60"/>
        <v>1206.0988078320233</v>
      </c>
      <c r="AE122" s="68">
        <f t="shared" si="61"/>
        <v>193.25470065891747</v>
      </c>
      <c r="AF122" s="71">
        <f t="shared" si="62"/>
        <v>5.8639999173037172</v>
      </c>
      <c r="AG122" s="72">
        <f t="shared" si="63"/>
        <v>6.6470900738801086</v>
      </c>
      <c r="AH122" s="73">
        <f t="shared" si="64"/>
        <v>4.3012267184041919</v>
      </c>
      <c r="AI122" s="74">
        <f t="shared" si="65"/>
        <v>5.8672184638494684</v>
      </c>
    </row>
    <row r="123" spans="1:35" ht="15.75" customHeight="1" x14ac:dyDescent="0.45">
      <c r="A123" s="56">
        <f t="shared" si="41"/>
        <v>45867</v>
      </c>
      <c r="B123" s="57">
        <v>2025</v>
      </c>
      <c r="C123" s="57">
        <v>7</v>
      </c>
      <c r="D123" s="57">
        <v>29</v>
      </c>
      <c r="E123" s="58">
        <v>210</v>
      </c>
      <c r="F123" s="59">
        <v>35</v>
      </c>
      <c r="G123" s="59">
        <v>15</v>
      </c>
      <c r="H123" s="67">
        <f t="shared" si="42"/>
        <v>25</v>
      </c>
      <c r="I123" s="59">
        <v>98</v>
      </c>
      <c r="J123" s="59">
        <v>75</v>
      </c>
      <c r="K123" s="59">
        <v>1</v>
      </c>
      <c r="L123" s="59">
        <v>30</v>
      </c>
      <c r="M123" s="68">
        <f t="shared" si="43"/>
        <v>18.609232403470212</v>
      </c>
      <c r="N123" s="69">
        <f t="shared" si="44"/>
        <v>0.32479313621523342</v>
      </c>
      <c r="O123" s="69">
        <f t="shared" si="45"/>
        <v>1.8455498179396708</v>
      </c>
      <c r="P123" s="69">
        <f t="shared" si="46"/>
        <v>0.97062921715949235</v>
      </c>
      <c r="Q123" s="68">
        <f t="shared" si="47"/>
        <v>39.198433119530755</v>
      </c>
      <c r="R123" s="69">
        <f t="shared" si="48"/>
        <v>1</v>
      </c>
      <c r="S123" s="68">
        <f t="shared" si="49"/>
        <v>14.098929090448211</v>
      </c>
      <c r="T123" s="69">
        <f t="shared" si="50"/>
        <v>5.6226812384961216</v>
      </c>
      <c r="U123" s="69">
        <f t="shared" si="51"/>
        <v>1.7053462321157722</v>
      </c>
      <c r="V123" s="69">
        <f t="shared" si="52"/>
        <v>4.2170109288720914</v>
      </c>
      <c r="W123" s="69">
        <f t="shared" si="53"/>
        <v>1.6712393074734566</v>
      </c>
      <c r="X123" s="69">
        <f t="shared" si="54"/>
        <v>2.9441251181727739</v>
      </c>
      <c r="Y123" s="69">
        <f t="shared" si="55"/>
        <v>0.71988861713317309</v>
      </c>
      <c r="Z123" s="69">
        <f t="shared" si="56"/>
        <v>3.8557764635098803</v>
      </c>
      <c r="AA123" s="69">
        <f t="shared" si="57"/>
        <v>19.244223536490122</v>
      </c>
      <c r="AB123" s="69">
        <f t="shared" si="58"/>
        <v>3.1677777175068473</v>
      </c>
      <c r="AC123" s="69">
        <f t="shared" si="59"/>
        <v>0.18868182684282603</v>
      </c>
      <c r="AD123" s="70">
        <f t="shared" si="60"/>
        <v>1206.0988078320233</v>
      </c>
      <c r="AE123" s="68">
        <f t="shared" si="61"/>
        <v>193.25470065891747</v>
      </c>
      <c r="AF123" s="71">
        <f t="shared" si="62"/>
        <v>5.8639999173037172</v>
      </c>
      <c r="AG123" s="72">
        <f t="shared" si="63"/>
        <v>6.6265355853395409</v>
      </c>
      <c r="AH123" s="73">
        <f t="shared" si="64"/>
        <v>4.3012267184041919</v>
      </c>
      <c r="AI123" s="74">
        <f t="shared" si="65"/>
        <v>5.8672184638494684</v>
      </c>
    </row>
    <row r="124" spans="1:35" ht="15.75" customHeight="1" x14ac:dyDescent="0.45">
      <c r="A124" s="56">
        <f t="shared" si="41"/>
        <v>45868</v>
      </c>
      <c r="B124" s="57">
        <v>2025</v>
      </c>
      <c r="C124" s="57">
        <v>7</v>
      </c>
      <c r="D124" s="57">
        <v>30</v>
      </c>
      <c r="E124" s="58">
        <v>211</v>
      </c>
      <c r="F124" s="59">
        <v>35</v>
      </c>
      <c r="G124" s="59">
        <v>15</v>
      </c>
      <c r="H124" s="67">
        <f t="shared" si="42"/>
        <v>25</v>
      </c>
      <c r="I124" s="59">
        <v>98</v>
      </c>
      <c r="J124" s="59">
        <v>75</v>
      </c>
      <c r="K124" s="59">
        <v>1</v>
      </c>
      <c r="L124" s="59">
        <v>30</v>
      </c>
      <c r="M124" s="68">
        <f t="shared" si="43"/>
        <v>18.360860530819469</v>
      </c>
      <c r="N124" s="69">
        <f t="shared" si="44"/>
        <v>0.32045821913123579</v>
      </c>
      <c r="O124" s="69">
        <f t="shared" si="45"/>
        <v>1.8415175452292725</v>
      </c>
      <c r="P124" s="69">
        <f t="shared" si="46"/>
        <v>0.97089254723913887</v>
      </c>
      <c r="Q124" s="68">
        <f t="shared" si="47"/>
        <v>39.073818630543983</v>
      </c>
      <c r="R124" s="69">
        <f t="shared" si="48"/>
        <v>1</v>
      </c>
      <c r="S124" s="68">
        <f t="shared" si="49"/>
        <v>14.068124868061668</v>
      </c>
      <c r="T124" s="69">
        <f t="shared" si="50"/>
        <v>5.6226812384961216</v>
      </c>
      <c r="U124" s="69">
        <f t="shared" si="51"/>
        <v>1.7053462321157722</v>
      </c>
      <c r="V124" s="69">
        <f t="shared" si="52"/>
        <v>4.2170109288720914</v>
      </c>
      <c r="W124" s="69">
        <f t="shared" si="53"/>
        <v>1.6712393074734566</v>
      </c>
      <c r="X124" s="69">
        <f t="shared" si="54"/>
        <v>2.9441251181727739</v>
      </c>
      <c r="Y124" s="69">
        <f t="shared" si="55"/>
        <v>0.71988861713317309</v>
      </c>
      <c r="Z124" s="69">
        <f t="shared" si="56"/>
        <v>3.8557764635098803</v>
      </c>
      <c r="AA124" s="69">
        <f t="shared" si="57"/>
        <v>19.244223536490122</v>
      </c>
      <c r="AB124" s="69">
        <f t="shared" si="58"/>
        <v>3.1677777175068473</v>
      </c>
      <c r="AC124" s="69">
        <f t="shared" si="59"/>
        <v>0.18868182684282603</v>
      </c>
      <c r="AD124" s="70">
        <f t="shared" si="60"/>
        <v>1206.0988078320233</v>
      </c>
      <c r="AE124" s="68">
        <f t="shared" si="61"/>
        <v>193.25470065891747</v>
      </c>
      <c r="AF124" s="71">
        <f t="shared" si="62"/>
        <v>5.8639999173037172</v>
      </c>
      <c r="AG124" s="72">
        <f t="shared" si="63"/>
        <v>6.6054693773306212</v>
      </c>
      <c r="AH124" s="73">
        <f t="shared" si="64"/>
        <v>4.3012267184041919</v>
      </c>
      <c r="AI124" s="74">
        <f t="shared" si="65"/>
        <v>5.8672184638494684</v>
      </c>
    </row>
    <row r="125" spans="1:35" ht="15.75" customHeight="1" x14ac:dyDescent="0.45">
      <c r="A125" s="56">
        <f t="shared" si="41"/>
        <v>45869</v>
      </c>
      <c r="B125" s="57">
        <v>2025</v>
      </c>
      <c r="C125" s="57">
        <v>7</v>
      </c>
      <c r="D125" s="57">
        <v>31</v>
      </c>
      <c r="E125" s="58">
        <v>212</v>
      </c>
      <c r="F125" s="59">
        <v>35</v>
      </c>
      <c r="G125" s="59">
        <v>15</v>
      </c>
      <c r="H125" s="67">
        <f t="shared" si="42"/>
        <v>25</v>
      </c>
      <c r="I125" s="59">
        <v>98</v>
      </c>
      <c r="J125" s="59">
        <v>75</v>
      </c>
      <c r="K125" s="59">
        <v>1</v>
      </c>
      <c r="L125" s="59">
        <v>30</v>
      </c>
      <c r="M125" s="68">
        <f t="shared" si="43"/>
        <v>18.107047913488678</v>
      </c>
      <c r="N125" s="69">
        <f t="shared" si="44"/>
        <v>0.31602834291675569</v>
      </c>
      <c r="O125" s="69">
        <f t="shared" si="45"/>
        <v>1.8374135470655411</v>
      </c>
      <c r="P125" s="69">
        <f t="shared" si="46"/>
        <v>0.97116450252556663</v>
      </c>
      <c r="Q125" s="68">
        <f t="shared" si="47"/>
        <v>38.946187117358299</v>
      </c>
      <c r="R125" s="69">
        <f t="shared" si="48"/>
        <v>1</v>
      </c>
      <c r="S125" s="68">
        <f t="shared" si="49"/>
        <v>14.036772704855165</v>
      </c>
      <c r="T125" s="69">
        <f t="shared" si="50"/>
        <v>5.6226812384961216</v>
      </c>
      <c r="U125" s="69">
        <f t="shared" si="51"/>
        <v>1.7053462321157722</v>
      </c>
      <c r="V125" s="69">
        <f t="shared" si="52"/>
        <v>4.2170109288720914</v>
      </c>
      <c r="W125" s="69">
        <f t="shared" si="53"/>
        <v>1.6712393074734566</v>
      </c>
      <c r="X125" s="69">
        <f t="shared" si="54"/>
        <v>2.9441251181727739</v>
      </c>
      <c r="Y125" s="69">
        <f t="shared" si="55"/>
        <v>0.71988861713317309</v>
      </c>
      <c r="Z125" s="69">
        <f t="shared" si="56"/>
        <v>3.8557764635098803</v>
      </c>
      <c r="AA125" s="69">
        <f t="shared" si="57"/>
        <v>19.244223536490122</v>
      </c>
      <c r="AB125" s="69">
        <f t="shared" si="58"/>
        <v>3.1677777175068473</v>
      </c>
      <c r="AC125" s="69">
        <f t="shared" si="59"/>
        <v>0.18868182684282603</v>
      </c>
      <c r="AD125" s="70">
        <f t="shared" si="60"/>
        <v>1206.0988078320233</v>
      </c>
      <c r="AE125" s="68">
        <f t="shared" si="61"/>
        <v>193.25470065891747</v>
      </c>
      <c r="AF125" s="71">
        <f t="shared" si="62"/>
        <v>5.8639999173037172</v>
      </c>
      <c r="AG125" s="72">
        <f t="shared" si="63"/>
        <v>6.5838931382662524</v>
      </c>
      <c r="AH125" s="73">
        <f t="shared" si="64"/>
        <v>4.3012267184041919</v>
      </c>
      <c r="AI125" s="74">
        <f t="shared" si="65"/>
        <v>5.8672184638494684</v>
      </c>
    </row>
    <row r="126" spans="1:35" ht="15.75" customHeight="1" x14ac:dyDescent="0.45">
      <c r="A126" s="56">
        <f t="shared" si="41"/>
        <v>45870</v>
      </c>
      <c r="B126" s="57">
        <v>2025</v>
      </c>
      <c r="C126" s="57">
        <v>8</v>
      </c>
      <c r="D126" s="57">
        <v>1</v>
      </c>
      <c r="E126" s="58">
        <v>213</v>
      </c>
      <c r="F126" s="59">
        <v>35</v>
      </c>
      <c r="G126" s="59">
        <v>15</v>
      </c>
      <c r="H126" s="67">
        <f t="shared" si="42"/>
        <v>25</v>
      </c>
      <c r="I126" s="59">
        <v>98</v>
      </c>
      <c r="J126" s="59">
        <v>75</v>
      </c>
      <c r="K126" s="59">
        <v>1</v>
      </c>
      <c r="L126" s="59">
        <v>30</v>
      </c>
      <c r="M126" s="68">
        <f t="shared" si="43"/>
        <v>17.847869761985827</v>
      </c>
      <c r="N126" s="69">
        <f t="shared" si="44"/>
        <v>0.31150482024585929</v>
      </c>
      <c r="O126" s="69">
        <f t="shared" si="45"/>
        <v>1.8332397616259564</v>
      </c>
      <c r="P126" s="69">
        <f t="shared" si="46"/>
        <v>0.97144500243217802</v>
      </c>
      <c r="Q126" s="68">
        <f t="shared" si="47"/>
        <v>38.815549255462386</v>
      </c>
      <c r="R126" s="69">
        <f t="shared" si="48"/>
        <v>1</v>
      </c>
      <c r="S126" s="68">
        <f t="shared" si="49"/>
        <v>14.004887407379346</v>
      </c>
      <c r="T126" s="69">
        <f t="shared" si="50"/>
        <v>5.6226812384961216</v>
      </c>
      <c r="U126" s="69">
        <f t="shared" si="51"/>
        <v>1.7053462321157722</v>
      </c>
      <c r="V126" s="69">
        <f t="shared" si="52"/>
        <v>4.2170109288720914</v>
      </c>
      <c r="W126" s="69">
        <f t="shared" si="53"/>
        <v>1.6712393074734566</v>
      </c>
      <c r="X126" s="69">
        <f t="shared" si="54"/>
        <v>2.9441251181727739</v>
      </c>
      <c r="Y126" s="69">
        <f t="shared" si="55"/>
        <v>0.71988861713317309</v>
      </c>
      <c r="Z126" s="69">
        <f t="shared" si="56"/>
        <v>3.8557764635098803</v>
      </c>
      <c r="AA126" s="69">
        <f t="shared" si="57"/>
        <v>19.244223536490122</v>
      </c>
      <c r="AB126" s="69">
        <f t="shared" si="58"/>
        <v>3.1677777175068473</v>
      </c>
      <c r="AC126" s="69">
        <f t="shared" si="59"/>
        <v>0.18868182684282603</v>
      </c>
      <c r="AD126" s="70">
        <f t="shared" si="60"/>
        <v>1206.0988078320233</v>
      </c>
      <c r="AE126" s="68">
        <f t="shared" si="61"/>
        <v>193.25470065891747</v>
      </c>
      <c r="AF126" s="71">
        <f t="shared" si="62"/>
        <v>5.8639999173037172</v>
      </c>
      <c r="AG126" s="72">
        <f t="shared" si="63"/>
        <v>6.5618086728488167</v>
      </c>
      <c r="AH126" s="73">
        <f t="shared" si="64"/>
        <v>4.3012267184041919</v>
      </c>
      <c r="AI126" s="74">
        <f t="shared" si="65"/>
        <v>5.8672184638494684</v>
      </c>
    </row>
    <row r="127" spans="1:35" ht="15.75" customHeight="1" x14ac:dyDescent="0.45">
      <c r="A127" s="56">
        <f t="shared" si="41"/>
        <v>45871</v>
      </c>
      <c r="B127" s="57">
        <v>2025</v>
      </c>
      <c r="C127" s="57">
        <v>8</v>
      </c>
      <c r="D127" s="57">
        <v>2</v>
      </c>
      <c r="E127" s="58">
        <v>214</v>
      </c>
      <c r="F127" s="59">
        <v>35</v>
      </c>
      <c r="G127" s="59">
        <v>15</v>
      </c>
      <c r="H127" s="67">
        <f t="shared" si="42"/>
        <v>25</v>
      </c>
      <c r="I127" s="59">
        <v>98</v>
      </c>
      <c r="J127" s="59">
        <v>75</v>
      </c>
      <c r="K127" s="59">
        <v>1</v>
      </c>
      <c r="L127" s="59">
        <v>30</v>
      </c>
      <c r="M127" s="68">
        <f t="shared" si="43"/>
        <v>17.583402876749897</v>
      </c>
      <c r="N127" s="69">
        <f t="shared" si="44"/>
        <v>0.30688899154220817</v>
      </c>
      <c r="O127" s="69">
        <f t="shared" si="45"/>
        <v>1.8289981170528733</v>
      </c>
      <c r="P127" s="69">
        <f t="shared" si="46"/>
        <v>0.97173396384040822</v>
      </c>
      <c r="Q127" s="68">
        <f t="shared" si="47"/>
        <v>38.681916448422584</v>
      </c>
      <c r="R127" s="69">
        <f t="shared" si="48"/>
        <v>1</v>
      </c>
      <c r="S127" s="68">
        <f t="shared" si="49"/>
        <v>13.972483705522333</v>
      </c>
      <c r="T127" s="69">
        <f t="shared" si="50"/>
        <v>5.6226812384961216</v>
      </c>
      <c r="U127" s="69">
        <f t="shared" si="51"/>
        <v>1.7053462321157722</v>
      </c>
      <c r="V127" s="69">
        <f t="shared" si="52"/>
        <v>4.2170109288720914</v>
      </c>
      <c r="W127" s="69">
        <f t="shared" si="53"/>
        <v>1.6712393074734566</v>
      </c>
      <c r="X127" s="69">
        <f t="shared" si="54"/>
        <v>2.9441251181727739</v>
      </c>
      <c r="Y127" s="69">
        <f t="shared" si="55"/>
        <v>0.71988861713317309</v>
      </c>
      <c r="Z127" s="69">
        <f t="shared" si="56"/>
        <v>3.8557764635098803</v>
      </c>
      <c r="AA127" s="69">
        <f t="shared" si="57"/>
        <v>19.244223536490122</v>
      </c>
      <c r="AB127" s="69">
        <f t="shared" si="58"/>
        <v>3.1677777175068473</v>
      </c>
      <c r="AC127" s="69">
        <f t="shared" si="59"/>
        <v>0.18868182684282603</v>
      </c>
      <c r="AD127" s="70">
        <f t="shared" si="60"/>
        <v>1206.0988078320233</v>
      </c>
      <c r="AE127" s="68">
        <f t="shared" si="61"/>
        <v>193.25470065891747</v>
      </c>
      <c r="AF127" s="71">
        <f t="shared" si="62"/>
        <v>5.8639999173037172</v>
      </c>
      <c r="AG127" s="72">
        <f t="shared" si="63"/>
        <v>6.5392179088629767</v>
      </c>
      <c r="AH127" s="73">
        <f t="shared" si="64"/>
        <v>4.3012267184041919</v>
      </c>
      <c r="AI127" s="74">
        <f t="shared" si="65"/>
        <v>5.8672184638494684</v>
      </c>
    </row>
    <row r="128" spans="1:35" ht="15.75" customHeight="1" x14ac:dyDescent="0.45">
      <c r="A128" s="56">
        <f t="shared" si="41"/>
        <v>45872</v>
      </c>
      <c r="B128" s="57">
        <v>2025</v>
      </c>
      <c r="C128" s="57">
        <v>8</v>
      </c>
      <c r="D128" s="57">
        <v>3</v>
      </c>
      <c r="E128" s="58">
        <v>215</v>
      </c>
      <c r="F128" s="59">
        <v>35</v>
      </c>
      <c r="G128" s="59">
        <v>15</v>
      </c>
      <c r="H128" s="67">
        <f t="shared" si="42"/>
        <v>25</v>
      </c>
      <c r="I128" s="59">
        <v>98</v>
      </c>
      <c r="J128" s="59">
        <v>75</v>
      </c>
      <c r="K128" s="59">
        <v>1</v>
      </c>
      <c r="L128" s="59">
        <v>30</v>
      </c>
      <c r="M128" s="68">
        <f t="shared" si="43"/>
        <v>17.313725625393154</v>
      </c>
      <c r="N128" s="69">
        <f t="shared" si="44"/>
        <v>0.30218222458186184</v>
      </c>
      <c r="O128" s="69">
        <f t="shared" si="45"/>
        <v>1.824690529364805</v>
      </c>
      <c r="P128" s="69">
        <f t="shared" si="46"/>
        <v>0.97203130112435532</v>
      </c>
      <c r="Q128" s="68">
        <f t="shared" si="47"/>
        <v>38.545300868695641</v>
      </c>
      <c r="R128" s="69">
        <f t="shared" si="48"/>
        <v>1</v>
      </c>
      <c r="S128" s="68">
        <f t="shared" si="49"/>
        <v>13.939576236553133</v>
      </c>
      <c r="T128" s="69">
        <f t="shared" si="50"/>
        <v>5.6226812384961216</v>
      </c>
      <c r="U128" s="69">
        <f t="shared" si="51"/>
        <v>1.7053462321157722</v>
      </c>
      <c r="V128" s="69">
        <f t="shared" si="52"/>
        <v>4.2170109288720914</v>
      </c>
      <c r="W128" s="69">
        <f t="shared" si="53"/>
        <v>1.6712393074734566</v>
      </c>
      <c r="X128" s="69">
        <f t="shared" si="54"/>
        <v>2.9441251181727739</v>
      </c>
      <c r="Y128" s="69">
        <f t="shared" si="55"/>
        <v>0.71988861713317309</v>
      </c>
      <c r="Z128" s="69">
        <f t="shared" si="56"/>
        <v>3.8557764635098803</v>
      </c>
      <c r="AA128" s="69">
        <f t="shared" si="57"/>
        <v>19.244223536490122</v>
      </c>
      <c r="AB128" s="69">
        <f t="shared" si="58"/>
        <v>3.1677777175068473</v>
      </c>
      <c r="AC128" s="69">
        <f t="shared" si="59"/>
        <v>0.18868182684282603</v>
      </c>
      <c r="AD128" s="70">
        <f t="shared" si="60"/>
        <v>1206.0988078320233</v>
      </c>
      <c r="AE128" s="68">
        <f t="shared" si="61"/>
        <v>193.25470065891747</v>
      </c>
      <c r="AF128" s="71">
        <f t="shared" si="62"/>
        <v>5.8639999173037172</v>
      </c>
      <c r="AG128" s="72">
        <f t="shared" si="63"/>
        <v>6.516122904075111</v>
      </c>
      <c r="AH128" s="73">
        <f t="shared" si="64"/>
        <v>4.3012267184041919</v>
      </c>
      <c r="AI128" s="74">
        <f t="shared" si="65"/>
        <v>5.8672184638494684</v>
      </c>
    </row>
    <row r="129" spans="1:35" ht="15.75" customHeight="1" x14ac:dyDescent="0.45">
      <c r="A129" s="56">
        <f t="shared" si="41"/>
        <v>45873</v>
      </c>
      <c r="B129" s="57">
        <v>2025</v>
      </c>
      <c r="C129" s="57">
        <v>8</v>
      </c>
      <c r="D129" s="57">
        <v>4</v>
      </c>
      <c r="E129" s="58">
        <v>216</v>
      </c>
      <c r="F129" s="59">
        <v>35</v>
      </c>
      <c r="G129" s="59">
        <v>15</v>
      </c>
      <c r="H129" s="67">
        <f t="shared" si="42"/>
        <v>25</v>
      </c>
      <c r="I129" s="59">
        <v>98</v>
      </c>
      <c r="J129" s="59">
        <v>75</v>
      </c>
      <c r="K129" s="59">
        <v>1</v>
      </c>
      <c r="L129" s="59">
        <v>30</v>
      </c>
      <c r="M129" s="68">
        <f t="shared" si="43"/>
        <v>17.038917919479015</v>
      </c>
      <c r="N129" s="69">
        <f t="shared" si="44"/>
        <v>0.29738591408797377</v>
      </c>
      <c r="O129" s="69">
        <f t="shared" si="45"/>
        <v>1.8203189004963267</v>
      </c>
      <c r="P129" s="69">
        <f t="shared" si="46"/>
        <v>0.97233692617615297</v>
      </c>
      <c r="Q129" s="68">
        <f t="shared" si="47"/>
        <v>38.405715498969535</v>
      </c>
      <c r="R129" s="69">
        <f t="shared" si="48"/>
        <v>1</v>
      </c>
      <c r="S129" s="68">
        <f t="shared" si="49"/>
        <v>13.906179530147645</v>
      </c>
      <c r="T129" s="69">
        <f t="shared" si="50"/>
        <v>5.6226812384961216</v>
      </c>
      <c r="U129" s="69">
        <f t="shared" si="51"/>
        <v>1.7053462321157722</v>
      </c>
      <c r="V129" s="69">
        <f t="shared" si="52"/>
        <v>4.2170109288720914</v>
      </c>
      <c r="W129" s="69">
        <f t="shared" si="53"/>
        <v>1.6712393074734566</v>
      </c>
      <c r="X129" s="69">
        <f t="shared" si="54"/>
        <v>2.9441251181727739</v>
      </c>
      <c r="Y129" s="69">
        <f t="shared" si="55"/>
        <v>0.71988861713317309</v>
      </c>
      <c r="Z129" s="69">
        <f t="shared" si="56"/>
        <v>3.8557764635098803</v>
      </c>
      <c r="AA129" s="69">
        <f t="shared" si="57"/>
        <v>19.244223536490122</v>
      </c>
      <c r="AB129" s="69">
        <f t="shared" si="58"/>
        <v>3.1677777175068473</v>
      </c>
      <c r="AC129" s="69">
        <f t="shared" si="59"/>
        <v>0.18868182684282603</v>
      </c>
      <c r="AD129" s="70">
        <f t="shared" si="60"/>
        <v>1206.0988078320233</v>
      </c>
      <c r="AE129" s="68">
        <f t="shared" si="61"/>
        <v>193.25470065891747</v>
      </c>
      <c r="AF129" s="71">
        <f t="shared" si="62"/>
        <v>5.8639999173037172</v>
      </c>
      <c r="AG129" s="72">
        <f t="shared" si="63"/>
        <v>6.4925258532220278</v>
      </c>
      <c r="AH129" s="73">
        <f t="shared" si="64"/>
        <v>4.3012267184041919</v>
      </c>
      <c r="AI129" s="74">
        <f t="shared" si="65"/>
        <v>5.8672184638494684</v>
      </c>
    </row>
    <row r="130" spans="1:35" ht="15.75" customHeight="1" x14ac:dyDescent="0.45">
      <c r="A130" s="56">
        <f t="shared" si="41"/>
        <v>45874</v>
      </c>
      <c r="B130" s="57">
        <v>2025</v>
      </c>
      <c r="C130" s="57">
        <v>8</v>
      </c>
      <c r="D130" s="57">
        <v>5</v>
      </c>
      <c r="E130" s="58">
        <v>217</v>
      </c>
      <c r="F130" s="59">
        <v>35</v>
      </c>
      <c r="G130" s="59">
        <v>15</v>
      </c>
      <c r="H130" s="67">
        <f t="shared" si="42"/>
        <v>25</v>
      </c>
      <c r="I130" s="59">
        <v>98</v>
      </c>
      <c r="J130" s="59">
        <v>75</v>
      </c>
      <c r="K130" s="59">
        <v>1</v>
      </c>
      <c r="L130" s="59">
        <v>30</v>
      </c>
      <c r="M130" s="68">
        <f t="shared" si="43"/>
        <v>16.759061190842409</v>
      </c>
      <c r="N130" s="69">
        <f t="shared" si="44"/>
        <v>0.29250148131750286</v>
      </c>
      <c r="O130" s="69">
        <f t="shared" si="45"/>
        <v>1.8158851164673839</v>
      </c>
      <c r="P130" s="69">
        <f t="shared" si="46"/>
        <v>0.97265074843207888</v>
      </c>
      <c r="Q130" s="68">
        <f t="shared" si="47"/>
        <v>38.263174173924654</v>
      </c>
      <c r="R130" s="69">
        <f t="shared" si="48"/>
        <v>1</v>
      </c>
      <c r="S130" s="68">
        <f t="shared" si="49"/>
        <v>13.872307994403238</v>
      </c>
      <c r="T130" s="69">
        <f t="shared" si="50"/>
        <v>5.6226812384961216</v>
      </c>
      <c r="U130" s="69">
        <f t="shared" si="51"/>
        <v>1.7053462321157722</v>
      </c>
      <c r="V130" s="69">
        <f t="shared" si="52"/>
        <v>4.2170109288720914</v>
      </c>
      <c r="W130" s="69">
        <f t="shared" si="53"/>
        <v>1.6712393074734566</v>
      </c>
      <c r="X130" s="69">
        <f t="shared" si="54"/>
        <v>2.9441251181727739</v>
      </c>
      <c r="Y130" s="69">
        <f t="shared" si="55"/>
        <v>0.71988861713317309</v>
      </c>
      <c r="Z130" s="69">
        <f t="shared" si="56"/>
        <v>3.8557764635098803</v>
      </c>
      <c r="AA130" s="69">
        <f t="shared" si="57"/>
        <v>19.244223536490122</v>
      </c>
      <c r="AB130" s="69">
        <f t="shared" si="58"/>
        <v>3.1677777175068473</v>
      </c>
      <c r="AC130" s="69">
        <f t="shared" si="59"/>
        <v>0.18868182684282603</v>
      </c>
      <c r="AD130" s="70">
        <f t="shared" si="60"/>
        <v>1206.0988078320233</v>
      </c>
      <c r="AE130" s="68">
        <f t="shared" si="61"/>
        <v>193.25470065891747</v>
      </c>
      <c r="AF130" s="71">
        <f t="shared" si="62"/>
        <v>5.8639999173037172</v>
      </c>
      <c r="AG130" s="72">
        <f t="shared" si="63"/>
        <v>6.4684290950707242</v>
      </c>
      <c r="AH130" s="73">
        <f t="shared" si="64"/>
        <v>4.3012267184041919</v>
      </c>
      <c r="AI130" s="74">
        <f t="shared" si="65"/>
        <v>5.8672184638494684</v>
      </c>
    </row>
    <row r="131" spans="1:35" ht="15.75" customHeight="1" x14ac:dyDescent="0.45">
      <c r="A131" s="56">
        <f t="shared" si="41"/>
        <v>45875</v>
      </c>
      <c r="B131" s="57">
        <v>2025</v>
      </c>
      <c r="C131" s="57">
        <v>8</v>
      </c>
      <c r="D131" s="57">
        <v>6</v>
      </c>
      <c r="E131" s="58">
        <v>218</v>
      </c>
      <c r="F131" s="59">
        <v>35</v>
      </c>
      <c r="G131" s="59">
        <v>15</v>
      </c>
      <c r="H131" s="67">
        <f t="shared" si="42"/>
        <v>25</v>
      </c>
      <c r="I131" s="59">
        <v>98</v>
      </c>
      <c r="J131" s="59">
        <v>75</v>
      </c>
      <c r="K131" s="59">
        <v>1</v>
      </c>
      <c r="L131" s="59">
        <v>30</v>
      </c>
      <c r="M131" s="68">
        <f t="shared" si="43"/>
        <v>16.47423836745967</v>
      </c>
      <c r="N131" s="69">
        <f t="shared" si="44"/>
        <v>0.28753037364006279</v>
      </c>
      <c r="O131" s="69">
        <f t="shared" si="45"/>
        <v>1.8113910456822346</v>
      </c>
      <c r="P131" s="69">
        <f t="shared" si="46"/>
        <v>0.97297267489939077</v>
      </c>
      <c r="Q131" s="68">
        <f t="shared" si="47"/>
        <v>38.117691622303326</v>
      </c>
      <c r="R131" s="69">
        <f t="shared" si="48"/>
        <v>1</v>
      </c>
      <c r="S131" s="68">
        <f t="shared" si="49"/>
        <v>13.837975902843658</v>
      </c>
      <c r="T131" s="69">
        <f t="shared" si="50"/>
        <v>5.6226812384961216</v>
      </c>
      <c r="U131" s="69">
        <f t="shared" si="51"/>
        <v>1.7053462321157722</v>
      </c>
      <c r="V131" s="69">
        <f t="shared" si="52"/>
        <v>4.2170109288720914</v>
      </c>
      <c r="W131" s="69">
        <f t="shared" si="53"/>
        <v>1.6712393074734566</v>
      </c>
      <c r="X131" s="69">
        <f t="shared" si="54"/>
        <v>2.9441251181727739</v>
      </c>
      <c r="Y131" s="69">
        <f t="shared" si="55"/>
        <v>0.71988861713317309</v>
      </c>
      <c r="Z131" s="69">
        <f t="shared" si="56"/>
        <v>3.8557764635098803</v>
      </c>
      <c r="AA131" s="69">
        <f t="shared" si="57"/>
        <v>19.244223536490122</v>
      </c>
      <c r="AB131" s="69">
        <f t="shared" si="58"/>
        <v>3.1677777175068473</v>
      </c>
      <c r="AC131" s="69">
        <f t="shared" si="59"/>
        <v>0.18868182684282603</v>
      </c>
      <c r="AD131" s="70">
        <f t="shared" si="60"/>
        <v>1206.0988078320233</v>
      </c>
      <c r="AE131" s="68">
        <f t="shared" si="61"/>
        <v>193.25470065891747</v>
      </c>
      <c r="AF131" s="71">
        <f t="shared" si="62"/>
        <v>5.8639999173037172</v>
      </c>
      <c r="AG131" s="72">
        <f t="shared" si="63"/>
        <v>6.4438351195302985</v>
      </c>
      <c r="AH131" s="73">
        <f t="shared" si="64"/>
        <v>4.3012267184041919</v>
      </c>
      <c r="AI131" s="74">
        <f t="shared" si="65"/>
        <v>5.8672184638494684</v>
      </c>
    </row>
    <row r="132" spans="1:35" ht="15.75" customHeight="1" x14ac:dyDescent="0.45">
      <c r="A132" s="56">
        <f t="shared" ref="A132:A195" si="66">DATE(B132,C132,D132)</f>
        <v>45876</v>
      </c>
      <c r="B132" s="57">
        <v>2025</v>
      </c>
      <c r="C132" s="57">
        <v>8</v>
      </c>
      <c r="D132" s="57">
        <v>7</v>
      </c>
      <c r="E132" s="58">
        <v>219</v>
      </c>
      <c r="F132" s="59">
        <v>35</v>
      </c>
      <c r="G132" s="59">
        <v>15</v>
      </c>
      <c r="H132" s="67">
        <f t="shared" ref="H132:H195" si="67">(F132+G132)/2</f>
        <v>25</v>
      </c>
      <c r="I132" s="59">
        <v>98</v>
      </c>
      <c r="J132" s="59">
        <v>75</v>
      </c>
      <c r="K132" s="59">
        <v>1</v>
      </c>
      <c r="L132" s="59">
        <v>30</v>
      </c>
      <c r="M132" s="68">
        <f t="shared" ref="M132:M195" si="68">23.45*COS(2*3.1416/365*(E132-172))</f>
        <v>16.184533848875059</v>
      </c>
      <c r="N132" s="69">
        <f t="shared" ref="N132:N195" si="69">M132*3.1416/180</f>
        <v>0.2824740641090327</v>
      </c>
      <c r="O132" s="69">
        <f t="shared" si="45"/>
        <v>1.8068385373577491</v>
      </c>
      <c r="P132" s="69">
        <f t="shared" si="46"/>
        <v>0.97330261018388264</v>
      </c>
      <c r="Q132" s="68">
        <f t="shared" si="47"/>
        <v>37.969283509170694</v>
      </c>
      <c r="R132" s="69">
        <f t="shared" si="48"/>
        <v>1</v>
      </c>
      <c r="S132" s="68">
        <f t="shared" si="49"/>
        <v>13.80319738241214</v>
      </c>
      <c r="T132" s="69">
        <f t="shared" si="50"/>
        <v>5.6226812384961216</v>
      </c>
      <c r="U132" s="69">
        <f t="shared" si="51"/>
        <v>1.7053462321157722</v>
      </c>
      <c r="V132" s="69">
        <f t="shared" si="52"/>
        <v>4.2170109288720914</v>
      </c>
      <c r="W132" s="69">
        <f t="shared" si="53"/>
        <v>1.6712393074734566</v>
      </c>
      <c r="X132" s="69">
        <f t="shared" si="54"/>
        <v>2.9441251181727739</v>
      </c>
      <c r="Y132" s="69">
        <f t="shared" si="55"/>
        <v>0.71988861713317309</v>
      </c>
      <c r="Z132" s="69">
        <f t="shared" si="56"/>
        <v>3.8557764635098803</v>
      </c>
      <c r="AA132" s="69">
        <f t="shared" si="57"/>
        <v>19.244223536490122</v>
      </c>
      <c r="AB132" s="69">
        <f t="shared" si="58"/>
        <v>3.1677777175068473</v>
      </c>
      <c r="AC132" s="69">
        <f t="shared" si="59"/>
        <v>0.18868182684282603</v>
      </c>
      <c r="AD132" s="70">
        <f t="shared" si="60"/>
        <v>1206.0988078320233</v>
      </c>
      <c r="AE132" s="68">
        <f t="shared" si="61"/>
        <v>193.25470065891747</v>
      </c>
      <c r="AF132" s="71">
        <f t="shared" si="62"/>
        <v>5.8639999173037172</v>
      </c>
      <c r="AG132" s="72">
        <f t="shared" si="63"/>
        <v>6.4187465747961863</v>
      </c>
      <c r="AH132" s="73">
        <f t="shared" si="64"/>
        <v>4.3012267184041919</v>
      </c>
      <c r="AI132" s="74">
        <f t="shared" si="65"/>
        <v>5.8672184638494684</v>
      </c>
    </row>
    <row r="133" spans="1:35" ht="15.75" customHeight="1" x14ac:dyDescent="0.45">
      <c r="A133" s="56">
        <f t="shared" si="66"/>
        <v>45877</v>
      </c>
      <c r="B133" s="57">
        <v>2025</v>
      </c>
      <c r="C133" s="57">
        <v>8</v>
      </c>
      <c r="D133" s="57">
        <v>8</v>
      </c>
      <c r="E133" s="58">
        <v>220</v>
      </c>
      <c r="F133" s="59">
        <v>35</v>
      </c>
      <c r="G133" s="59">
        <v>15</v>
      </c>
      <c r="H133" s="67">
        <f t="shared" si="67"/>
        <v>25</v>
      </c>
      <c r="I133" s="59">
        <v>98</v>
      </c>
      <c r="J133" s="59">
        <v>75</v>
      </c>
      <c r="K133" s="59">
        <v>1</v>
      </c>
      <c r="L133" s="59">
        <v>30</v>
      </c>
      <c r="M133" s="68">
        <f t="shared" si="68"/>
        <v>15.890033481191251</v>
      </c>
      <c r="N133" s="69">
        <f t="shared" si="69"/>
        <v>0.27733405102505798</v>
      </c>
      <c r="O133" s="69">
        <f t="shared" si="45"/>
        <v>1.8022294200803053</v>
      </c>
      <c r="P133" s="69">
        <f t="shared" si="46"/>
        <v>0.97364045651815168</v>
      </c>
      <c r="Q133" s="68">
        <f t="shared" si="47"/>
        <v>37.817966478246987</v>
      </c>
      <c r="R133" s="69">
        <f t="shared" si="48"/>
        <v>1</v>
      </c>
      <c r="S133" s="68">
        <f t="shared" si="49"/>
        <v>13.767986402446947</v>
      </c>
      <c r="T133" s="69">
        <f t="shared" si="50"/>
        <v>5.6226812384961216</v>
      </c>
      <c r="U133" s="69">
        <f t="shared" si="51"/>
        <v>1.7053462321157722</v>
      </c>
      <c r="V133" s="69">
        <f t="shared" si="52"/>
        <v>4.2170109288720914</v>
      </c>
      <c r="W133" s="69">
        <f t="shared" si="53"/>
        <v>1.6712393074734566</v>
      </c>
      <c r="X133" s="69">
        <f t="shared" si="54"/>
        <v>2.9441251181727739</v>
      </c>
      <c r="Y133" s="69">
        <f t="shared" si="55"/>
        <v>0.71988861713317309</v>
      </c>
      <c r="Z133" s="69">
        <f t="shared" si="56"/>
        <v>3.8557764635098803</v>
      </c>
      <c r="AA133" s="69">
        <f t="shared" si="57"/>
        <v>19.244223536490122</v>
      </c>
      <c r="AB133" s="69">
        <f t="shared" si="58"/>
        <v>3.1677777175068473</v>
      </c>
      <c r="AC133" s="69">
        <f t="shared" si="59"/>
        <v>0.18868182684282603</v>
      </c>
      <c r="AD133" s="70">
        <f t="shared" si="60"/>
        <v>1206.0988078320233</v>
      </c>
      <c r="AE133" s="68">
        <f t="shared" si="61"/>
        <v>193.25470065891747</v>
      </c>
      <c r="AF133" s="71">
        <f t="shared" si="62"/>
        <v>5.8639999173037172</v>
      </c>
      <c r="AG133" s="72">
        <f t="shared" si="63"/>
        <v>6.3931662745064717</v>
      </c>
      <c r="AH133" s="73">
        <f t="shared" si="64"/>
        <v>4.3012267184041919</v>
      </c>
      <c r="AI133" s="74">
        <f t="shared" si="65"/>
        <v>5.8672184638494684</v>
      </c>
    </row>
    <row r="134" spans="1:35" ht="15.75" customHeight="1" x14ac:dyDescent="0.45">
      <c r="A134" s="56">
        <f t="shared" si="66"/>
        <v>45878</v>
      </c>
      <c r="B134" s="57">
        <v>2025</v>
      </c>
      <c r="C134" s="57">
        <v>8</v>
      </c>
      <c r="D134" s="57">
        <v>9</v>
      </c>
      <c r="E134" s="58">
        <v>221</v>
      </c>
      <c r="F134" s="59">
        <v>35</v>
      </c>
      <c r="G134" s="59">
        <v>15</v>
      </c>
      <c r="H134" s="67">
        <f t="shared" si="67"/>
        <v>25</v>
      </c>
      <c r="I134" s="59">
        <v>98</v>
      </c>
      <c r="J134" s="59">
        <v>75</v>
      </c>
      <c r="K134" s="59">
        <v>1</v>
      </c>
      <c r="L134" s="59">
        <v>30</v>
      </c>
      <c r="M134" s="68">
        <f t="shared" si="68"/>
        <v>15.590824531631149</v>
      </c>
      <c r="N134" s="69">
        <f t="shared" si="69"/>
        <v>0.27211185749206901</v>
      </c>
      <c r="O134" s="69">
        <f t="shared" si="45"/>
        <v>1.7975655004900886</v>
      </c>
      <c r="P134" s="69">
        <f t="shared" si="46"/>
        <v>0.97398611379056976</v>
      </c>
      <c r="Q134" s="68">
        <f t="shared" si="47"/>
        <v>37.663758194186862</v>
      </c>
      <c r="R134" s="69">
        <f t="shared" si="48"/>
        <v>1</v>
      </c>
      <c r="S134" s="68">
        <f t="shared" si="49"/>
        <v>13.732356764630163</v>
      </c>
      <c r="T134" s="69">
        <f t="shared" si="50"/>
        <v>5.6226812384961216</v>
      </c>
      <c r="U134" s="69">
        <f t="shared" si="51"/>
        <v>1.7053462321157722</v>
      </c>
      <c r="V134" s="69">
        <f t="shared" si="52"/>
        <v>4.2170109288720914</v>
      </c>
      <c r="W134" s="69">
        <f t="shared" si="53"/>
        <v>1.6712393074734566</v>
      </c>
      <c r="X134" s="69">
        <f t="shared" si="54"/>
        <v>2.9441251181727739</v>
      </c>
      <c r="Y134" s="69">
        <f t="shared" si="55"/>
        <v>0.71988861713317309</v>
      </c>
      <c r="Z134" s="69">
        <f t="shared" si="56"/>
        <v>3.8557764635098803</v>
      </c>
      <c r="AA134" s="69">
        <f t="shared" si="57"/>
        <v>19.244223536490122</v>
      </c>
      <c r="AB134" s="69">
        <f t="shared" si="58"/>
        <v>3.1677777175068473</v>
      </c>
      <c r="AC134" s="69">
        <f t="shared" si="59"/>
        <v>0.18868182684282603</v>
      </c>
      <c r="AD134" s="70">
        <f t="shared" si="60"/>
        <v>1206.0988078320233</v>
      </c>
      <c r="AE134" s="68">
        <f t="shared" si="61"/>
        <v>193.25470065891747</v>
      </c>
      <c r="AF134" s="71">
        <f t="shared" si="62"/>
        <v>5.8639999173037172</v>
      </c>
      <c r="AG134" s="72">
        <f t="shared" si="63"/>
        <v>6.3670972048892631</v>
      </c>
      <c r="AH134" s="73">
        <f t="shared" si="64"/>
        <v>4.3012267184041919</v>
      </c>
      <c r="AI134" s="74">
        <f t="shared" si="65"/>
        <v>5.8672184638494684</v>
      </c>
    </row>
    <row r="135" spans="1:35" ht="15.75" customHeight="1" x14ac:dyDescent="0.45">
      <c r="A135" s="56">
        <f t="shared" si="66"/>
        <v>45879</v>
      </c>
      <c r="B135" s="57">
        <v>2025</v>
      </c>
      <c r="C135" s="57">
        <v>8</v>
      </c>
      <c r="D135" s="57">
        <v>10</v>
      </c>
      <c r="E135" s="58">
        <v>222</v>
      </c>
      <c r="F135" s="59">
        <v>35</v>
      </c>
      <c r="G135" s="59">
        <v>15</v>
      </c>
      <c r="H135" s="67">
        <f t="shared" si="67"/>
        <v>25</v>
      </c>
      <c r="I135" s="59">
        <v>98</v>
      </c>
      <c r="J135" s="59">
        <v>75</v>
      </c>
      <c r="K135" s="59">
        <v>1</v>
      </c>
      <c r="L135" s="59">
        <v>30</v>
      </c>
      <c r="M135" s="68">
        <f t="shared" si="68"/>
        <v>15.286995662678622</v>
      </c>
      <c r="N135" s="69">
        <f t="shared" si="69"/>
        <v>0.26680903096595088</v>
      </c>
      <c r="O135" s="69">
        <f t="shared" si="45"/>
        <v>1.7928485620911983</v>
      </c>
      <c r="P135" s="69">
        <f t="shared" si="46"/>
        <v>0.97433947957494793</v>
      </c>
      <c r="Q135" s="68">
        <f t="shared" si="47"/>
        <v>37.506677384679861</v>
      </c>
      <c r="R135" s="69">
        <f t="shared" si="48"/>
        <v>1</v>
      </c>
      <c r="S135" s="68">
        <f t="shared" si="49"/>
        <v>13.696322093897619</v>
      </c>
      <c r="T135" s="69">
        <f t="shared" si="50"/>
        <v>5.6226812384961216</v>
      </c>
      <c r="U135" s="69">
        <f t="shared" si="51"/>
        <v>1.7053462321157722</v>
      </c>
      <c r="V135" s="69">
        <f t="shared" si="52"/>
        <v>4.2170109288720914</v>
      </c>
      <c r="W135" s="69">
        <f t="shared" si="53"/>
        <v>1.6712393074734566</v>
      </c>
      <c r="X135" s="69">
        <f t="shared" si="54"/>
        <v>2.9441251181727739</v>
      </c>
      <c r="Y135" s="69">
        <f t="shared" si="55"/>
        <v>0.71988861713317309</v>
      </c>
      <c r="Z135" s="69">
        <f t="shared" si="56"/>
        <v>3.8557764635098803</v>
      </c>
      <c r="AA135" s="69">
        <f t="shared" si="57"/>
        <v>19.244223536490122</v>
      </c>
      <c r="AB135" s="69">
        <f t="shared" si="58"/>
        <v>3.1677777175068473</v>
      </c>
      <c r="AC135" s="69">
        <f t="shared" si="59"/>
        <v>0.18868182684282603</v>
      </c>
      <c r="AD135" s="70">
        <f t="shared" si="60"/>
        <v>1206.0988078320233</v>
      </c>
      <c r="AE135" s="68">
        <f t="shared" si="61"/>
        <v>193.25470065891747</v>
      </c>
      <c r="AF135" s="71">
        <f t="shared" si="62"/>
        <v>5.8639999173037172</v>
      </c>
      <c r="AG135" s="72">
        <f t="shared" si="63"/>
        <v>6.3405425318798088</v>
      </c>
      <c r="AH135" s="73">
        <f t="shared" si="64"/>
        <v>4.3012267184041919</v>
      </c>
      <c r="AI135" s="74">
        <f t="shared" si="65"/>
        <v>5.8672184638494684</v>
      </c>
    </row>
    <row r="136" spans="1:35" ht="15.75" customHeight="1" x14ac:dyDescent="0.45">
      <c r="A136" s="56">
        <f t="shared" si="66"/>
        <v>45880</v>
      </c>
      <c r="B136" s="57">
        <v>2025</v>
      </c>
      <c r="C136" s="57">
        <v>8</v>
      </c>
      <c r="D136" s="57">
        <v>11</v>
      </c>
      <c r="E136" s="58">
        <v>223</v>
      </c>
      <c r="F136" s="59">
        <v>35</v>
      </c>
      <c r="G136" s="59">
        <v>15</v>
      </c>
      <c r="H136" s="67">
        <f t="shared" si="67"/>
        <v>25</v>
      </c>
      <c r="I136" s="59">
        <v>98</v>
      </c>
      <c r="J136" s="59">
        <v>75</v>
      </c>
      <c r="K136" s="59">
        <v>1</v>
      </c>
      <c r="L136" s="59">
        <v>30</v>
      </c>
      <c r="M136" s="68">
        <f t="shared" si="68"/>
        <v>14.978636905805756</v>
      </c>
      <c r="N136" s="69">
        <f t="shared" si="69"/>
        <v>0.26142714279599644</v>
      </c>
      <c r="O136" s="69">
        <f t="shared" ref="O136:O199" si="70">ACOS(-TAN($AL$7*3.1416/180)*TAN(N136))</f>
        <v>1.7880803641855985</v>
      </c>
      <c r="P136" s="69">
        <f t="shared" ref="P136:P199" si="71">1+0.033*COS(2*3.1416/365*E136)</f>
        <v>0.97470044916088849</v>
      </c>
      <c r="Q136" s="68">
        <f t="shared" ref="Q136:Q199" si="72">37.4*P136*(SIN($AL$7*3.1416/180)*SIN(N136)*O136+COS($AL$7*3.1416/180)*COS(N136)*SIN(O136))</f>
        <v>37.346743882242315</v>
      </c>
      <c r="R136" s="69">
        <f t="shared" ref="R136:R199" si="73">MIN(1,MAX(0,2*(L136/Q136-0.25)))</f>
        <v>1</v>
      </c>
      <c r="S136" s="68">
        <f t="shared" ref="S136:S199" si="74">O136*2*12/3.1416</f>
        <v>13.659895830294872</v>
      </c>
      <c r="T136" s="69">
        <f t="shared" ref="T136:T199" si="75">0.6108*EXP(17.27*F136/(237.3+F136))</f>
        <v>5.6226812384961216</v>
      </c>
      <c r="U136" s="69">
        <f t="shared" ref="U136:U199" si="76">0.6108*EXP(17.27*G136/(237.3+G136))</f>
        <v>1.7053462321157722</v>
      </c>
      <c r="V136" s="69">
        <f t="shared" ref="V136:V199" si="77">T136*J136/100</f>
        <v>4.2170109288720914</v>
      </c>
      <c r="W136" s="69">
        <f t="shared" ref="W136:W199" si="78">U136*I136/100</f>
        <v>1.6712393074734566</v>
      </c>
      <c r="X136" s="69">
        <f t="shared" ref="X136:X199" si="79">0.5*(V136+W136)</f>
        <v>2.9441251181727739</v>
      </c>
      <c r="Y136" s="69">
        <f t="shared" ref="Y136:Y199" si="80">0.5*(T136+U136)-X136</f>
        <v>0.71988861713317309</v>
      </c>
      <c r="Z136" s="69">
        <f t="shared" ref="Z136:Z199" si="81">(0.1+0.9*R136)*(0.34-0.14*SQRT(X136))*0.0000000049*(273+H136)^4</f>
        <v>3.8557764635098803</v>
      </c>
      <c r="AA136" s="69">
        <f t="shared" ref="AA136:AA199" si="82">(1-$AL$3)*L136-Z136</f>
        <v>19.244223536490122</v>
      </c>
      <c r="AB136" s="69">
        <f t="shared" ref="AB136:AB199" si="83">0.6108*EXP(17.27*H136/(237.3+H136))</f>
        <v>3.1677777175068473</v>
      </c>
      <c r="AC136" s="69">
        <f t="shared" ref="AC136:AC199" si="84">4098*AB136/(237.3+H136)^2</f>
        <v>0.18868182684282603</v>
      </c>
      <c r="AD136" s="70">
        <f t="shared" ref="AD136:AD199" si="85">29000*$AL$9/8.31/(H136+273)*(1.01+0.622*X136/($AL$9-X136))</f>
        <v>1206.0988078320233</v>
      </c>
      <c r="AE136" s="68">
        <f t="shared" si="61"/>
        <v>193.25470065891747</v>
      </c>
      <c r="AF136" s="71">
        <f t="shared" si="62"/>
        <v>5.8639999173037172</v>
      </c>
      <c r="AG136" s="72">
        <f t="shared" si="63"/>
        <v>6.3135056081854701</v>
      </c>
      <c r="AH136" s="73">
        <f t="shared" si="64"/>
        <v>4.3012267184041919</v>
      </c>
      <c r="AI136" s="74">
        <f t="shared" si="65"/>
        <v>5.8672184638494684</v>
      </c>
    </row>
    <row r="137" spans="1:35" ht="15.75" customHeight="1" x14ac:dyDescent="0.45">
      <c r="A137" s="56">
        <f t="shared" si="66"/>
        <v>45881</v>
      </c>
      <c r="B137" s="57">
        <v>2025</v>
      </c>
      <c r="C137" s="57">
        <v>8</v>
      </c>
      <c r="D137" s="57">
        <v>12</v>
      </c>
      <c r="E137" s="58">
        <v>224</v>
      </c>
      <c r="F137" s="59">
        <v>35</v>
      </c>
      <c r="G137" s="59">
        <v>15</v>
      </c>
      <c r="H137" s="67">
        <f t="shared" si="67"/>
        <v>25</v>
      </c>
      <c r="I137" s="59">
        <v>98</v>
      </c>
      <c r="J137" s="59">
        <v>75</v>
      </c>
      <c r="K137" s="59">
        <v>1</v>
      </c>
      <c r="L137" s="59">
        <v>30</v>
      </c>
      <c r="M137" s="68">
        <f t="shared" si="68"/>
        <v>14.665839634794473</v>
      </c>
      <c r="N137" s="69">
        <f t="shared" si="69"/>
        <v>0.25596778775927953</v>
      </c>
      <c r="O137" s="69">
        <f t="shared" si="70"/>
        <v>1.7832626409286296</v>
      </c>
      <c r="P137" s="69">
        <f t="shared" si="71"/>
        <v>0.97506891558481235</v>
      </c>
      <c r="Q137" s="68">
        <f t="shared" si="72"/>
        <v>37.183978665570535</v>
      </c>
      <c r="R137" s="69">
        <f t="shared" si="73"/>
        <v>1</v>
      </c>
      <c r="S137" s="68">
        <f t="shared" si="74"/>
        <v>13.623091221761877</v>
      </c>
      <c r="T137" s="69">
        <f t="shared" si="75"/>
        <v>5.6226812384961216</v>
      </c>
      <c r="U137" s="69">
        <f t="shared" si="76"/>
        <v>1.7053462321157722</v>
      </c>
      <c r="V137" s="69">
        <f t="shared" si="77"/>
        <v>4.2170109288720914</v>
      </c>
      <c r="W137" s="69">
        <f t="shared" si="78"/>
        <v>1.6712393074734566</v>
      </c>
      <c r="X137" s="69">
        <f t="shared" si="79"/>
        <v>2.9441251181727739</v>
      </c>
      <c r="Y137" s="69">
        <f t="shared" si="80"/>
        <v>0.71988861713317309</v>
      </c>
      <c r="Z137" s="69">
        <f t="shared" si="81"/>
        <v>3.8557764635098803</v>
      </c>
      <c r="AA137" s="69">
        <f t="shared" si="82"/>
        <v>19.244223536490122</v>
      </c>
      <c r="AB137" s="69">
        <f t="shared" si="83"/>
        <v>3.1677777175068473</v>
      </c>
      <c r="AC137" s="69">
        <f t="shared" si="84"/>
        <v>0.18868182684282603</v>
      </c>
      <c r="AD137" s="70">
        <f t="shared" si="85"/>
        <v>1206.0988078320233</v>
      </c>
      <c r="AE137" s="68">
        <f t="shared" ref="AE137:AE200" si="86">LN(($AL$6-0.65*$AL$4)/0.13/$AL$4)*LN(($AL$6-0.65*$AL$4)/0.13/$AL$4/0.2)/0.4^2/K137</f>
        <v>193.25470065891747</v>
      </c>
      <c r="AF137" s="71">
        <f t="shared" ref="AF137:AF200" si="87">(AC137*AA137+0.5*Y137*K137)/2.45/(AC137+0.067*(1+0.33*K137))</f>
        <v>5.8639999173037172</v>
      </c>
      <c r="AG137" s="72">
        <f t="shared" ref="AG137:AG200" si="88">0.00552*Q137*(H137+17.8)*SQRT(F137-G137)*$AL$11</f>
        <v>6.2859899802765158</v>
      </c>
      <c r="AH137" s="73">
        <f t="shared" ref="AH137:AH200" si="89">0.68/2.45*AC137/(0.067+AC137)*0.7*L137</f>
        <v>4.3012267184041919</v>
      </c>
      <c r="AI137" s="74">
        <f t="shared" si="65"/>
        <v>5.8672184638494684</v>
      </c>
    </row>
    <row r="138" spans="1:35" ht="15.75" customHeight="1" x14ac:dyDescent="0.45">
      <c r="A138" s="56">
        <f t="shared" si="66"/>
        <v>45882</v>
      </c>
      <c r="B138" s="57">
        <v>2025</v>
      </c>
      <c r="C138" s="57">
        <v>8</v>
      </c>
      <c r="D138" s="57">
        <v>13</v>
      </c>
      <c r="E138" s="58">
        <v>225</v>
      </c>
      <c r="F138" s="59">
        <v>35</v>
      </c>
      <c r="G138" s="59">
        <v>15</v>
      </c>
      <c r="H138" s="67">
        <f t="shared" si="67"/>
        <v>25</v>
      </c>
      <c r="I138" s="59">
        <v>98</v>
      </c>
      <c r="J138" s="59">
        <v>75</v>
      </c>
      <c r="K138" s="59">
        <v>1</v>
      </c>
      <c r="L138" s="59">
        <v>30</v>
      </c>
      <c r="M138" s="68">
        <f t="shared" si="68"/>
        <v>14.348696538660372</v>
      </c>
      <c r="N138" s="69">
        <f t="shared" si="69"/>
        <v>0.25043258358808568</v>
      </c>
      <c r="O138" s="69">
        <f t="shared" si="70"/>
        <v>1.7783971005035004</v>
      </c>
      <c r="P138" s="69">
        <f t="shared" si="71"/>
        <v>0.9754447696616555</v>
      </c>
      <c r="Q138" s="68">
        <f t="shared" si="72"/>
        <v>37.018403900322625</v>
      </c>
      <c r="R138" s="69">
        <f t="shared" si="73"/>
        <v>1</v>
      </c>
      <c r="S138" s="68">
        <f t="shared" si="74"/>
        <v>13.585921317826587</v>
      </c>
      <c r="T138" s="69">
        <f t="shared" si="75"/>
        <v>5.6226812384961216</v>
      </c>
      <c r="U138" s="69">
        <f t="shared" si="76"/>
        <v>1.7053462321157722</v>
      </c>
      <c r="V138" s="69">
        <f t="shared" si="77"/>
        <v>4.2170109288720914</v>
      </c>
      <c r="W138" s="69">
        <f t="shared" si="78"/>
        <v>1.6712393074734566</v>
      </c>
      <c r="X138" s="69">
        <f t="shared" si="79"/>
        <v>2.9441251181727739</v>
      </c>
      <c r="Y138" s="69">
        <f t="shared" si="80"/>
        <v>0.71988861713317309</v>
      </c>
      <c r="Z138" s="69">
        <f t="shared" si="81"/>
        <v>3.8557764635098803</v>
      </c>
      <c r="AA138" s="69">
        <f t="shared" si="82"/>
        <v>19.244223536490122</v>
      </c>
      <c r="AB138" s="69">
        <f t="shared" si="83"/>
        <v>3.1677777175068473</v>
      </c>
      <c r="AC138" s="69">
        <f t="shared" si="84"/>
        <v>0.18868182684282603</v>
      </c>
      <c r="AD138" s="70">
        <f t="shared" si="85"/>
        <v>1206.0988078320233</v>
      </c>
      <c r="AE138" s="68">
        <f t="shared" si="86"/>
        <v>193.25470065891747</v>
      </c>
      <c r="AF138" s="71">
        <f t="shared" si="87"/>
        <v>5.8639999173037172</v>
      </c>
      <c r="AG138" s="72">
        <f t="shared" si="88"/>
        <v>6.2579993952803292</v>
      </c>
      <c r="AH138" s="73">
        <f t="shared" si="89"/>
        <v>4.3012267184041919</v>
      </c>
      <c r="AI138" s="74">
        <f t="shared" ref="AI138:AI201" si="90">(AC138*AA138+0.0864*AD138*Y138/AE138)/(AC138+0.067*(1+$AL$5/AE138))/2.45</f>
        <v>5.8672184638494684</v>
      </c>
    </row>
    <row r="139" spans="1:35" ht="15.75" customHeight="1" x14ac:dyDescent="0.45">
      <c r="A139" s="56">
        <f t="shared" si="66"/>
        <v>45883</v>
      </c>
      <c r="B139" s="57">
        <v>2025</v>
      </c>
      <c r="C139" s="57">
        <v>8</v>
      </c>
      <c r="D139" s="57">
        <v>14</v>
      </c>
      <c r="E139" s="58">
        <v>226</v>
      </c>
      <c r="F139" s="59">
        <v>35</v>
      </c>
      <c r="G139" s="59">
        <v>15</v>
      </c>
      <c r="H139" s="67">
        <f t="shared" si="67"/>
        <v>25</v>
      </c>
      <c r="I139" s="59">
        <v>98</v>
      </c>
      <c r="J139" s="59">
        <v>75</v>
      </c>
      <c r="K139" s="59">
        <v>1</v>
      </c>
      <c r="L139" s="59">
        <v>30</v>
      </c>
      <c r="M139" s="68">
        <f t="shared" si="68"/>
        <v>14.027301594186847</v>
      </c>
      <c r="N139" s="69">
        <f t="shared" si="69"/>
        <v>0.24482317049054111</v>
      </c>
      <c r="O139" s="69">
        <f t="shared" si="70"/>
        <v>1.7734854244119242</v>
      </c>
      <c r="P139" s="69">
        <f t="shared" si="71"/>
        <v>0.97582790001722242</v>
      </c>
      <c r="Q139" s="68">
        <f t="shared" si="72"/>
        <v>36.850042979196218</v>
      </c>
      <c r="R139" s="69">
        <f t="shared" si="73"/>
        <v>1</v>
      </c>
      <c r="S139" s="68">
        <f t="shared" si="74"/>
        <v>13.548398964185823</v>
      </c>
      <c r="T139" s="69">
        <f t="shared" si="75"/>
        <v>5.6226812384961216</v>
      </c>
      <c r="U139" s="69">
        <f t="shared" si="76"/>
        <v>1.7053462321157722</v>
      </c>
      <c r="V139" s="69">
        <f t="shared" si="77"/>
        <v>4.2170109288720914</v>
      </c>
      <c r="W139" s="69">
        <f t="shared" si="78"/>
        <v>1.6712393074734566</v>
      </c>
      <c r="X139" s="69">
        <f t="shared" si="79"/>
        <v>2.9441251181727739</v>
      </c>
      <c r="Y139" s="69">
        <f t="shared" si="80"/>
        <v>0.71988861713317309</v>
      </c>
      <c r="Z139" s="69">
        <f t="shared" si="81"/>
        <v>3.8557764635098803</v>
      </c>
      <c r="AA139" s="69">
        <f t="shared" si="82"/>
        <v>19.244223536490122</v>
      </c>
      <c r="AB139" s="69">
        <f t="shared" si="83"/>
        <v>3.1677777175068473</v>
      </c>
      <c r="AC139" s="69">
        <f t="shared" si="84"/>
        <v>0.18868182684282603</v>
      </c>
      <c r="AD139" s="70">
        <f t="shared" si="85"/>
        <v>1206.0988078320233</v>
      </c>
      <c r="AE139" s="68">
        <f t="shared" si="86"/>
        <v>193.25470065891747</v>
      </c>
      <c r="AF139" s="71">
        <f t="shared" si="87"/>
        <v>5.8639999173037172</v>
      </c>
      <c r="AG139" s="72">
        <f t="shared" si="88"/>
        <v>6.229537807756599</v>
      </c>
      <c r="AH139" s="73">
        <f t="shared" si="89"/>
        <v>4.3012267184041919</v>
      </c>
      <c r="AI139" s="74">
        <f t="shared" si="90"/>
        <v>5.8672184638494684</v>
      </c>
    </row>
    <row r="140" spans="1:35" ht="15.75" customHeight="1" x14ac:dyDescent="0.45">
      <c r="A140" s="56">
        <f t="shared" si="66"/>
        <v>45884</v>
      </c>
      <c r="B140" s="57">
        <v>2025</v>
      </c>
      <c r="C140" s="57">
        <v>8</v>
      </c>
      <c r="D140" s="57">
        <v>15</v>
      </c>
      <c r="E140" s="58">
        <v>227</v>
      </c>
      <c r="F140" s="59">
        <v>35</v>
      </c>
      <c r="G140" s="59">
        <v>15</v>
      </c>
      <c r="H140" s="67">
        <f t="shared" si="67"/>
        <v>25</v>
      </c>
      <c r="I140" s="59">
        <v>98</v>
      </c>
      <c r="J140" s="59">
        <v>75</v>
      </c>
      <c r="K140" s="59">
        <v>1</v>
      </c>
      <c r="L140" s="59">
        <v>30</v>
      </c>
      <c r="M140" s="68">
        <f t="shared" si="68"/>
        <v>13.701750038077623</v>
      </c>
      <c r="N140" s="69">
        <f t="shared" si="69"/>
        <v>0.23914121066458144</v>
      </c>
      <c r="O140" s="69">
        <f t="shared" si="70"/>
        <v>1.7685292668778454</v>
      </c>
      <c r="P140" s="69">
        <f t="shared" si="71"/>
        <v>0.97621819312118918</v>
      </c>
      <c r="Q140" s="68">
        <f t="shared" si="72"/>
        <v>36.678920561168624</v>
      </c>
      <c r="R140" s="69">
        <f t="shared" si="73"/>
        <v>1</v>
      </c>
      <c r="S140" s="68">
        <f t="shared" si="74"/>
        <v>13.510536798150079</v>
      </c>
      <c r="T140" s="69">
        <f t="shared" si="75"/>
        <v>5.6226812384961216</v>
      </c>
      <c r="U140" s="69">
        <f t="shared" si="76"/>
        <v>1.7053462321157722</v>
      </c>
      <c r="V140" s="69">
        <f t="shared" si="77"/>
        <v>4.2170109288720914</v>
      </c>
      <c r="W140" s="69">
        <f t="shared" si="78"/>
        <v>1.6712393074734566</v>
      </c>
      <c r="X140" s="69">
        <f t="shared" si="79"/>
        <v>2.9441251181727739</v>
      </c>
      <c r="Y140" s="69">
        <f t="shared" si="80"/>
        <v>0.71988861713317309</v>
      </c>
      <c r="Z140" s="69">
        <f t="shared" si="81"/>
        <v>3.8557764635098803</v>
      </c>
      <c r="AA140" s="69">
        <f t="shared" si="82"/>
        <v>19.244223536490122</v>
      </c>
      <c r="AB140" s="69">
        <f t="shared" si="83"/>
        <v>3.1677777175068473</v>
      </c>
      <c r="AC140" s="69">
        <f t="shared" si="84"/>
        <v>0.18868182684282603</v>
      </c>
      <c r="AD140" s="70">
        <f t="shared" si="85"/>
        <v>1206.0988078320233</v>
      </c>
      <c r="AE140" s="68">
        <f t="shared" si="86"/>
        <v>193.25470065891747</v>
      </c>
      <c r="AF140" s="71">
        <f t="shared" si="87"/>
        <v>5.8639999173037172</v>
      </c>
      <c r="AG140" s="72">
        <f t="shared" si="88"/>
        <v>6.20060938633089</v>
      </c>
      <c r="AH140" s="73">
        <f t="shared" si="89"/>
        <v>4.3012267184041919</v>
      </c>
      <c r="AI140" s="74">
        <f t="shared" si="90"/>
        <v>5.8672184638494684</v>
      </c>
    </row>
    <row r="141" spans="1:35" ht="15.75" customHeight="1" x14ac:dyDescent="0.45">
      <c r="A141" s="56">
        <f t="shared" si="66"/>
        <v>45885</v>
      </c>
      <c r="B141" s="57">
        <v>2025</v>
      </c>
      <c r="C141" s="57">
        <v>8</v>
      </c>
      <c r="D141" s="57">
        <v>16</v>
      </c>
      <c r="E141" s="58">
        <v>228</v>
      </c>
      <c r="F141" s="59">
        <v>35</v>
      </c>
      <c r="G141" s="59">
        <v>15</v>
      </c>
      <c r="H141" s="67">
        <f t="shared" si="67"/>
        <v>25</v>
      </c>
      <c r="I141" s="59">
        <v>98</v>
      </c>
      <c r="J141" s="59">
        <v>75</v>
      </c>
      <c r="K141" s="59">
        <v>1</v>
      </c>
      <c r="L141" s="59">
        <v>30</v>
      </c>
      <c r="M141" s="68">
        <f t="shared" si="68"/>
        <v>13.372138338735903</v>
      </c>
      <c r="N141" s="69">
        <f t="shared" si="69"/>
        <v>0.23338838780540397</v>
      </c>
      <c r="O141" s="69">
        <f t="shared" si="70"/>
        <v>1.763530254361005</v>
      </c>
      <c r="P141" s="69">
        <f t="shared" si="71"/>
        <v>0.97661553332074502</v>
      </c>
      <c r="Q141" s="68">
        <f t="shared" si="72"/>
        <v>36.505062609766519</v>
      </c>
      <c r="R141" s="69">
        <f t="shared" si="73"/>
        <v>1</v>
      </c>
      <c r="S141" s="68">
        <f t="shared" si="74"/>
        <v>13.472347244927464</v>
      </c>
      <c r="T141" s="69">
        <f t="shared" si="75"/>
        <v>5.6226812384961216</v>
      </c>
      <c r="U141" s="69">
        <f t="shared" si="76"/>
        <v>1.7053462321157722</v>
      </c>
      <c r="V141" s="69">
        <f t="shared" si="77"/>
        <v>4.2170109288720914</v>
      </c>
      <c r="W141" s="69">
        <f t="shared" si="78"/>
        <v>1.6712393074734566</v>
      </c>
      <c r="X141" s="69">
        <f t="shared" si="79"/>
        <v>2.9441251181727739</v>
      </c>
      <c r="Y141" s="69">
        <f t="shared" si="80"/>
        <v>0.71988861713317309</v>
      </c>
      <c r="Z141" s="69">
        <f t="shared" si="81"/>
        <v>3.8557764635098803</v>
      </c>
      <c r="AA141" s="69">
        <f t="shared" si="82"/>
        <v>19.244223536490122</v>
      </c>
      <c r="AB141" s="69">
        <f t="shared" si="83"/>
        <v>3.1677777175068473</v>
      </c>
      <c r="AC141" s="69">
        <f t="shared" si="84"/>
        <v>0.18868182684282603</v>
      </c>
      <c r="AD141" s="70">
        <f t="shared" si="85"/>
        <v>1206.0988078320233</v>
      </c>
      <c r="AE141" s="68">
        <f t="shared" si="86"/>
        <v>193.25470065891747</v>
      </c>
      <c r="AF141" s="71">
        <f t="shared" si="87"/>
        <v>5.8639999173037172</v>
      </c>
      <c r="AG141" s="72">
        <f t="shared" si="88"/>
        <v>6.1712185201641958</v>
      </c>
      <c r="AH141" s="73">
        <f t="shared" si="89"/>
        <v>4.3012267184041919</v>
      </c>
      <c r="AI141" s="74">
        <f t="shared" si="90"/>
        <v>5.8672184638494684</v>
      </c>
    </row>
    <row r="142" spans="1:35" ht="15.75" customHeight="1" x14ac:dyDescent="0.45">
      <c r="A142" s="56">
        <f t="shared" si="66"/>
        <v>45886</v>
      </c>
      <c r="B142" s="57">
        <v>2025</v>
      </c>
      <c r="C142" s="57">
        <v>8</v>
      </c>
      <c r="D142" s="57">
        <v>17</v>
      </c>
      <c r="E142" s="58">
        <v>229</v>
      </c>
      <c r="F142" s="59">
        <v>35</v>
      </c>
      <c r="G142" s="59">
        <v>15</v>
      </c>
      <c r="H142" s="67">
        <f t="shared" si="67"/>
        <v>25</v>
      </c>
      <c r="I142" s="59">
        <v>98</v>
      </c>
      <c r="J142" s="59">
        <v>75</v>
      </c>
      <c r="K142" s="59">
        <v>1</v>
      </c>
      <c r="L142" s="59">
        <v>30</v>
      </c>
      <c r="M142" s="68">
        <f t="shared" si="68"/>
        <v>13.038564167678592</v>
      </c>
      <c r="N142" s="69">
        <f t="shared" si="69"/>
        <v>0.22756640660655034</v>
      </c>
      <c r="O142" s="69">
        <f t="shared" si="70"/>
        <v>1.7584899851769382</v>
      </c>
      <c r="P142" s="69">
        <f t="shared" si="71"/>
        <v>0.97701980287486279</v>
      </c>
      <c r="Q142" s="68">
        <f t="shared" si="72"/>
        <v>36.328496430232484</v>
      </c>
      <c r="R142" s="69">
        <f t="shared" si="73"/>
        <v>1</v>
      </c>
      <c r="S142" s="68">
        <f t="shared" si="74"/>
        <v>13.433842514720689</v>
      </c>
      <c r="T142" s="69">
        <f t="shared" si="75"/>
        <v>5.6226812384961216</v>
      </c>
      <c r="U142" s="69">
        <f t="shared" si="76"/>
        <v>1.7053462321157722</v>
      </c>
      <c r="V142" s="69">
        <f t="shared" si="77"/>
        <v>4.2170109288720914</v>
      </c>
      <c r="W142" s="69">
        <f t="shared" si="78"/>
        <v>1.6712393074734566</v>
      </c>
      <c r="X142" s="69">
        <f t="shared" si="79"/>
        <v>2.9441251181727739</v>
      </c>
      <c r="Y142" s="69">
        <f t="shared" si="80"/>
        <v>0.71988861713317309</v>
      </c>
      <c r="Z142" s="69">
        <f t="shared" si="81"/>
        <v>3.8557764635098803</v>
      </c>
      <c r="AA142" s="69">
        <f t="shared" si="82"/>
        <v>19.244223536490122</v>
      </c>
      <c r="AB142" s="69">
        <f t="shared" si="83"/>
        <v>3.1677777175068473</v>
      </c>
      <c r="AC142" s="69">
        <f t="shared" si="84"/>
        <v>0.18868182684282603</v>
      </c>
      <c r="AD142" s="70">
        <f t="shared" si="85"/>
        <v>1206.0988078320233</v>
      </c>
      <c r="AE142" s="68">
        <f t="shared" si="86"/>
        <v>193.25470065891747</v>
      </c>
      <c r="AF142" s="71">
        <f t="shared" si="87"/>
        <v>5.8639999173037172</v>
      </c>
      <c r="AG142" s="72">
        <f t="shared" si="88"/>
        <v>6.1413698252359596</v>
      </c>
      <c r="AH142" s="73">
        <f t="shared" si="89"/>
        <v>4.3012267184041919</v>
      </c>
      <c r="AI142" s="74">
        <f t="shared" si="90"/>
        <v>5.8672184638494684</v>
      </c>
    </row>
    <row r="143" spans="1:35" ht="15.75" customHeight="1" x14ac:dyDescent="0.45">
      <c r="A143" s="56">
        <f t="shared" si="66"/>
        <v>45887</v>
      </c>
      <c r="B143" s="57">
        <v>2025</v>
      </c>
      <c r="C143" s="57">
        <v>8</v>
      </c>
      <c r="D143" s="57">
        <v>18</v>
      </c>
      <c r="E143" s="58">
        <v>230</v>
      </c>
      <c r="F143" s="59">
        <v>35</v>
      </c>
      <c r="G143" s="59">
        <v>15</v>
      </c>
      <c r="H143" s="67">
        <f t="shared" si="67"/>
        <v>25</v>
      </c>
      <c r="I143" s="59">
        <v>98</v>
      </c>
      <c r="J143" s="59">
        <v>75</v>
      </c>
      <c r="K143" s="59">
        <v>1</v>
      </c>
      <c r="L143" s="59">
        <v>30</v>
      </c>
      <c r="M143" s="68">
        <f t="shared" si="68"/>
        <v>12.701126370593972</v>
      </c>
      <c r="N143" s="69">
        <f t="shared" si="69"/>
        <v>0.22167699225476681</v>
      </c>
      <c r="O143" s="69">
        <f t="shared" si="70"/>
        <v>1.7534100292198675</v>
      </c>
      <c r="P143" s="69">
        <f t="shared" si="71"/>
        <v>0.97743088198918848</v>
      </c>
      <c r="Q143" s="68">
        <f t="shared" si="72"/>
        <v>36.149250705457398</v>
      </c>
      <c r="R143" s="69">
        <f t="shared" si="73"/>
        <v>1</v>
      </c>
      <c r="S143" s="68">
        <f t="shared" si="74"/>
        <v>13.39503460061014</v>
      </c>
      <c r="T143" s="69">
        <f t="shared" si="75"/>
        <v>5.6226812384961216</v>
      </c>
      <c r="U143" s="69">
        <f t="shared" si="76"/>
        <v>1.7053462321157722</v>
      </c>
      <c r="V143" s="69">
        <f t="shared" si="77"/>
        <v>4.2170109288720914</v>
      </c>
      <c r="W143" s="69">
        <f t="shared" si="78"/>
        <v>1.6712393074734566</v>
      </c>
      <c r="X143" s="69">
        <f t="shared" si="79"/>
        <v>2.9441251181727739</v>
      </c>
      <c r="Y143" s="69">
        <f t="shared" si="80"/>
        <v>0.71988861713317309</v>
      </c>
      <c r="Z143" s="69">
        <f t="shared" si="81"/>
        <v>3.8557764635098803</v>
      </c>
      <c r="AA143" s="69">
        <f t="shared" si="82"/>
        <v>19.244223536490122</v>
      </c>
      <c r="AB143" s="69">
        <f t="shared" si="83"/>
        <v>3.1677777175068473</v>
      </c>
      <c r="AC143" s="69">
        <f t="shared" si="84"/>
        <v>0.18868182684282603</v>
      </c>
      <c r="AD143" s="70">
        <f t="shared" si="85"/>
        <v>1206.0988078320233</v>
      </c>
      <c r="AE143" s="68">
        <f t="shared" si="86"/>
        <v>193.25470065891747</v>
      </c>
      <c r="AF143" s="71">
        <f t="shared" si="87"/>
        <v>5.8639999173037172</v>
      </c>
      <c r="AG143" s="72">
        <f t="shared" si="88"/>
        <v>6.1110681504184967</v>
      </c>
      <c r="AH143" s="73">
        <f t="shared" si="89"/>
        <v>4.3012267184041919</v>
      </c>
      <c r="AI143" s="74">
        <f t="shared" si="90"/>
        <v>5.8672184638494684</v>
      </c>
    </row>
    <row r="144" spans="1:35" ht="15.75" customHeight="1" x14ac:dyDescent="0.45">
      <c r="A144" s="56">
        <f t="shared" si="66"/>
        <v>45888</v>
      </c>
      <c r="B144" s="57">
        <v>2025</v>
      </c>
      <c r="C144" s="57">
        <v>8</v>
      </c>
      <c r="D144" s="57">
        <v>19</v>
      </c>
      <c r="E144" s="58">
        <v>231</v>
      </c>
      <c r="F144" s="59">
        <v>35</v>
      </c>
      <c r="G144" s="59">
        <v>15</v>
      </c>
      <c r="H144" s="67">
        <f t="shared" si="67"/>
        <v>25</v>
      </c>
      <c r="I144" s="59">
        <v>98</v>
      </c>
      <c r="J144" s="59">
        <v>75</v>
      </c>
      <c r="K144" s="59">
        <v>1</v>
      </c>
      <c r="L144" s="59">
        <v>30</v>
      </c>
      <c r="M144" s="68">
        <f t="shared" si="68"/>
        <v>12.359924938051448</v>
      </c>
      <c r="N144" s="69">
        <f t="shared" si="69"/>
        <v>0.21572188991879127</v>
      </c>
      <c r="O144" s="69">
        <f t="shared" si="70"/>
        <v>1.7482919277848432</v>
      </c>
      <c r="P144" s="69">
        <f t="shared" si="71"/>
        <v>0.9778486488515391</v>
      </c>
      <c r="Q144" s="68">
        <f t="shared" si="72"/>
        <v>35.967355530549021</v>
      </c>
      <c r="R144" s="69">
        <f t="shared" si="73"/>
        <v>1</v>
      </c>
      <c r="S144" s="68">
        <f t="shared" si="74"/>
        <v>13.355935277195137</v>
      </c>
      <c r="T144" s="69">
        <f t="shared" si="75"/>
        <v>5.6226812384961216</v>
      </c>
      <c r="U144" s="69">
        <f t="shared" si="76"/>
        <v>1.7053462321157722</v>
      </c>
      <c r="V144" s="69">
        <f t="shared" si="77"/>
        <v>4.2170109288720914</v>
      </c>
      <c r="W144" s="69">
        <f t="shared" si="78"/>
        <v>1.6712393074734566</v>
      </c>
      <c r="X144" s="69">
        <f t="shared" si="79"/>
        <v>2.9441251181727739</v>
      </c>
      <c r="Y144" s="69">
        <f t="shared" si="80"/>
        <v>0.71988861713317309</v>
      </c>
      <c r="Z144" s="69">
        <f t="shared" si="81"/>
        <v>3.8557764635098803</v>
      </c>
      <c r="AA144" s="69">
        <f t="shared" si="82"/>
        <v>19.244223536490122</v>
      </c>
      <c r="AB144" s="69">
        <f t="shared" si="83"/>
        <v>3.1677777175068473</v>
      </c>
      <c r="AC144" s="69">
        <f t="shared" si="84"/>
        <v>0.18868182684282603</v>
      </c>
      <c r="AD144" s="70">
        <f t="shared" si="85"/>
        <v>1206.0988078320233</v>
      </c>
      <c r="AE144" s="68">
        <f t="shared" si="86"/>
        <v>193.25470065891747</v>
      </c>
      <c r="AF144" s="71">
        <f t="shared" si="87"/>
        <v>5.8639999173037172</v>
      </c>
      <c r="AG144" s="72">
        <f t="shared" si="88"/>
        <v>6.0803185833208424</v>
      </c>
      <c r="AH144" s="73">
        <f t="shared" si="89"/>
        <v>4.3012267184041919</v>
      </c>
      <c r="AI144" s="74">
        <f t="shared" si="90"/>
        <v>5.8672184638494684</v>
      </c>
    </row>
    <row r="145" spans="1:35" ht="15.75" customHeight="1" x14ac:dyDescent="0.45">
      <c r="A145" s="56">
        <f t="shared" si="66"/>
        <v>45889</v>
      </c>
      <c r="B145" s="57">
        <v>2025</v>
      </c>
      <c r="C145" s="57">
        <v>8</v>
      </c>
      <c r="D145" s="57">
        <v>20</v>
      </c>
      <c r="E145" s="58">
        <v>232</v>
      </c>
      <c r="F145" s="59">
        <v>35</v>
      </c>
      <c r="G145" s="59">
        <v>15</v>
      </c>
      <c r="H145" s="67">
        <f t="shared" si="67"/>
        <v>25</v>
      </c>
      <c r="I145" s="59">
        <v>98</v>
      </c>
      <c r="J145" s="59">
        <v>75</v>
      </c>
      <c r="K145" s="59">
        <v>1</v>
      </c>
      <c r="L145" s="59">
        <v>30</v>
      </c>
      <c r="M145" s="68">
        <f t="shared" si="68"/>
        <v>12.015060975872062</v>
      </c>
      <c r="N145" s="69">
        <f t="shared" si="69"/>
        <v>0.20970286423222037</v>
      </c>
      <c r="O145" s="69">
        <f t="shared" si="70"/>
        <v>1.7431371934854152</v>
      </c>
      <c r="P145" s="69">
        <f t="shared" si="71"/>
        <v>0.97827297966799831</v>
      </c>
      <c r="Q145" s="68">
        <f t="shared" si="72"/>
        <v>35.782842445909523</v>
      </c>
      <c r="R145" s="69">
        <f t="shared" si="73"/>
        <v>1</v>
      </c>
      <c r="S145" s="68">
        <f t="shared" si="74"/>
        <v>13.316556099964975</v>
      </c>
      <c r="T145" s="69">
        <f t="shared" si="75"/>
        <v>5.6226812384961216</v>
      </c>
      <c r="U145" s="69">
        <f t="shared" si="76"/>
        <v>1.7053462321157722</v>
      </c>
      <c r="V145" s="69">
        <f t="shared" si="77"/>
        <v>4.2170109288720914</v>
      </c>
      <c r="W145" s="69">
        <f t="shared" si="78"/>
        <v>1.6712393074734566</v>
      </c>
      <c r="X145" s="69">
        <f t="shared" si="79"/>
        <v>2.9441251181727739</v>
      </c>
      <c r="Y145" s="69">
        <f t="shared" si="80"/>
        <v>0.71988861713317309</v>
      </c>
      <c r="Z145" s="69">
        <f t="shared" si="81"/>
        <v>3.8557764635098803</v>
      </c>
      <c r="AA145" s="69">
        <f t="shared" si="82"/>
        <v>19.244223536490122</v>
      </c>
      <c r="AB145" s="69">
        <f t="shared" si="83"/>
        <v>3.1677777175068473</v>
      </c>
      <c r="AC145" s="69">
        <f t="shared" si="84"/>
        <v>0.18868182684282603</v>
      </c>
      <c r="AD145" s="70">
        <f t="shared" si="85"/>
        <v>1206.0988078320233</v>
      </c>
      <c r="AE145" s="68">
        <f t="shared" si="86"/>
        <v>193.25470065891747</v>
      </c>
      <c r="AF145" s="71">
        <f t="shared" si="87"/>
        <v>5.8639999173037172</v>
      </c>
      <c r="AG145" s="72">
        <f t="shared" si="88"/>
        <v>6.0491264558805451</v>
      </c>
      <c r="AH145" s="73">
        <f t="shared" si="89"/>
        <v>4.3012267184041919</v>
      </c>
      <c r="AI145" s="74">
        <f t="shared" si="90"/>
        <v>5.8672184638494684</v>
      </c>
    </row>
    <row r="146" spans="1:35" ht="15.75" customHeight="1" x14ac:dyDescent="0.45">
      <c r="A146" s="56">
        <f t="shared" si="66"/>
        <v>45890</v>
      </c>
      <c r="B146" s="57">
        <v>2025</v>
      </c>
      <c r="C146" s="57">
        <v>8</v>
      </c>
      <c r="D146" s="57">
        <v>21</v>
      </c>
      <c r="E146" s="58">
        <v>233</v>
      </c>
      <c r="F146" s="59">
        <v>35</v>
      </c>
      <c r="G146" s="59">
        <v>15</v>
      </c>
      <c r="H146" s="67">
        <f t="shared" si="67"/>
        <v>25</v>
      </c>
      <c r="I146" s="59">
        <v>98</v>
      </c>
      <c r="J146" s="59">
        <v>75</v>
      </c>
      <c r="K146" s="59">
        <v>1</v>
      </c>
      <c r="L146" s="59">
        <v>30</v>
      </c>
      <c r="M146" s="68">
        <f t="shared" si="68"/>
        <v>11.666636675168499</v>
      </c>
      <c r="N146" s="69">
        <f t="shared" si="69"/>
        <v>0.20362169877060754</v>
      </c>
      <c r="O146" s="69">
        <f t="shared" si="70"/>
        <v>1.7379473102630603</v>
      </c>
      <c r="P146" s="69">
        <f t="shared" si="71"/>
        <v>0.97870374869959909</v>
      </c>
      <c r="Q146" s="68">
        <f t="shared" si="72"/>
        <v>35.595744468697148</v>
      </c>
      <c r="R146" s="69">
        <f t="shared" si="73"/>
        <v>1</v>
      </c>
      <c r="S146" s="68">
        <f t="shared" si="74"/>
        <v>13.276908405370973</v>
      </c>
      <c r="T146" s="69">
        <f t="shared" si="75"/>
        <v>5.6226812384961216</v>
      </c>
      <c r="U146" s="69">
        <f t="shared" si="76"/>
        <v>1.7053462321157722</v>
      </c>
      <c r="V146" s="69">
        <f t="shared" si="77"/>
        <v>4.2170109288720914</v>
      </c>
      <c r="W146" s="69">
        <f t="shared" si="78"/>
        <v>1.6712393074734566</v>
      </c>
      <c r="X146" s="69">
        <f t="shared" si="79"/>
        <v>2.9441251181727739</v>
      </c>
      <c r="Y146" s="69">
        <f t="shared" si="80"/>
        <v>0.71988861713317309</v>
      </c>
      <c r="Z146" s="69">
        <f t="shared" si="81"/>
        <v>3.8557764635098803</v>
      </c>
      <c r="AA146" s="69">
        <f t="shared" si="82"/>
        <v>19.244223536490122</v>
      </c>
      <c r="AB146" s="69">
        <f t="shared" si="83"/>
        <v>3.1677777175068473</v>
      </c>
      <c r="AC146" s="69">
        <f t="shared" si="84"/>
        <v>0.18868182684282603</v>
      </c>
      <c r="AD146" s="70">
        <f t="shared" si="85"/>
        <v>1206.0988078320233</v>
      </c>
      <c r="AE146" s="68">
        <f t="shared" si="86"/>
        <v>193.25470065891747</v>
      </c>
      <c r="AF146" s="71">
        <f t="shared" si="87"/>
        <v>5.8639999173037172</v>
      </c>
      <c r="AG146" s="72">
        <f t="shared" si="88"/>
        <v>6.0174973496822881</v>
      </c>
      <c r="AH146" s="73">
        <f t="shared" si="89"/>
        <v>4.3012267184041919</v>
      </c>
      <c r="AI146" s="74">
        <f t="shared" si="90"/>
        <v>5.8672184638494684</v>
      </c>
    </row>
    <row r="147" spans="1:35" ht="15.75" customHeight="1" x14ac:dyDescent="0.45">
      <c r="A147" s="56">
        <f t="shared" si="66"/>
        <v>45891</v>
      </c>
      <c r="B147" s="57">
        <v>2025</v>
      </c>
      <c r="C147" s="57">
        <v>8</v>
      </c>
      <c r="D147" s="57">
        <v>22</v>
      </c>
      <c r="E147" s="58">
        <v>234</v>
      </c>
      <c r="F147" s="59">
        <v>35</v>
      </c>
      <c r="G147" s="59">
        <v>15</v>
      </c>
      <c r="H147" s="67">
        <f t="shared" si="67"/>
        <v>25</v>
      </c>
      <c r="I147" s="59">
        <v>98</v>
      </c>
      <c r="J147" s="59">
        <v>75</v>
      </c>
      <c r="K147" s="59">
        <v>1</v>
      </c>
      <c r="L147" s="59">
        <v>30</v>
      </c>
      <c r="M147" s="68">
        <f t="shared" si="68"/>
        <v>11.314755282063524</v>
      </c>
      <c r="N147" s="69">
        <f t="shared" si="69"/>
        <v>0.19748019552294871</v>
      </c>
      <c r="O147" s="69">
        <f t="shared" si="70"/>
        <v>1.7327237334845549</v>
      </c>
      <c r="P147" s="69">
        <f t="shared" si="71"/>
        <v>0.97914082829958393</v>
      </c>
      <c r="Q147" s="68">
        <f t="shared" si="72"/>
        <v>35.40609612255048</v>
      </c>
      <c r="R147" s="69">
        <f t="shared" si="73"/>
        <v>1</v>
      </c>
      <c r="S147" s="68">
        <f t="shared" si="74"/>
        <v>13.237003311570319</v>
      </c>
      <c r="T147" s="69">
        <f t="shared" si="75"/>
        <v>5.6226812384961216</v>
      </c>
      <c r="U147" s="69">
        <f t="shared" si="76"/>
        <v>1.7053462321157722</v>
      </c>
      <c r="V147" s="69">
        <f t="shared" si="77"/>
        <v>4.2170109288720914</v>
      </c>
      <c r="W147" s="69">
        <f t="shared" si="78"/>
        <v>1.6712393074734566</v>
      </c>
      <c r="X147" s="69">
        <f t="shared" si="79"/>
        <v>2.9441251181727739</v>
      </c>
      <c r="Y147" s="69">
        <f t="shared" si="80"/>
        <v>0.71988861713317309</v>
      </c>
      <c r="Z147" s="69">
        <f t="shared" si="81"/>
        <v>3.8557764635098803</v>
      </c>
      <c r="AA147" s="69">
        <f t="shared" si="82"/>
        <v>19.244223536490122</v>
      </c>
      <c r="AB147" s="69">
        <f t="shared" si="83"/>
        <v>3.1677777175068473</v>
      </c>
      <c r="AC147" s="69">
        <f t="shared" si="84"/>
        <v>0.18868182684282603</v>
      </c>
      <c r="AD147" s="70">
        <f t="shared" si="85"/>
        <v>1206.0988078320233</v>
      </c>
      <c r="AE147" s="68">
        <f t="shared" si="86"/>
        <v>193.25470065891747</v>
      </c>
      <c r="AF147" s="71">
        <f t="shared" si="87"/>
        <v>5.8639999173037172</v>
      </c>
      <c r="AG147" s="72">
        <f t="shared" si="88"/>
        <v>5.9854371009828196</v>
      </c>
      <c r="AH147" s="73">
        <f t="shared" si="89"/>
        <v>4.3012267184041919</v>
      </c>
      <c r="AI147" s="74">
        <f t="shared" si="90"/>
        <v>5.8672184638494684</v>
      </c>
    </row>
    <row r="148" spans="1:35" ht="15.75" customHeight="1" x14ac:dyDescent="0.45">
      <c r="A148" s="56">
        <f t="shared" si="66"/>
        <v>45892</v>
      </c>
      <c r="B148" s="57">
        <v>2025</v>
      </c>
      <c r="C148" s="57">
        <v>8</v>
      </c>
      <c r="D148" s="57">
        <v>23</v>
      </c>
      <c r="E148" s="58">
        <v>235</v>
      </c>
      <c r="F148" s="59">
        <v>35</v>
      </c>
      <c r="G148" s="59">
        <v>15</v>
      </c>
      <c r="H148" s="67">
        <f t="shared" si="67"/>
        <v>25</v>
      </c>
      <c r="I148" s="59">
        <v>98</v>
      </c>
      <c r="J148" s="59">
        <v>75</v>
      </c>
      <c r="K148" s="59">
        <v>1</v>
      </c>
      <c r="L148" s="59">
        <v>30</v>
      </c>
      <c r="M148" s="68">
        <f t="shared" si="68"/>
        <v>10.959521067095789</v>
      </c>
      <c r="N148" s="69">
        <f t="shared" si="69"/>
        <v>0.19128017435771183</v>
      </c>
      <c r="O148" s="69">
        <f t="shared" si="70"/>
        <v>1.7274678901234739</v>
      </c>
      <c r="P148" s="69">
        <f t="shared" si="71"/>
        <v>0.9795840889512285</v>
      </c>
      <c r="Q148" s="68">
        <f t="shared" si="72"/>
        <v>35.213933465457202</v>
      </c>
      <c r="R148" s="69">
        <f t="shared" si="73"/>
        <v>1</v>
      </c>
      <c r="S148" s="68">
        <f t="shared" si="74"/>
        <v>13.196851719812633</v>
      </c>
      <c r="T148" s="69">
        <f t="shared" si="75"/>
        <v>5.6226812384961216</v>
      </c>
      <c r="U148" s="69">
        <f t="shared" si="76"/>
        <v>1.7053462321157722</v>
      </c>
      <c r="V148" s="69">
        <f t="shared" si="77"/>
        <v>4.2170109288720914</v>
      </c>
      <c r="W148" s="69">
        <f t="shared" si="78"/>
        <v>1.6712393074734566</v>
      </c>
      <c r="X148" s="69">
        <f t="shared" si="79"/>
        <v>2.9441251181727739</v>
      </c>
      <c r="Y148" s="69">
        <f t="shared" si="80"/>
        <v>0.71988861713317309</v>
      </c>
      <c r="Z148" s="69">
        <f t="shared" si="81"/>
        <v>3.8557764635098803</v>
      </c>
      <c r="AA148" s="69">
        <f t="shared" si="82"/>
        <v>19.244223536490122</v>
      </c>
      <c r="AB148" s="69">
        <f t="shared" si="83"/>
        <v>3.1677777175068473</v>
      </c>
      <c r="AC148" s="69">
        <f t="shared" si="84"/>
        <v>0.18868182684282603</v>
      </c>
      <c r="AD148" s="70">
        <f t="shared" si="85"/>
        <v>1206.0988078320233</v>
      </c>
      <c r="AE148" s="68">
        <f t="shared" si="86"/>
        <v>193.25470065891747</v>
      </c>
      <c r="AF148" s="71">
        <f t="shared" si="87"/>
        <v>5.8639999173037172</v>
      </c>
      <c r="AG148" s="72">
        <f t="shared" si="88"/>
        <v>5.9529518054221775</v>
      </c>
      <c r="AH148" s="73">
        <f t="shared" si="89"/>
        <v>4.3012267184041919</v>
      </c>
      <c r="AI148" s="74">
        <f t="shared" si="90"/>
        <v>5.8672184638494684</v>
      </c>
    </row>
    <row r="149" spans="1:35" ht="15.75" customHeight="1" x14ac:dyDescent="0.45">
      <c r="A149" s="56">
        <f t="shared" si="66"/>
        <v>45893</v>
      </c>
      <c r="B149" s="57">
        <v>2025</v>
      </c>
      <c r="C149" s="57">
        <v>8</v>
      </c>
      <c r="D149" s="57">
        <v>24</v>
      </c>
      <c r="E149" s="58">
        <v>236</v>
      </c>
      <c r="F149" s="59">
        <v>35</v>
      </c>
      <c r="G149" s="59">
        <v>15</v>
      </c>
      <c r="H149" s="67">
        <f t="shared" si="67"/>
        <v>25</v>
      </c>
      <c r="I149" s="59">
        <v>98</v>
      </c>
      <c r="J149" s="59">
        <v>75</v>
      </c>
      <c r="K149" s="59">
        <v>1</v>
      </c>
      <c r="L149" s="59">
        <v>30</v>
      </c>
      <c r="M149" s="68">
        <f t="shared" si="68"/>
        <v>10.601039294322062</v>
      </c>
      <c r="N149" s="69">
        <f t="shared" si="69"/>
        <v>0.18502347248356771</v>
      </c>
      <c r="O149" s="69">
        <f t="shared" si="70"/>
        <v>1.7221811790219994</v>
      </c>
      <c r="P149" s="69">
        <f t="shared" si="71"/>
        <v>0.98003339930622113</v>
      </c>
      <c r="Q149" s="68">
        <f t="shared" si="72"/>
        <v>35.019294115653153</v>
      </c>
      <c r="R149" s="69">
        <f t="shared" si="73"/>
        <v>1</v>
      </c>
      <c r="S149" s="68">
        <f t="shared" si="74"/>
        <v>13.156464316440026</v>
      </c>
      <c r="T149" s="69">
        <f t="shared" si="75"/>
        <v>5.6226812384961216</v>
      </c>
      <c r="U149" s="69">
        <f t="shared" si="76"/>
        <v>1.7053462321157722</v>
      </c>
      <c r="V149" s="69">
        <f t="shared" si="77"/>
        <v>4.2170109288720914</v>
      </c>
      <c r="W149" s="69">
        <f t="shared" si="78"/>
        <v>1.6712393074734566</v>
      </c>
      <c r="X149" s="69">
        <f t="shared" si="79"/>
        <v>2.9441251181727739</v>
      </c>
      <c r="Y149" s="69">
        <f t="shared" si="80"/>
        <v>0.71988861713317309</v>
      </c>
      <c r="Z149" s="69">
        <f t="shared" si="81"/>
        <v>3.8557764635098803</v>
      </c>
      <c r="AA149" s="69">
        <f t="shared" si="82"/>
        <v>19.244223536490122</v>
      </c>
      <c r="AB149" s="69">
        <f t="shared" si="83"/>
        <v>3.1677777175068473</v>
      </c>
      <c r="AC149" s="69">
        <f t="shared" si="84"/>
        <v>0.18868182684282603</v>
      </c>
      <c r="AD149" s="70">
        <f t="shared" si="85"/>
        <v>1206.0988078320233</v>
      </c>
      <c r="AE149" s="68">
        <f t="shared" si="86"/>
        <v>193.25470065891747</v>
      </c>
      <c r="AF149" s="71">
        <f t="shared" si="87"/>
        <v>5.8639999173037172</v>
      </c>
      <c r="AG149" s="72">
        <f t="shared" si="88"/>
        <v>5.9200478224019673</v>
      </c>
      <c r="AH149" s="73">
        <f t="shared" si="89"/>
        <v>4.3012267184041919</v>
      </c>
      <c r="AI149" s="74">
        <f t="shared" si="90"/>
        <v>5.8672184638494684</v>
      </c>
    </row>
    <row r="150" spans="1:35" ht="15.75" customHeight="1" x14ac:dyDescent="0.45">
      <c r="A150" s="56">
        <f t="shared" si="66"/>
        <v>45894</v>
      </c>
      <c r="B150" s="57">
        <v>2025</v>
      </c>
      <c r="C150" s="57">
        <v>8</v>
      </c>
      <c r="D150" s="57">
        <v>25</v>
      </c>
      <c r="E150" s="58">
        <v>237</v>
      </c>
      <c r="F150" s="59">
        <v>35</v>
      </c>
      <c r="G150" s="59">
        <v>15</v>
      </c>
      <c r="H150" s="67">
        <f t="shared" si="67"/>
        <v>25</v>
      </c>
      <c r="I150" s="59">
        <v>98</v>
      </c>
      <c r="J150" s="59">
        <v>75</v>
      </c>
      <c r="K150" s="59">
        <v>1</v>
      </c>
      <c r="L150" s="59">
        <v>30</v>
      </c>
      <c r="M150" s="68">
        <f t="shared" si="68"/>
        <v>10.239416190125075</v>
      </c>
      <c r="N150" s="69">
        <f t="shared" si="69"/>
        <v>0.17871194390498296</v>
      </c>
      <c r="O150" s="69">
        <f t="shared" si="70"/>
        <v>1.7168649712292496</v>
      </c>
      <c r="P150" s="69">
        <f t="shared" si="71"/>
        <v>0.98048862622358413</v>
      </c>
      <c r="Q150" s="68">
        <f t="shared" si="72"/>
        <v>34.822217275442071</v>
      </c>
      <c r="R150" s="69">
        <f t="shared" si="73"/>
        <v>1</v>
      </c>
      <c r="S150" s="68">
        <f t="shared" si="74"/>
        <v>13.115851575471734</v>
      </c>
      <c r="T150" s="69">
        <f t="shared" si="75"/>
        <v>5.6226812384961216</v>
      </c>
      <c r="U150" s="69">
        <f t="shared" si="76"/>
        <v>1.7053462321157722</v>
      </c>
      <c r="V150" s="69">
        <f t="shared" si="77"/>
        <v>4.2170109288720914</v>
      </c>
      <c r="W150" s="69">
        <f t="shared" si="78"/>
        <v>1.6712393074734566</v>
      </c>
      <c r="X150" s="69">
        <f t="shared" si="79"/>
        <v>2.9441251181727739</v>
      </c>
      <c r="Y150" s="69">
        <f t="shared" si="80"/>
        <v>0.71988861713317309</v>
      </c>
      <c r="Z150" s="69">
        <f t="shared" si="81"/>
        <v>3.8557764635098803</v>
      </c>
      <c r="AA150" s="69">
        <f t="shared" si="82"/>
        <v>19.244223536490122</v>
      </c>
      <c r="AB150" s="69">
        <f t="shared" si="83"/>
        <v>3.1677777175068473</v>
      </c>
      <c r="AC150" s="69">
        <f t="shared" si="84"/>
        <v>0.18868182684282603</v>
      </c>
      <c r="AD150" s="70">
        <f t="shared" si="85"/>
        <v>1206.0988078320233</v>
      </c>
      <c r="AE150" s="68">
        <f t="shared" si="86"/>
        <v>193.25470065891747</v>
      </c>
      <c r="AF150" s="71">
        <f t="shared" si="87"/>
        <v>5.8639999173037172</v>
      </c>
      <c r="AG150" s="72">
        <f t="shared" si="88"/>
        <v>5.8867317791121057</v>
      </c>
      <c r="AH150" s="73">
        <f t="shared" si="89"/>
        <v>4.3012267184041919</v>
      </c>
      <c r="AI150" s="74">
        <f t="shared" si="90"/>
        <v>5.8672184638494684</v>
      </c>
    </row>
    <row r="151" spans="1:35" ht="15.75" customHeight="1" x14ac:dyDescent="0.45">
      <c r="A151" s="56">
        <f t="shared" si="66"/>
        <v>45895</v>
      </c>
      <c r="B151" s="57">
        <v>2025</v>
      </c>
      <c r="C151" s="57">
        <v>8</v>
      </c>
      <c r="D151" s="57">
        <v>26</v>
      </c>
      <c r="E151" s="58">
        <v>238</v>
      </c>
      <c r="F151" s="59">
        <v>35</v>
      </c>
      <c r="G151" s="59">
        <v>15</v>
      </c>
      <c r="H151" s="67">
        <f t="shared" si="67"/>
        <v>25</v>
      </c>
      <c r="I151" s="59">
        <v>98</v>
      </c>
      <c r="J151" s="59">
        <v>75</v>
      </c>
      <c r="K151" s="59">
        <v>1</v>
      </c>
      <c r="L151" s="59">
        <v>30</v>
      </c>
      <c r="M151" s="68">
        <f t="shared" si="68"/>
        <v>9.8747589117362153</v>
      </c>
      <c r="N151" s="69">
        <f t="shared" si="69"/>
        <v>0.17234745887283609</v>
      </c>
      <c r="O151" s="69">
        <f t="shared" si="70"/>
        <v>1.711520610412367</v>
      </c>
      <c r="P151" s="69">
        <f t="shared" si="71"/>
        <v>0.98094963480912634</v>
      </c>
      <c r="Q151" s="68">
        <f t="shared" si="72"/>
        <v>34.622743752830949</v>
      </c>
      <c r="R151" s="69">
        <f t="shared" si="73"/>
        <v>1</v>
      </c>
      <c r="S151" s="68">
        <f t="shared" si="74"/>
        <v>13.075023761744593</v>
      </c>
      <c r="T151" s="69">
        <f t="shared" si="75"/>
        <v>5.6226812384961216</v>
      </c>
      <c r="U151" s="69">
        <f t="shared" si="76"/>
        <v>1.7053462321157722</v>
      </c>
      <c r="V151" s="69">
        <f t="shared" si="77"/>
        <v>4.2170109288720914</v>
      </c>
      <c r="W151" s="69">
        <f t="shared" si="78"/>
        <v>1.6712393074734566</v>
      </c>
      <c r="X151" s="69">
        <f t="shared" si="79"/>
        <v>2.9441251181727739</v>
      </c>
      <c r="Y151" s="69">
        <f t="shared" si="80"/>
        <v>0.71988861713317309</v>
      </c>
      <c r="Z151" s="69">
        <f t="shared" si="81"/>
        <v>3.8557764635098803</v>
      </c>
      <c r="AA151" s="69">
        <f t="shared" si="82"/>
        <v>19.244223536490122</v>
      </c>
      <c r="AB151" s="69">
        <f t="shared" si="83"/>
        <v>3.1677777175068473</v>
      </c>
      <c r="AC151" s="69">
        <f t="shared" si="84"/>
        <v>0.18868182684282603</v>
      </c>
      <c r="AD151" s="70">
        <f t="shared" si="85"/>
        <v>1206.0988078320233</v>
      </c>
      <c r="AE151" s="68">
        <f t="shared" si="86"/>
        <v>193.25470065891747</v>
      </c>
      <c r="AF151" s="71">
        <f t="shared" si="87"/>
        <v>5.8639999173037172</v>
      </c>
      <c r="AG151" s="72">
        <f t="shared" si="88"/>
        <v>5.8530105741883052</v>
      </c>
      <c r="AH151" s="73">
        <f t="shared" si="89"/>
        <v>4.3012267184041919</v>
      </c>
      <c r="AI151" s="74">
        <f t="shared" si="90"/>
        <v>5.8672184638494684</v>
      </c>
    </row>
    <row r="152" spans="1:35" ht="15.75" customHeight="1" x14ac:dyDescent="0.45">
      <c r="A152" s="56">
        <f t="shared" si="66"/>
        <v>45896</v>
      </c>
      <c r="B152" s="57">
        <v>2025</v>
      </c>
      <c r="C152" s="57">
        <v>8</v>
      </c>
      <c r="D152" s="57">
        <v>27</v>
      </c>
      <c r="E152" s="58">
        <v>239</v>
      </c>
      <c r="F152" s="59">
        <v>35</v>
      </c>
      <c r="G152" s="59">
        <v>15</v>
      </c>
      <c r="H152" s="67">
        <f t="shared" si="67"/>
        <v>25</v>
      </c>
      <c r="I152" s="59">
        <v>98</v>
      </c>
      <c r="J152" s="59">
        <v>75</v>
      </c>
      <c r="K152" s="59">
        <v>1</v>
      </c>
      <c r="L152" s="59">
        <v>30</v>
      </c>
      <c r="M152" s="68">
        <f t="shared" si="68"/>
        <v>9.5071755154823645</v>
      </c>
      <c r="N152" s="69">
        <f t="shared" si="69"/>
        <v>0.16593190333021887</v>
      </c>
      <c r="O152" s="69">
        <f t="shared" si="70"/>
        <v>1.7061494133366615</v>
      </c>
      <c r="P152" s="69">
        <f t="shared" si="71"/>
        <v>0.98141628845541562</v>
      </c>
      <c r="Q152" s="68">
        <f t="shared" si="72"/>
        <v>34.420915980881013</v>
      </c>
      <c r="R152" s="69">
        <f t="shared" si="73"/>
        <v>1</v>
      </c>
      <c r="S152" s="68">
        <f t="shared" si="74"/>
        <v>13.033990934581066</v>
      </c>
      <c r="T152" s="69">
        <f t="shared" si="75"/>
        <v>5.6226812384961216</v>
      </c>
      <c r="U152" s="69">
        <f t="shared" si="76"/>
        <v>1.7053462321157722</v>
      </c>
      <c r="V152" s="69">
        <f t="shared" si="77"/>
        <v>4.2170109288720914</v>
      </c>
      <c r="W152" s="69">
        <f t="shared" si="78"/>
        <v>1.6712393074734566</v>
      </c>
      <c r="X152" s="69">
        <f t="shared" si="79"/>
        <v>2.9441251181727739</v>
      </c>
      <c r="Y152" s="69">
        <f t="shared" si="80"/>
        <v>0.71988861713317309</v>
      </c>
      <c r="Z152" s="69">
        <f t="shared" si="81"/>
        <v>3.8557764635098803</v>
      </c>
      <c r="AA152" s="69">
        <f t="shared" si="82"/>
        <v>19.244223536490122</v>
      </c>
      <c r="AB152" s="69">
        <f t="shared" si="83"/>
        <v>3.1677777175068473</v>
      </c>
      <c r="AC152" s="69">
        <f t="shared" si="84"/>
        <v>0.18868182684282603</v>
      </c>
      <c r="AD152" s="70">
        <f t="shared" si="85"/>
        <v>1206.0988078320233</v>
      </c>
      <c r="AE152" s="68">
        <f t="shared" si="86"/>
        <v>193.25470065891747</v>
      </c>
      <c r="AF152" s="71">
        <f t="shared" si="87"/>
        <v>5.8639999173037172</v>
      </c>
      <c r="AG152" s="72">
        <f t="shared" si="88"/>
        <v>5.8188913809833673</v>
      </c>
      <c r="AH152" s="73">
        <f t="shared" si="89"/>
        <v>4.3012267184041919</v>
      </c>
      <c r="AI152" s="74">
        <f t="shared" si="90"/>
        <v>5.8672184638494684</v>
      </c>
    </row>
    <row r="153" spans="1:35" ht="15.75" customHeight="1" x14ac:dyDescent="0.45">
      <c r="A153" s="56">
        <f t="shared" si="66"/>
        <v>45897</v>
      </c>
      <c r="B153" s="57">
        <v>2025</v>
      </c>
      <c r="C153" s="57">
        <v>8</v>
      </c>
      <c r="D153" s="57">
        <v>28</v>
      </c>
      <c r="E153" s="58">
        <v>240</v>
      </c>
      <c r="F153" s="59">
        <v>35</v>
      </c>
      <c r="G153" s="59">
        <v>15</v>
      </c>
      <c r="H153" s="67">
        <f t="shared" si="67"/>
        <v>25</v>
      </c>
      <c r="I153" s="59">
        <v>98</v>
      </c>
      <c r="J153" s="59">
        <v>75</v>
      </c>
      <c r="K153" s="59">
        <v>1</v>
      </c>
      <c r="L153" s="59">
        <v>30</v>
      </c>
      <c r="M153" s="68">
        <f t="shared" si="68"/>
        <v>9.1367749247663497</v>
      </c>
      <c r="N153" s="69">
        <f t="shared" si="69"/>
        <v>0.15946717835358867</v>
      </c>
      <c r="O153" s="69">
        <f t="shared" si="70"/>
        <v>1.7007526704111635</v>
      </c>
      <c r="P153" s="69">
        <f t="shared" si="71"/>
        <v>0.98188844888225868</v>
      </c>
      <c r="Q153" s="68">
        <f t="shared" si="72"/>
        <v>34.216778034680175</v>
      </c>
      <c r="R153" s="69">
        <f t="shared" si="73"/>
        <v>1</v>
      </c>
      <c r="S153" s="68">
        <f t="shared" si="74"/>
        <v>12.992762951956941</v>
      </c>
      <c r="T153" s="69">
        <f t="shared" si="75"/>
        <v>5.6226812384961216</v>
      </c>
      <c r="U153" s="69">
        <f t="shared" si="76"/>
        <v>1.7053462321157722</v>
      </c>
      <c r="V153" s="69">
        <f t="shared" si="77"/>
        <v>4.2170109288720914</v>
      </c>
      <c r="W153" s="69">
        <f t="shared" si="78"/>
        <v>1.6712393074734566</v>
      </c>
      <c r="X153" s="69">
        <f t="shared" si="79"/>
        <v>2.9441251181727739</v>
      </c>
      <c r="Y153" s="69">
        <f t="shared" si="80"/>
        <v>0.71988861713317309</v>
      </c>
      <c r="Z153" s="69">
        <f t="shared" si="81"/>
        <v>3.8557764635098803</v>
      </c>
      <c r="AA153" s="69">
        <f t="shared" si="82"/>
        <v>19.244223536490122</v>
      </c>
      <c r="AB153" s="69">
        <f t="shared" si="83"/>
        <v>3.1677777175068473</v>
      </c>
      <c r="AC153" s="69">
        <f t="shared" si="84"/>
        <v>0.18868182684282603</v>
      </c>
      <c r="AD153" s="70">
        <f t="shared" si="85"/>
        <v>1206.0988078320233</v>
      </c>
      <c r="AE153" s="68">
        <f t="shared" si="86"/>
        <v>193.25470065891747</v>
      </c>
      <c r="AF153" s="71">
        <f t="shared" si="87"/>
        <v>5.8639999173037172</v>
      </c>
      <c r="AG153" s="72">
        <f t="shared" si="88"/>
        <v>5.7843816504364103</v>
      </c>
      <c r="AH153" s="73">
        <f t="shared" si="89"/>
        <v>4.3012267184041919</v>
      </c>
      <c r="AI153" s="74">
        <f t="shared" si="90"/>
        <v>5.8672184638494684</v>
      </c>
    </row>
    <row r="154" spans="1:35" ht="15.75" customHeight="1" x14ac:dyDescent="0.45">
      <c r="A154" s="56">
        <f t="shared" si="66"/>
        <v>45898</v>
      </c>
      <c r="B154" s="57">
        <v>2025</v>
      </c>
      <c r="C154" s="57">
        <v>8</v>
      </c>
      <c r="D154" s="57">
        <v>29</v>
      </c>
      <c r="E154" s="58">
        <v>241</v>
      </c>
      <c r="F154" s="59">
        <v>35</v>
      </c>
      <c r="G154" s="59">
        <v>15</v>
      </c>
      <c r="H154" s="67">
        <f t="shared" si="67"/>
        <v>25</v>
      </c>
      <c r="I154" s="59">
        <v>98</v>
      </c>
      <c r="J154" s="59">
        <v>75</v>
      </c>
      <c r="K154" s="59">
        <v>1</v>
      </c>
      <c r="L154" s="59">
        <v>30</v>
      </c>
      <c r="M154" s="68">
        <f t="shared" si="68"/>
        <v>8.7636668977904044</v>
      </c>
      <c r="N154" s="69">
        <f t="shared" si="69"/>
        <v>0.15295519958943518</v>
      </c>
      <c r="O154" s="69">
        <f t="shared" si="70"/>
        <v>1.6953316462960086</v>
      </c>
      <c r="P154" s="69">
        <f t="shared" si="71"/>
        <v>0.98236597617767663</v>
      </c>
      <c r="Q154" s="68">
        <f t="shared" si="72"/>
        <v>34.010375645848058</v>
      </c>
      <c r="R154" s="69">
        <f t="shared" si="73"/>
        <v>1</v>
      </c>
      <c r="S154" s="68">
        <f t="shared" si="74"/>
        <v>12.951349475141397</v>
      </c>
      <c r="T154" s="69">
        <f t="shared" si="75"/>
        <v>5.6226812384961216</v>
      </c>
      <c r="U154" s="69">
        <f t="shared" si="76"/>
        <v>1.7053462321157722</v>
      </c>
      <c r="V154" s="69">
        <f t="shared" si="77"/>
        <v>4.2170109288720914</v>
      </c>
      <c r="W154" s="69">
        <f t="shared" si="78"/>
        <v>1.6712393074734566</v>
      </c>
      <c r="X154" s="69">
        <f t="shared" si="79"/>
        <v>2.9441251181727739</v>
      </c>
      <c r="Y154" s="69">
        <f t="shared" si="80"/>
        <v>0.71988861713317309</v>
      </c>
      <c r="Z154" s="69">
        <f t="shared" si="81"/>
        <v>3.8557764635098803</v>
      </c>
      <c r="AA154" s="69">
        <f t="shared" si="82"/>
        <v>19.244223536490122</v>
      </c>
      <c r="AB154" s="69">
        <f t="shared" si="83"/>
        <v>3.1677777175068473</v>
      </c>
      <c r="AC154" s="69">
        <f t="shared" si="84"/>
        <v>0.18868182684282603</v>
      </c>
      <c r="AD154" s="70">
        <f t="shared" si="85"/>
        <v>1206.0988078320233</v>
      </c>
      <c r="AE154" s="68">
        <f t="shared" si="86"/>
        <v>193.25470065891747</v>
      </c>
      <c r="AF154" s="71">
        <f t="shared" si="87"/>
        <v>5.8639999173037172</v>
      </c>
      <c r="AG154" s="72">
        <f t="shared" si="88"/>
        <v>5.7494891135249375</v>
      </c>
      <c r="AH154" s="73">
        <f t="shared" si="89"/>
        <v>4.3012267184041919</v>
      </c>
      <c r="AI154" s="74">
        <f t="shared" si="90"/>
        <v>5.8672184638494684</v>
      </c>
    </row>
    <row r="155" spans="1:35" ht="15.75" customHeight="1" x14ac:dyDescent="0.45">
      <c r="A155" s="56">
        <f t="shared" si="66"/>
        <v>45899</v>
      </c>
      <c r="B155" s="57">
        <v>2025</v>
      </c>
      <c r="C155" s="57">
        <v>8</v>
      </c>
      <c r="D155" s="57">
        <v>30</v>
      </c>
      <c r="E155" s="58">
        <v>242</v>
      </c>
      <c r="F155" s="59">
        <v>35</v>
      </c>
      <c r="G155" s="59">
        <v>15</v>
      </c>
      <c r="H155" s="67">
        <f t="shared" si="67"/>
        <v>25</v>
      </c>
      <c r="I155" s="59">
        <v>98</v>
      </c>
      <c r="J155" s="59">
        <v>75</v>
      </c>
      <c r="K155" s="59">
        <v>1</v>
      </c>
      <c r="L155" s="59">
        <v>30</v>
      </c>
      <c r="M155" s="68">
        <f t="shared" si="68"/>
        <v>8.3879619950323114</v>
      </c>
      <c r="N155" s="69">
        <f t="shared" si="69"/>
        <v>0.14639789668663061</v>
      </c>
      <c r="O155" s="69">
        <f t="shared" si="70"/>
        <v>1.6898875805681604</v>
      </c>
      <c r="P155" s="69">
        <f t="shared" si="71"/>
        <v>0.98284872883936425</v>
      </c>
      <c r="Q155" s="68">
        <f t="shared" si="72"/>
        <v>33.801756214491299</v>
      </c>
      <c r="R155" s="69">
        <f t="shared" si="73"/>
        <v>1</v>
      </c>
      <c r="S155" s="68">
        <f t="shared" si="74"/>
        <v>12.909759973782737</v>
      </c>
      <c r="T155" s="69">
        <f t="shared" si="75"/>
        <v>5.6226812384961216</v>
      </c>
      <c r="U155" s="69">
        <f t="shared" si="76"/>
        <v>1.7053462321157722</v>
      </c>
      <c r="V155" s="69">
        <f t="shared" si="77"/>
        <v>4.2170109288720914</v>
      </c>
      <c r="W155" s="69">
        <f t="shared" si="78"/>
        <v>1.6712393074734566</v>
      </c>
      <c r="X155" s="69">
        <f t="shared" si="79"/>
        <v>2.9441251181727739</v>
      </c>
      <c r="Y155" s="69">
        <f t="shared" si="80"/>
        <v>0.71988861713317309</v>
      </c>
      <c r="Z155" s="69">
        <f t="shared" si="81"/>
        <v>3.8557764635098803</v>
      </c>
      <c r="AA155" s="69">
        <f t="shared" si="82"/>
        <v>19.244223536490122</v>
      </c>
      <c r="AB155" s="69">
        <f t="shared" si="83"/>
        <v>3.1677777175068473</v>
      </c>
      <c r="AC155" s="69">
        <f t="shared" si="84"/>
        <v>0.18868182684282603</v>
      </c>
      <c r="AD155" s="70">
        <f t="shared" si="85"/>
        <v>1206.0988078320233</v>
      </c>
      <c r="AE155" s="68">
        <f t="shared" si="86"/>
        <v>193.25470065891747</v>
      </c>
      <c r="AF155" s="71">
        <f t="shared" si="87"/>
        <v>5.8639999173037172</v>
      </c>
      <c r="AG155" s="72">
        <f t="shared" si="88"/>
        <v>5.7142217832859119</v>
      </c>
      <c r="AH155" s="73">
        <f t="shared" si="89"/>
        <v>4.3012267184041919</v>
      </c>
      <c r="AI155" s="74">
        <f t="shared" si="90"/>
        <v>5.8672184638494684</v>
      </c>
    </row>
    <row r="156" spans="1:35" ht="15.75" customHeight="1" x14ac:dyDescent="0.45">
      <c r="A156" s="56">
        <f t="shared" si="66"/>
        <v>45900</v>
      </c>
      <c r="B156" s="57">
        <v>2025</v>
      </c>
      <c r="C156" s="57">
        <v>8</v>
      </c>
      <c r="D156" s="57">
        <v>31</v>
      </c>
      <c r="E156" s="58">
        <v>243</v>
      </c>
      <c r="F156" s="59">
        <v>35</v>
      </c>
      <c r="G156" s="59">
        <v>15</v>
      </c>
      <c r="H156" s="67">
        <f t="shared" si="67"/>
        <v>25</v>
      </c>
      <c r="I156" s="59">
        <v>98</v>
      </c>
      <c r="J156" s="59">
        <v>75</v>
      </c>
      <c r="K156" s="59">
        <v>1</v>
      </c>
      <c r="L156" s="59">
        <v>30</v>
      </c>
      <c r="M156" s="68">
        <f t="shared" si="68"/>
        <v>8.0097715464837993</v>
      </c>
      <c r="N156" s="69">
        <f t="shared" si="69"/>
        <v>0.13979721272463055</v>
      </c>
      <c r="O156" s="69">
        <f t="shared" si="70"/>
        <v>1.684421688442062</v>
      </c>
      <c r="P156" s="69">
        <f t="shared" si="71"/>
        <v>0.98333656381662016</v>
      </c>
      <c r="Q156" s="68">
        <f t="shared" si="72"/>
        <v>33.590968818532865</v>
      </c>
      <c r="R156" s="69">
        <f t="shared" si="73"/>
        <v>1</v>
      </c>
      <c r="S156" s="68">
        <f t="shared" si="74"/>
        <v>12.868003731413767</v>
      </c>
      <c r="T156" s="69">
        <f t="shared" si="75"/>
        <v>5.6226812384961216</v>
      </c>
      <c r="U156" s="69">
        <f t="shared" si="76"/>
        <v>1.7053462321157722</v>
      </c>
      <c r="V156" s="69">
        <f t="shared" si="77"/>
        <v>4.2170109288720914</v>
      </c>
      <c r="W156" s="69">
        <f t="shared" si="78"/>
        <v>1.6712393074734566</v>
      </c>
      <c r="X156" s="69">
        <f t="shared" si="79"/>
        <v>2.9441251181727739</v>
      </c>
      <c r="Y156" s="69">
        <f t="shared" si="80"/>
        <v>0.71988861713317309</v>
      </c>
      <c r="Z156" s="69">
        <f t="shared" si="81"/>
        <v>3.8557764635098803</v>
      </c>
      <c r="AA156" s="69">
        <f t="shared" si="82"/>
        <v>19.244223536490122</v>
      </c>
      <c r="AB156" s="69">
        <f t="shared" si="83"/>
        <v>3.1677777175068473</v>
      </c>
      <c r="AC156" s="69">
        <f t="shared" si="84"/>
        <v>0.18868182684282603</v>
      </c>
      <c r="AD156" s="70">
        <f t="shared" si="85"/>
        <v>1206.0988078320233</v>
      </c>
      <c r="AE156" s="68">
        <f t="shared" si="86"/>
        <v>193.25470065891747</v>
      </c>
      <c r="AF156" s="71">
        <f t="shared" si="87"/>
        <v>5.8639999173037172</v>
      </c>
      <c r="AG156" s="72">
        <f t="shared" si="88"/>
        <v>5.6785879563928754</v>
      </c>
      <c r="AH156" s="73">
        <f t="shared" si="89"/>
        <v>4.3012267184041919</v>
      </c>
      <c r="AI156" s="74">
        <f t="shared" si="90"/>
        <v>5.8672184638494684</v>
      </c>
    </row>
    <row r="157" spans="1:35" ht="15.75" customHeight="1" x14ac:dyDescent="0.45">
      <c r="A157" s="56">
        <f t="shared" si="66"/>
        <v>45901</v>
      </c>
      <c r="B157" s="57">
        <v>2025</v>
      </c>
      <c r="C157" s="57">
        <v>9</v>
      </c>
      <c r="D157" s="57">
        <v>1</v>
      </c>
      <c r="E157" s="58">
        <v>244</v>
      </c>
      <c r="F157" s="59">
        <v>35</v>
      </c>
      <c r="G157" s="59">
        <v>15</v>
      </c>
      <c r="H157" s="67">
        <f t="shared" si="67"/>
        <v>25</v>
      </c>
      <c r="I157" s="59">
        <v>98</v>
      </c>
      <c r="J157" s="59">
        <v>75</v>
      </c>
      <c r="K157" s="59">
        <v>1</v>
      </c>
      <c r="L157" s="59">
        <v>30</v>
      </c>
      <c r="M157" s="68">
        <f t="shared" si="68"/>
        <v>7.629207618660895</v>
      </c>
      <c r="N157" s="69">
        <f t="shared" si="69"/>
        <v>0.13315510363769481</v>
      </c>
      <c r="O157" s="69">
        <f t="shared" si="70"/>
        <v>1.6789351615418948</v>
      </c>
      <c r="P157" s="69">
        <f t="shared" si="71"/>
        <v>0.98382933655273619</v>
      </c>
      <c r="Q157" s="68">
        <f t="shared" si="72"/>
        <v>33.378064220346026</v>
      </c>
      <c r="R157" s="69">
        <f t="shared" si="73"/>
        <v>1</v>
      </c>
      <c r="S157" s="68">
        <f t="shared" si="74"/>
        <v>12.826089851351375</v>
      </c>
      <c r="T157" s="69">
        <f t="shared" si="75"/>
        <v>5.6226812384961216</v>
      </c>
      <c r="U157" s="69">
        <f t="shared" si="76"/>
        <v>1.7053462321157722</v>
      </c>
      <c r="V157" s="69">
        <f t="shared" si="77"/>
        <v>4.2170109288720914</v>
      </c>
      <c r="W157" s="69">
        <f t="shared" si="78"/>
        <v>1.6712393074734566</v>
      </c>
      <c r="X157" s="69">
        <f t="shared" si="79"/>
        <v>2.9441251181727739</v>
      </c>
      <c r="Y157" s="69">
        <f t="shared" si="80"/>
        <v>0.71988861713317309</v>
      </c>
      <c r="Z157" s="69">
        <f t="shared" si="81"/>
        <v>3.8557764635098803</v>
      </c>
      <c r="AA157" s="69">
        <f t="shared" si="82"/>
        <v>19.244223536490122</v>
      </c>
      <c r="AB157" s="69">
        <f t="shared" si="83"/>
        <v>3.1677777175068473</v>
      </c>
      <c r="AC157" s="69">
        <f t="shared" si="84"/>
        <v>0.18868182684282603</v>
      </c>
      <c r="AD157" s="70">
        <f t="shared" si="85"/>
        <v>1206.0988078320233</v>
      </c>
      <c r="AE157" s="68">
        <f t="shared" si="86"/>
        <v>193.25470065891747</v>
      </c>
      <c r="AF157" s="71">
        <f t="shared" si="87"/>
        <v>5.8639999173037172</v>
      </c>
      <c r="AG157" s="72">
        <f t="shared" si="88"/>
        <v>5.6425962142774351</v>
      </c>
      <c r="AH157" s="73">
        <f t="shared" si="89"/>
        <v>4.3012267184041919</v>
      </c>
      <c r="AI157" s="74">
        <f t="shared" si="90"/>
        <v>5.8672184638494684</v>
      </c>
    </row>
    <row r="158" spans="1:35" ht="15.75" customHeight="1" x14ac:dyDescent="0.45">
      <c r="A158" s="56">
        <f t="shared" si="66"/>
        <v>45902</v>
      </c>
      <c r="B158" s="57">
        <v>2025</v>
      </c>
      <c r="C158" s="57">
        <v>9</v>
      </c>
      <c r="D158" s="57">
        <v>2</v>
      </c>
      <c r="E158" s="58">
        <v>245</v>
      </c>
      <c r="F158" s="59">
        <v>35</v>
      </c>
      <c r="G158" s="59">
        <v>15</v>
      </c>
      <c r="H158" s="67">
        <f t="shared" si="67"/>
        <v>25</v>
      </c>
      <c r="I158" s="59">
        <v>98</v>
      </c>
      <c r="J158" s="59">
        <v>75</v>
      </c>
      <c r="K158" s="59">
        <v>1</v>
      </c>
      <c r="L158" s="59">
        <v>30</v>
      </c>
      <c r="M158" s="68">
        <f t="shared" si="68"/>
        <v>7.246382981396045</v>
      </c>
      <c r="N158" s="69">
        <f t="shared" si="69"/>
        <v>0.12647353763529895</v>
      </c>
      <c r="O158" s="69">
        <f t="shared" si="70"/>
        <v>1.6734291687222207</v>
      </c>
      <c r="P158" s="69">
        <f t="shared" si="71"/>
        <v>0.98432690102783293</v>
      </c>
      <c r="Q158" s="68">
        <f t="shared" si="72"/>
        <v>33.16309487063026</v>
      </c>
      <c r="R158" s="69">
        <f t="shared" si="73"/>
        <v>1</v>
      </c>
      <c r="S158" s="68">
        <f t="shared" si="74"/>
        <v>12.784027262965781</v>
      </c>
      <c r="T158" s="69">
        <f t="shared" si="75"/>
        <v>5.6226812384961216</v>
      </c>
      <c r="U158" s="69">
        <f t="shared" si="76"/>
        <v>1.7053462321157722</v>
      </c>
      <c r="V158" s="69">
        <f t="shared" si="77"/>
        <v>4.2170109288720914</v>
      </c>
      <c r="W158" s="69">
        <f t="shared" si="78"/>
        <v>1.6712393074734566</v>
      </c>
      <c r="X158" s="69">
        <f t="shared" si="79"/>
        <v>2.9441251181727739</v>
      </c>
      <c r="Y158" s="69">
        <f t="shared" si="80"/>
        <v>0.71988861713317309</v>
      </c>
      <c r="Z158" s="69">
        <f t="shared" si="81"/>
        <v>3.8557764635098803</v>
      </c>
      <c r="AA158" s="69">
        <f t="shared" si="82"/>
        <v>19.244223536490122</v>
      </c>
      <c r="AB158" s="69">
        <f t="shared" si="83"/>
        <v>3.1677777175068473</v>
      </c>
      <c r="AC158" s="69">
        <f t="shared" si="84"/>
        <v>0.18868182684282603</v>
      </c>
      <c r="AD158" s="70">
        <f t="shared" si="85"/>
        <v>1206.0988078320233</v>
      </c>
      <c r="AE158" s="68">
        <f t="shared" si="86"/>
        <v>193.25470065891747</v>
      </c>
      <c r="AF158" s="71">
        <f t="shared" si="87"/>
        <v>5.8639999173037172</v>
      </c>
      <c r="AG158" s="72">
        <f t="shared" si="88"/>
        <v>5.6062554237844839</v>
      </c>
      <c r="AH158" s="73">
        <f t="shared" si="89"/>
        <v>4.3012267184041919</v>
      </c>
      <c r="AI158" s="74">
        <f t="shared" si="90"/>
        <v>5.8672184638494684</v>
      </c>
    </row>
    <row r="159" spans="1:35" ht="15.75" customHeight="1" x14ac:dyDescent="0.45">
      <c r="A159" s="56">
        <f t="shared" si="66"/>
        <v>45903</v>
      </c>
      <c r="B159" s="57">
        <v>2025</v>
      </c>
      <c r="C159" s="57">
        <v>9</v>
      </c>
      <c r="D159" s="57">
        <v>3</v>
      </c>
      <c r="E159" s="58">
        <v>246</v>
      </c>
      <c r="F159" s="59">
        <v>35</v>
      </c>
      <c r="G159" s="59">
        <v>15</v>
      </c>
      <c r="H159" s="67">
        <f t="shared" si="67"/>
        <v>25</v>
      </c>
      <c r="I159" s="59">
        <v>98</v>
      </c>
      <c r="J159" s="59">
        <v>75</v>
      </c>
      <c r="K159" s="59">
        <v>1</v>
      </c>
      <c r="L159" s="59">
        <v>30</v>
      </c>
      <c r="M159" s="68">
        <f t="shared" si="68"/>
        <v>6.8614110744218406</v>
      </c>
      <c r="N159" s="69">
        <f t="shared" si="69"/>
        <v>0.11975449461890919</v>
      </c>
      <c r="O159" s="69">
        <f t="shared" si="70"/>
        <v>1.6679048569338875</v>
      </c>
      <c r="P159" s="69">
        <f t="shared" si="71"/>
        <v>0.98482910980212834</v>
      </c>
      <c r="Q159" s="68">
        <f t="shared" si="72"/>
        <v>32.946114909473629</v>
      </c>
      <c r="R159" s="69">
        <f t="shared" si="73"/>
        <v>1</v>
      </c>
      <c r="S159" s="68">
        <f t="shared" si="74"/>
        <v>12.741824728295549</v>
      </c>
      <c r="T159" s="69">
        <f t="shared" si="75"/>
        <v>5.6226812384961216</v>
      </c>
      <c r="U159" s="69">
        <f t="shared" si="76"/>
        <v>1.7053462321157722</v>
      </c>
      <c r="V159" s="69">
        <f t="shared" si="77"/>
        <v>4.2170109288720914</v>
      </c>
      <c r="W159" s="69">
        <f t="shared" si="78"/>
        <v>1.6712393074734566</v>
      </c>
      <c r="X159" s="69">
        <f t="shared" si="79"/>
        <v>2.9441251181727739</v>
      </c>
      <c r="Y159" s="69">
        <f t="shared" si="80"/>
        <v>0.71988861713317309</v>
      </c>
      <c r="Z159" s="69">
        <f t="shared" si="81"/>
        <v>3.8557764635098803</v>
      </c>
      <c r="AA159" s="69">
        <f t="shared" si="82"/>
        <v>19.244223536490122</v>
      </c>
      <c r="AB159" s="69">
        <f t="shared" si="83"/>
        <v>3.1677777175068473</v>
      </c>
      <c r="AC159" s="69">
        <f t="shared" si="84"/>
        <v>0.18868182684282603</v>
      </c>
      <c r="AD159" s="70">
        <f t="shared" si="85"/>
        <v>1206.0988078320233</v>
      </c>
      <c r="AE159" s="68">
        <f t="shared" si="86"/>
        <v>193.25470065891747</v>
      </c>
      <c r="AF159" s="71">
        <f t="shared" si="87"/>
        <v>5.8639999173037172</v>
      </c>
      <c r="AG159" s="72">
        <f t="shared" si="88"/>
        <v>5.5695747373517994</v>
      </c>
      <c r="AH159" s="73">
        <f t="shared" si="89"/>
        <v>4.3012267184041919</v>
      </c>
      <c r="AI159" s="74">
        <f t="shared" si="90"/>
        <v>5.8672184638494684</v>
      </c>
    </row>
    <row r="160" spans="1:35" ht="15.75" customHeight="1" x14ac:dyDescent="0.45">
      <c r="A160" s="56">
        <f t="shared" si="66"/>
        <v>45904</v>
      </c>
      <c r="B160" s="57">
        <v>2025</v>
      </c>
      <c r="C160" s="57">
        <v>9</v>
      </c>
      <c r="D160" s="57">
        <v>4</v>
      </c>
      <c r="E160" s="58">
        <v>247</v>
      </c>
      <c r="F160" s="59">
        <v>35</v>
      </c>
      <c r="G160" s="59">
        <v>15</v>
      </c>
      <c r="H160" s="67">
        <f t="shared" si="67"/>
        <v>25</v>
      </c>
      <c r="I160" s="59">
        <v>98</v>
      </c>
      <c r="J160" s="59">
        <v>75</v>
      </c>
      <c r="K160" s="59">
        <v>1</v>
      </c>
      <c r="L160" s="59">
        <v>30</v>
      </c>
      <c r="M160" s="68">
        <f t="shared" si="68"/>
        <v>6.4744059737561921</v>
      </c>
      <c r="N160" s="69">
        <f t="shared" si="69"/>
        <v>0.11299996559529141</v>
      </c>
      <c r="O160" s="69">
        <f t="shared" si="70"/>
        <v>1.662363352132167</v>
      </c>
      <c r="P160" s="69">
        <f t="shared" si="71"/>
        <v>0.98533581405962833</v>
      </c>
      <c r="Q160" s="68">
        <f t="shared" si="72"/>
        <v>32.727180164553459</v>
      </c>
      <c r="R160" s="69">
        <f t="shared" si="73"/>
        <v>1</v>
      </c>
      <c r="S160" s="68">
        <f t="shared" si="74"/>
        <v>12.699490848985233</v>
      </c>
      <c r="T160" s="69">
        <f t="shared" si="75"/>
        <v>5.6226812384961216</v>
      </c>
      <c r="U160" s="69">
        <f t="shared" si="76"/>
        <v>1.7053462321157722</v>
      </c>
      <c r="V160" s="69">
        <f t="shared" si="77"/>
        <v>4.2170109288720914</v>
      </c>
      <c r="W160" s="69">
        <f t="shared" si="78"/>
        <v>1.6712393074734566</v>
      </c>
      <c r="X160" s="69">
        <f t="shared" si="79"/>
        <v>2.9441251181727739</v>
      </c>
      <c r="Y160" s="69">
        <f t="shared" si="80"/>
        <v>0.71988861713317309</v>
      </c>
      <c r="Z160" s="69">
        <f t="shared" si="81"/>
        <v>3.8557764635098803</v>
      </c>
      <c r="AA160" s="69">
        <f t="shared" si="82"/>
        <v>19.244223536490122</v>
      </c>
      <c r="AB160" s="69">
        <f t="shared" si="83"/>
        <v>3.1677777175068473</v>
      </c>
      <c r="AC160" s="69">
        <f t="shared" si="84"/>
        <v>0.18868182684282603</v>
      </c>
      <c r="AD160" s="70">
        <f t="shared" si="85"/>
        <v>1206.0988078320233</v>
      </c>
      <c r="AE160" s="68">
        <f t="shared" si="86"/>
        <v>193.25470065891747</v>
      </c>
      <c r="AF160" s="71">
        <f t="shared" si="87"/>
        <v>5.8639999173037172</v>
      </c>
      <c r="AG160" s="72">
        <f t="shared" si="88"/>
        <v>5.5325635927058707</v>
      </c>
      <c r="AH160" s="73">
        <f t="shared" si="89"/>
        <v>4.3012267184041919</v>
      </c>
      <c r="AI160" s="74">
        <f t="shared" si="90"/>
        <v>5.8672184638494684</v>
      </c>
    </row>
    <row r="161" spans="1:35" ht="15.75" customHeight="1" x14ac:dyDescent="0.45">
      <c r="A161" s="56">
        <f t="shared" si="66"/>
        <v>45905</v>
      </c>
      <c r="B161" s="57">
        <v>2025</v>
      </c>
      <c r="C161" s="57">
        <v>9</v>
      </c>
      <c r="D161" s="57">
        <v>5</v>
      </c>
      <c r="E161" s="58">
        <v>248</v>
      </c>
      <c r="F161" s="59">
        <v>35</v>
      </c>
      <c r="G161" s="59">
        <v>15</v>
      </c>
      <c r="H161" s="67">
        <f t="shared" si="67"/>
        <v>25</v>
      </c>
      <c r="I161" s="59">
        <v>98</v>
      </c>
      <c r="J161" s="59">
        <v>75</v>
      </c>
      <c r="K161" s="59">
        <v>1</v>
      </c>
      <c r="L161" s="59">
        <v>30</v>
      </c>
      <c r="M161" s="68">
        <f t="shared" si="68"/>
        <v>6.0854823578990018</v>
      </c>
      <c r="N161" s="69">
        <f t="shared" si="69"/>
        <v>0.10621195208653057</v>
      </c>
      <c r="O161" s="69">
        <f t="shared" si="70"/>
        <v>1.6568057602242068</v>
      </c>
      <c r="P161" s="69">
        <f t="shared" si="71"/>
        <v>0.9858468636522234</v>
      </c>
      <c r="Q161" s="68">
        <f t="shared" si="72"/>
        <v>32.506348146434455</v>
      </c>
      <c r="R161" s="69">
        <f t="shared" si="73"/>
        <v>1</v>
      </c>
      <c r="S161" s="68">
        <f t="shared" si="74"/>
        <v>12.657034073523352</v>
      </c>
      <c r="T161" s="69">
        <f t="shared" si="75"/>
        <v>5.6226812384961216</v>
      </c>
      <c r="U161" s="69">
        <f t="shared" si="76"/>
        <v>1.7053462321157722</v>
      </c>
      <c r="V161" s="69">
        <f t="shared" si="77"/>
        <v>4.2170109288720914</v>
      </c>
      <c r="W161" s="69">
        <f t="shared" si="78"/>
        <v>1.6712393074734566</v>
      </c>
      <c r="X161" s="69">
        <f t="shared" si="79"/>
        <v>2.9441251181727739</v>
      </c>
      <c r="Y161" s="69">
        <f t="shared" si="80"/>
        <v>0.71988861713317309</v>
      </c>
      <c r="Z161" s="69">
        <f t="shared" si="81"/>
        <v>3.8557764635098803</v>
      </c>
      <c r="AA161" s="69">
        <f t="shared" si="82"/>
        <v>19.244223536490122</v>
      </c>
      <c r="AB161" s="69">
        <f t="shared" si="83"/>
        <v>3.1677777175068473</v>
      </c>
      <c r="AC161" s="69">
        <f t="shared" si="84"/>
        <v>0.18868182684282603</v>
      </c>
      <c r="AD161" s="70">
        <f t="shared" si="85"/>
        <v>1206.0988078320233</v>
      </c>
      <c r="AE161" s="68">
        <f t="shared" si="86"/>
        <v>193.25470065891747</v>
      </c>
      <c r="AF161" s="71">
        <f t="shared" si="87"/>
        <v>5.8639999173037172</v>
      </c>
      <c r="AG161" s="72">
        <f t="shared" si="88"/>
        <v>5.4952317120670298</v>
      </c>
      <c r="AH161" s="73">
        <f t="shared" si="89"/>
        <v>4.3012267184041919</v>
      </c>
      <c r="AI161" s="74">
        <f t="shared" si="90"/>
        <v>5.8672184638494684</v>
      </c>
    </row>
    <row r="162" spans="1:35" ht="15.75" customHeight="1" x14ac:dyDescent="0.45">
      <c r="A162" s="56">
        <f t="shared" si="66"/>
        <v>45906</v>
      </c>
      <c r="B162" s="57">
        <v>2025</v>
      </c>
      <c r="C162" s="57">
        <v>9</v>
      </c>
      <c r="D162" s="57">
        <v>6</v>
      </c>
      <c r="E162" s="58">
        <v>249</v>
      </c>
      <c r="F162" s="59">
        <v>35</v>
      </c>
      <c r="G162" s="59">
        <v>15</v>
      </c>
      <c r="H162" s="67">
        <f t="shared" si="67"/>
        <v>25</v>
      </c>
      <c r="I162" s="59">
        <v>98</v>
      </c>
      <c r="J162" s="59">
        <v>75</v>
      </c>
      <c r="K162" s="59">
        <v>1</v>
      </c>
      <c r="L162" s="59">
        <v>30</v>
      </c>
      <c r="M162" s="68">
        <f t="shared" si="68"/>
        <v>5.6947554738502868</v>
      </c>
      <c r="N162" s="69">
        <f t="shared" si="69"/>
        <v>9.9392465536933663E-2</v>
      </c>
      <c r="O162" s="69">
        <f t="shared" si="70"/>
        <v>1.6512331680529722</v>
      </c>
      <c r="P162" s="69">
        <f t="shared" si="71"/>
        <v>0.98636210714418182</v>
      </c>
      <c r="Q162" s="68">
        <f t="shared" si="72"/>
        <v>32.283678040931143</v>
      </c>
      <c r="R162" s="69">
        <f t="shared" si="73"/>
        <v>1</v>
      </c>
      <c r="S162" s="68">
        <f t="shared" si="74"/>
        <v>12.614462704759147</v>
      </c>
      <c r="T162" s="69">
        <f t="shared" si="75"/>
        <v>5.6226812384961216</v>
      </c>
      <c r="U162" s="69">
        <f t="shared" si="76"/>
        <v>1.7053462321157722</v>
      </c>
      <c r="V162" s="69">
        <f t="shared" si="77"/>
        <v>4.2170109288720914</v>
      </c>
      <c r="W162" s="69">
        <f t="shared" si="78"/>
        <v>1.6712393074734566</v>
      </c>
      <c r="X162" s="69">
        <f t="shared" si="79"/>
        <v>2.9441251181727739</v>
      </c>
      <c r="Y162" s="69">
        <f t="shared" si="80"/>
        <v>0.71988861713317309</v>
      </c>
      <c r="Z162" s="69">
        <f t="shared" si="81"/>
        <v>3.8557764635098803</v>
      </c>
      <c r="AA162" s="69">
        <f t="shared" si="82"/>
        <v>19.244223536490122</v>
      </c>
      <c r="AB162" s="69">
        <f t="shared" si="83"/>
        <v>3.1677777175068473</v>
      </c>
      <c r="AC162" s="69">
        <f t="shared" si="84"/>
        <v>0.18868182684282603</v>
      </c>
      <c r="AD162" s="70">
        <f t="shared" si="85"/>
        <v>1206.0988078320233</v>
      </c>
      <c r="AE162" s="68">
        <f t="shared" si="86"/>
        <v>193.25470065891747</v>
      </c>
      <c r="AF162" s="71">
        <f t="shared" si="87"/>
        <v>5.8639999173037172</v>
      </c>
      <c r="AG162" s="72">
        <f t="shared" si="88"/>
        <v>5.4575891008583222</v>
      </c>
      <c r="AH162" s="73">
        <f t="shared" si="89"/>
        <v>4.3012267184041919</v>
      </c>
      <c r="AI162" s="74">
        <f t="shared" si="90"/>
        <v>5.8672184638494684</v>
      </c>
    </row>
    <row r="163" spans="1:35" ht="15.75" customHeight="1" x14ac:dyDescent="0.45">
      <c r="A163" s="56">
        <f t="shared" si="66"/>
        <v>45907</v>
      </c>
      <c r="B163" s="57">
        <v>2025</v>
      </c>
      <c r="C163" s="57">
        <v>9</v>
      </c>
      <c r="D163" s="57">
        <v>7</v>
      </c>
      <c r="E163" s="58">
        <v>250</v>
      </c>
      <c r="F163" s="59">
        <v>35</v>
      </c>
      <c r="G163" s="59">
        <v>15</v>
      </c>
      <c r="H163" s="67">
        <f t="shared" si="67"/>
        <v>25</v>
      </c>
      <c r="I163" s="59">
        <v>98</v>
      </c>
      <c r="J163" s="59">
        <v>75</v>
      </c>
      <c r="K163" s="59">
        <v>1</v>
      </c>
      <c r="L163" s="59">
        <v>30</v>
      </c>
      <c r="M163" s="68">
        <f t="shared" si="68"/>
        <v>5.3023411029598471</v>
      </c>
      <c r="N163" s="69">
        <f t="shared" si="69"/>
        <v>9.2543526716992536E-2</v>
      </c>
      <c r="O163" s="69">
        <f t="shared" si="70"/>
        <v>1.6456466444149545</v>
      </c>
      <c r="P163" s="69">
        <f t="shared" si="71"/>
        <v>0.98688139185702306</v>
      </c>
      <c r="Q163" s="68">
        <f t="shared" si="72"/>
        <v>32.059230698509062</v>
      </c>
      <c r="R163" s="69">
        <f t="shared" si="73"/>
        <v>1</v>
      </c>
      <c r="S163" s="68">
        <f t="shared" si="74"/>
        <v>12.571784907677269</v>
      </c>
      <c r="T163" s="69">
        <f t="shared" si="75"/>
        <v>5.6226812384961216</v>
      </c>
      <c r="U163" s="69">
        <f t="shared" si="76"/>
        <v>1.7053462321157722</v>
      </c>
      <c r="V163" s="69">
        <f t="shared" si="77"/>
        <v>4.2170109288720914</v>
      </c>
      <c r="W163" s="69">
        <f t="shared" si="78"/>
        <v>1.6712393074734566</v>
      </c>
      <c r="X163" s="69">
        <f t="shared" si="79"/>
        <v>2.9441251181727739</v>
      </c>
      <c r="Y163" s="69">
        <f t="shared" si="80"/>
        <v>0.71988861713317309</v>
      </c>
      <c r="Z163" s="69">
        <f t="shared" si="81"/>
        <v>3.8557764635098803</v>
      </c>
      <c r="AA163" s="69">
        <f t="shared" si="82"/>
        <v>19.244223536490122</v>
      </c>
      <c r="AB163" s="69">
        <f t="shared" si="83"/>
        <v>3.1677777175068473</v>
      </c>
      <c r="AC163" s="69">
        <f t="shared" si="84"/>
        <v>0.18868182684282603</v>
      </c>
      <c r="AD163" s="70">
        <f t="shared" si="85"/>
        <v>1206.0988078320233</v>
      </c>
      <c r="AE163" s="68">
        <f t="shared" si="86"/>
        <v>193.25470065891747</v>
      </c>
      <c r="AF163" s="71">
        <f t="shared" si="87"/>
        <v>5.8639999173037172</v>
      </c>
      <c r="AG163" s="72">
        <f t="shared" si="88"/>
        <v>5.4196460459137681</v>
      </c>
      <c r="AH163" s="73">
        <f t="shared" si="89"/>
        <v>4.3012267184041919</v>
      </c>
      <c r="AI163" s="74">
        <f t="shared" si="90"/>
        <v>5.8672184638494684</v>
      </c>
    </row>
    <row r="164" spans="1:35" ht="15.75" customHeight="1" x14ac:dyDescent="0.45">
      <c r="A164" s="56">
        <f t="shared" si="66"/>
        <v>45908</v>
      </c>
      <c r="B164" s="57">
        <v>2025</v>
      </c>
      <c r="C164" s="57">
        <v>9</v>
      </c>
      <c r="D164" s="57">
        <v>8</v>
      </c>
      <c r="E164" s="58">
        <v>251</v>
      </c>
      <c r="F164" s="59">
        <v>35</v>
      </c>
      <c r="G164" s="59">
        <v>15</v>
      </c>
      <c r="H164" s="67">
        <f t="shared" si="67"/>
        <v>25</v>
      </c>
      <c r="I164" s="59">
        <v>98</v>
      </c>
      <c r="J164" s="59">
        <v>75</v>
      </c>
      <c r="K164" s="59">
        <v>1</v>
      </c>
      <c r="L164" s="59">
        <v>30</v>
      </c>
      <c r="M164" s="68">
        <f t="shared" si="68"/>
        <v>4.9083555266185854</v>
      </c>
      <c r="N164" s="69">
        <f t="shared" si="69"/>
        <v>8.5667165124583042E-2</v>
      </c>
      <c r="O164" s="69">
        <f t="shared" si="70"/>
        <v>1.6400472411090248</v>
      </c>
      <c r="P164" s="69">
        <f t="shared" si="71"/>
        <v>0.98740456391475984</v>
      </c>
      <c r="Q164" s="68">
        <f t="shared" si="72"/>
        <v>31.833068620707071</v>
      </c>
      <c r="R164" s="69">
        <f t="shared" si="73"/>
        <v>1</v>
      </c>
      <c r="S164" s="68">
        <f t="shared" si="74"/>
        <v>12.529008717410425</v>
      </c>
      <c r="T164" s="69">
        <f t="shared" si="75"/>
        <v>5.6226812384961216</v>
      </c>
      <c r="U164" s="69">
        <f t="shared" si="76"/>
        <v>1.7053462321157722</v>
      </c>
      <c r="V164" s="69">
        <f t="shared" si="77"/>
        <v>4.2170109288720914</v>
      </c>
      <c r="W164" s="69">
        <f t="shared" si="78"/>
        <v>1.6712393074734566</v>
      </c>
      <c r="X164" s="69">
        <f t="shared" si="79"/>
        <v>2.9441251181727739</v>
      </c>
      <c r="Y164" s="69">
        <f t="shared" si="80"/>
        <v>0.71988861713317309</v>
      </c>
      <c r="Z164" s="69">
        <f t="shared" si="81"/>
        <v>3.8557764635098803</v>
      </c>
      <c r="AA164" s="69">
        <f t="shared" si="82"/>
        <v>19.244223536490122</v>
      </c>
      <c r="AB164" s="69">
        <f t="shared" si="83"/>
        <v>3.1677777175068473</v>
      </c>
      <c r="AC164" s="69">
        <f t="shared" si="84"/>
        <v>0.18868182684282603</v>
      </c>
      <c r="AD164" s="70">
        <f t="shared" si="85"/>
        <v>1206.0988078320233</v>
      </c>
      <c r="AE164" s="68">
        <f t="shared" si="86"/>
        <v>193.25470065891747</v>
      </c>
      <c r="AF164" s="71">
        <f t="shared" si="87"/>
        <v>5.8639999173037172</v>
      </c>
      <c r="AG164" s="72">
        <f t="shared" si="88"/>
        <v>5.3814131131830338</v>
      </c>
      <c r="AH164" s="73">
        <f t="shared" si="89"/>
        <v>4.3012267184041919</v>
      </c>
      <c r="AI164" s="74">
        <f t="shared" si="90"/>
        <v>5.8672184638494684</v>
      </c>
    </row>
    <row r="165" spans="1:35" ht="15.75" customHeight="1" x14ac:dyDescent="0.45">
      <c r="A165" s="56">
        <f t="shared" si="66"/>
        <v>45909</v>
      </c>
      <c r="B165" s="57">
        <v>2025</v>
      </c>
      <c r="C165" s="57">
        <v>9</v>
      </c>
      <c r="D165" s="57">
        <v>9</v>
      </c>
      <c r="E165" s="58">
        <v>252</v>
      </c>
      <c r="F165" s="59">
        <v>35</v>
      </c>
      <c r="G165" s="59">
        <v>15</v>
      </c>
      <c r="H165" s="67">
        <f t="shared" si="67"/>
        <v>25</v>
      </c>
      <c r="I165" s="59">
        <v>98</v>
      </c>
      <c r="J165" s="59">
        <v>75</v>
      </c>
      <c r="K165" s="59">
        <v>1</v>
      </c>
      <c r="L165" s="59">
        <v>30</v>
      </c>
      <c r="M165" s="68">
        <f t="shared" si="68"/>
        <v>4.5129154918016834</v>
      </c>
      <c r="N165" s="69">
        <f t="shared" si="69"/>
        <v>7.8765418383578714E-2</v>
      </c>
      <c r="O165" s="69">
        <f t="shared" si="70"/>
        <v>1.6344359940139024</v>
      </c>
      <c r="P165" s="69">
        <f t="shared" si="71"/>
        <v>0.98793146828949552</v>
      </c>
      <c r="Q165" s="68">
        <f t="shared" si="72"/>
        <v>31.605255943570999</v>
      </c>
      <c r="R165" s="69">
        <f t="shared" si="73"/>
        <v>1</v>
      </c>
      <c r="S165" s="68">
        <f t="shared" si="74"/>
        <v>12.486142047470608</v>
      </c>
      <c r="T165" s="69">
        <f t="shared" si="75"/>
        <v>5.6226812384961216</v>
      </c>
      <c r="U165" s="69">
        <f t="shared" si="76"/>
        <v>1.7053462321157722</v>
      </c>
      <c r="V165" s="69">
        <f t="shared" si="77"/>
        <v>4.2170109288720914</v>
      </c>
      <c r="W165" s="69">
        <f t="shared" si="78"/>
        <v>1.6712393074734566</v>
      </c>
      <c r="X165" s="69">
        <f t="shared" si="79"/>
        <v>2.9441251181727739</v>
      </c>
      <c r="Y165" s="69">
        <f t="shared" si="80"/>
        <v>0.71988861713317309</v>
      </c>
      <c r="Z165" s="69">
        <f t="shared" si="81"/>
        <v>3.8557764635098803</v>
      </c>
      <c r="AA165" s="69">
        <f t="shared" si="82"/>
        <v>19.244223536490122</v>
      </c>
      <c r="AB165" s="69">
        <f t="shared" si="83"/>
        <v>3.1677777175068473</v>
      </c>
      <c r="AC165" s="69">
        <f t="shared" si="84"/>
        <v>0.18868182684282603</v>
      </c>
      <c r="AD165" s="70">
        <f t="shared" si="85"/>
        <v>1206.0988078320233</v>
      </c>
      <c r="AE165" s="68">
        <f t="shared" si="86"/>
        <v>193.25470065891747</v>
      </c>
      <c r="AF165" s="71">
        <f t="shared" si="87"/>
        <v>5.8639999173037172</v>
      </c>
      <c r="AG165" s="72">
        <f t="shared" si="88"/>
        <v>5.3429011449308756</v>
      </c>
      <c r="AH165" s="73">
        <f t="shared" si="89"/>
        <v>4.3012267184041919</v>
      </c>
      <c r="AI165" s="74">
        <f t="shared" si="90"/>
        <v>5.8672184638494684</v>
      </c>
    </row>
    <row r="166" spans="1:35" ht="15.75" customHeight="1" x14ac:dyDescent="0.45">
      <c r="A166" s="56">
        <f t="shared" si="66"/>
        <v>45910</v>
      </c>
      <c r="B166" s="57">
        <v>2025</v>
      </c>
      <c r="C166" s="57">
        <v>9</v>
      </c>
      <c r="D166" s="57">
        <v>10</v>
      </c>
      <c r="E166" s="58">
        <v>253</v>
      </c>
      <c r="F166" s="59">
        <v>35</v>
      </c>
      <c r="G166" s="59">
        <v>15</v>
      </c>
      <c r="H166" s="67">
        <f t="shared" si="67"/>
        <v>25</v>
      </c>
      <c r="I166" s="59">
        <v>98</v>
      </c>
      <c r="J166" s="59">
        <v>75</v>
      </c>
      <c r="K166" s="59">
        <v>1</v>
      </c>
      <c r="L166" s="59">
        <v>30</v>
      </c>
      <c r="M166" s="68">
        <f t="shared" si="68"/>
        <v>4.116138176473755</v>
      </c>
      <c r="N166" s="69">
        <f t="shared" si="69"/>
        <v>7.1840331640055266E-2</v>
      </c>
      <c r="O166" s="69">
        <f t="shared" si="70"/>
        <v>1.6288139241917998</v>
      </c>
      <c r="P166" s="69">
        <f t="shared" si="71"/>
        <v>0.98846194884736216</v>
      </c>
      <c r="Q166" s="68">
        <f t="shared" si="72"/>
        <v>31.375858418096563</v>
      </c>
      <c r="R166" s="69">
        <f t="shared" si="73"/>
        <v>1</v>
      </c>
      <c r="S166" s="68">
        <f t="shared" si="74"/>
        <v>12.44319269818029</v>
      </c>
      <c r="T166" s="69">
        <f t="shared" si="75"/>
        <v>5.6226812384961216</v>
      </c>
      <c r="U166" s="69">
        <f t="shared" si="76"/>
        <v>1.7053462321157722</v>
      </c>
      <c r="V166" s="69">
        <f t="shared" si="77"/>
        <v>4.2170109288720914</v>
      </c>
      <c r="W166" s="69">
        <f t="shared" si="78"/>
        <v>1.6712393074734566</v>
      </c>
      <c r="X166" s="69">
        <f t="shared" si="79"/>
        <v>2.9441251181727739</v>
      </c>
      <c r="Y166" s="69">
        <f t="shared" si="80"/>
        <v>0.71988861713317309</v>
      </c>
      <c r="Z166" s="69">
        <f t="shared" si="81"/>
        <v>3.8557764635098803</v>
      </c>
      <c r="AA166" s="69">
        <f t="shared" si="82"/>
        <v>19.244223536490122</v>
      </c>
      <c r="AB166" s="69">
        <f t="shared" si="83"/>
        <v>3.1677777175068473</v>
      </c>
      <c r="AC166" s="69">
        <f t="shared" si="84"/>
        <v>0.18868182684282603</v>
      </c>
      <c r="AD166" s="70">
        <f t="shared" si="85"/>
        <v>1206.0988078320233</v>
      </c>
      <c r="AE166" s="68">
        <f t="shared" si="86"/>
        <v>193.25470065891747</v>
      </c>
      <c r="AF166" s="71">
        <f t="shared" si="87"/>
        <v>5.8639999173037172</v>
      </c>
      <c r="AG166" s="72">
        <f t="shared" si="88"/>
        <v>5.3041212564310021</v>
      </c>
      <c r="AH166" s="73">
        <f t="shared" si="89"/>
        <v>4.3012267184041919</v>
      </c>
      <c r="AI166" s="74">
        <f t="shared" si="90"/>
        <v>5.8672184638494684</v>
      </c>
    </row>
    <row r="167" spans="1:35" ht="15.75" customHeight="1" x14ac:dyDescent="0.45">
      <c r="A167" s="56">
        <f t="shared" si="66"/>
        <v>45911</v>
      </c>
      <c r="B167" s="57">
        <v>2025</v>
      </c>
      <c r="C167" s="57">
        <v>9</v>
      </c>
      <c r="D167" s="57">
        <v>11</v>
      </c>
      <c r="E167" s="58">
        <v>254</v>
      </c>
      <c r="F167" s="59">
        <v>35</v>
      </c>
      <c r="G167" s="59">
        <v>15</v>
      </c>
      <c r="H167" s="67">
        <f t="shared" si="67"/>
        <v>25</v>
      </c>
      <c r="I167" s="59">
        <v>98</v>
      </c>
      <c r="J167" s="59">
        <v>75</v>
      </c>
      <c r="K167" s="59">
        <v>1</v>
      </c>
      <c r="L167" s="59">
        <v>30</v>
      </c>
      <c r="M167" s="68">
        <f t="shared" si="68"/>
        <v>3.7181411548663545</v>
      </c>
      <c r="N167" s="69">
        <f t="shared" si="69"/>
        <v>6.4893956956267443E-2</v>
      </c>
      <c r="O167" s="69">
        <f t="shared" si="70"/>
        <v>1.6231820390159002</v>
      </c>
      <c r="P167" s="69">
        <f t="shared" si="71"/>
        <v>0.98899584839478649</v>
      </c>
      <c r="Q167" s="68">
        <f t="shared" si="72"/>
        <v>31.144943387687704</v>
      </c>
      <c r="R167" s="69">
        <f t="shared" si="73"/>
        <v>1</v>
      </c>
      <c r="S167" s="68">
        <f t="shared" si="74"/>
        <v>12.400168365285717</v>
      </c>
      <c r="T167" s="69">
        <f t="shared" si="75"/>
        <v>5.6226812384961216</v>
      </c>
      <c r="U167" s="69">
        <f t="shared" si="76"/>
        <v>1.7053462321157722</v>
      </c>
      <c r="V167" s="69">
        <f t="shared" si="77"/>
        <v>4.2170109288720914</v>
      </c>
      <c r="W167" s="69">
        <f t="shared" si="78"/>
        <v>1.6712393074734566</v>
      </c>
      <c r="X167" s="69">
        <f t="shared" si="79"/>
        <v>2.9441251181727739</v>
      </c>
      <c r="Y167" s="69">
        <f t="shared" si="80"/>
        <v>0.71988861713317309</v>
      </c>
      <c r="Z167" s="69">
        <f t="shared" si="81"/>
        <v>3.8557764635098803</v>
      </c>
      <c r="AA167" s="69">
        <f t="shared" si="82"/>
        <v>19.244223536490122</v>
      </c>
      <c r="AB167" s="69">
        <f t="shared" si="83"/>
        <v>3.1677777175068473</v>
      </c>
      <c r="AC167" s="69">
        <f t="shared" si="84"/>
        <v>0.18868182684282603</v>
      </c>
      <c r="AD167" s="70">
        <f t="shared" si="85"/>
        <v>1206.0988078320233</v>
      </c>
      <c r="AE167" s="68">
        <f t="shared" si="86"/>
        <v>193.25470065891747</v>
      </c>
      <c r="AF167" s="71">
        <f t="shared" si="87"/>
        <v>5.8639999173037172</v>
      </c>
      <c r="AG167" s="72">
        <f t="shared" si="88"/>
        <v>5.2650848321553676</v>
      </c>
      <c r="AH167" s="73">
        <f t="shared" si="89"/>
        <v>4.3012267184041919</v>
      </c>
      <c r="AI167" s="74">
        <f t="shared" si="90"/>
        <v>5.8672184638494684</v>
      </c>
    </row>
    <row r="168" spans="1:35" ht="15.75" customHeight="1" x14ac:dyDescent="0.45">
      <c r="A168" s="56">
        <f t="shared" si="66"/>
        <v>45912</v>
      </c>
      <c r="B168" s="57">
        <v>2025</v>
      </c>
      <c r="C168" s="57">
        <v>9</v>
      </c>
      <c r="D168" s="57">
        <v>12</v>
      </c>
      <c r="E168" s="58">
        <v>255</v>
      </c>
      <c r="F168" s="59">
        <v>35</v>
      </c>
      <c r="G168" s="59">
        <v>15</v>
      </c>
      <c r="H168" s="67">
        <f t="shared" si="67"/>
        <v>25</v>
      </c>
      <c r="I168" s="59">
        <v>98</v>
      </c>
      <c r="J168" s="59">
        <v>75</v>
      </c>
      <c r="K168" s="59">
        <v>1</v>
      </c>
      <c r="L168" s="59">
        <v>30</v>
      </c>
      <c r="M168" s="68">
        <f t="shared" si="68"/>
        <v>3.3190423626380157</v>
      </c>
      <c r="N168" s="69">
        <f t="shared" si="69"/>
        <v>5.79283527025755E-2</v>
      </c>
      <c r="O168" s="69">
        <f t="shared" si="70"/>
        <v>1.6175413333193982</v>
      </c>
      <c r="P168" s="69">
        <f t="shared" si="71"/>
        <v>0.98953300872507044</v>
      </c>
      <c r="Q168" s="68">
        <f t="shared" si="72"/>
        <v>30.912579762644196</v>
      </c>
      <c r="R168" s="69">
        <f t="shared" si="73"/>
        <v>1</v>
      </c>
      <c r="S168" s="68">
        <f t="shared" si="74"/>
        <v>12.3570766487349</v>
      </c>
      <c r="T168" s="69">
        <f t="shared" si="75"/>
        <v>5.6226812384961216</v>
      </c>
      <c r="U168" s="69">
        <f t="shared" si="76"/>
        <v>1.7053462321157722</v>
      </c>
      <c r="V168" s="69">
        <f t="shared" si="77"/>
        <v>4.2170109288720914</v>
      </c>
      <c r="W168" s="69">
        <f t="shared" si="78"/>
        <v>1.6712393074734566</v>
      </c>
      <c r="X168" s="69">
        <f t="shared" si="79"/>
        <v>2.9441251181727739</v>
      </c>
      <c r="Y168" s="69">
        <f t="shared" si="80"/>
        <v>0.71988861713317309</v>
      </c>
      <c r="Z168" s="69">
        <f t="shared" si="81"/>
        <v>3.8557764635098803</v>
      </c>
      <c r="AA168" s="69">
        <f t="shared" si="82"/>
        <v>19.244223536490122</v>
      </c>
      <c r="AB168" s="69">
        <f t="shared" si="83"/>
        <v>3.1677777175068473</v>
      </c>
      <c r="AC168" s="69">
        <f t="shared" si="84"/>
        <v>0.18868182684282603</v>
      </c>
      <c r="AD168" s="70">
        <f t="shared" si="85"/>
        <v>1206.0988078320233</v>
      </c>
      <c r="AE168" s="68">
        <f t="shared" si="86"/>
        <v>193.25470065891747</v>
      </c>
      <c r="AF168" s="71">
        <f t="shared" si="87"/>
        <v>5.8639999173037172</v>
      </c>
      <c r="AG168" s="72">
        <f t="shared" si="88"/>
        <v>5.2258035214612901</v>
      </c>
      <c r="AH168" s="73">
        <f t="shared" si="89"/>
        <v>4.3012267184041919</v>
      </c>
      <c r="AI168" s="74">
        <f t="shared" si="90"/>
        <v>5.8672184638494684</v>
      </c>
    </row>
    <row r="169" spans="1:35" ht="15.75" customHeight="1" x14ac:dyDescent="0.45">
      <c r="A169" s="56">
        <f t="shared" si="66"/>
        <v>45913</v>
      </c>
      <c r="B169" s="57">
        <v>2025</v>
      </c>
      <c r="C169" s="57">
        <v>9</v>
      </c>
      <c r="D169" s="57">
        <v>13</v>
      </c>
      <c r="E169" s="58">
        <v>256</v>
      </c>
      <c r="F169" s="59">
        <v>35</v>
      </c>
      <c r="G169" s="59">
        <v>15</v>
      </c>
      <c r="H169" s="67">
        <f t="shared" si="67"/>
        <v>25</v>
      </c>
      <c r="I169" s="59">
        <v>98</v>
      </c>
      <c r="J169" s="59">
        <v>75</v>
      </c>
      <c r="K169" s="59">
        <v>1</v>
      </c>
      <c r="L169" s="59">
        <v>30</v>
      </c>
      <c r="M169" s="68">
        <f t="shared" si="68"/>
        <v>2.9189600619272147</v>
      </c>
      <c r="N169" s="69">
        <f t="shared" si="69"/>
        <v>5.0945582947502989E-2</v>
      </c>
      <c r="O169" s="69">
        <f t="shared" si="70"/>
        <v>1.6118927905639202</v>
      </c>
      <c r="P169" s="69">
        <f t="shared" si="71"/>
        <v>0.99007327066527073</v>
      </c>
      <c r="Q169" s="68">
        <f t="shared" si="72"/>
        <v>30.678837991700306</v>
      </c>
      <c r="R169" s="69">
        <f t="shared" si="73"/>
        <v>1</v>
      </c>
      <c r="S169" s="68">
        <f t="shared" si="74"/>
        <v>12.313925061603669</v>
      </c>
      <c r="T169" s="69">
        <f t="shared" si="75"/>
        <v>5.6226812384961216</v>
      </c>
      <c r="U169" s="69">
        <f t="shared" si="76"/>
        <v>1.7053462321157722</v>
      </c>
      <c r="V169" s="69">
        <f t="shared" si="77"/>
        <v>4.2170109288720914</v>
      </c>
      <c r="W169" s="69">
        <f t="shared" si="78"/>
        <v>1.6712393074734566</v>
      </c>
      <c r="X169" s="69">
        <f t="shared" si="79"/>
        <v>2.9441251181727739</v>
      </c>
      <c r="Y169" s="69">
        <f t="shared" si="80"/>
        <v>0.71988861713317309</v>
      </c>
      <c r="Z169" s="69">
        <f t="shared" si="81"/>
        <v>3.8557764635098803</v>
      </c>
      <c r="AA169" s="69">
        <f t="shared" si="82"/>
        <v>19.244223536490122</v>
      </c>
      <c r="AB169" s="69">
        <f t="shared" si="83"/>
        <v>3.1677777175068473</v>
      </c>
      <c r="AC169" s="69">
        <f t="shared" si="84"/>
        <v>0.18868182684282603</v>
      </c>
      <c r="AD169" s="70">
        <f t="shared" si="85"/>
        <v>1206.0988078320233</v>
      </c>
      <c r="AE169" s="68">
        <f t="shared" si="86"/>
        <v>193.25470065891747</v>
      </c>
      <c r="AF169" s="71">
        <f t="shared" si="87"/>
        <v>5.8639999173037172</v>
      </c>
      <c r="AG169" s="72">
        <f t="shared" si="88"/>
        <v>5.186289233780025</v>
      </c>
      <c r="AH169" s="73">
        <f t="shared" si="89"/>
        <v>4.3012267184041919</v>
      </c>
      <c r="AI169" s="74">
        <f t="shared" si="90"/>
        <v>5.8672184638494684</v>
      </c>
    </row>
    <row r="170" spans="1:35" ht="15.75" customHeight="1" x14ac:dyDescent="0.45">
      <c r="A170" s="56">
        <f t="shared" si="66"/>
        <v>45914</v>
      </c>
      <c r="B170" s="57">
        <v>2025</v>
      </c>
      <c r="C170" s="57">
        <v>9</v>
      </c>
      <c r="D170" s="57">
        <v>14</v>
      </c>
      <c r="E170" s="58">
        <v>257</v>
      </c>
      <c r="F170" s="59">
        <v>35</v>
      </c>
      <c r="G170" s="59">
        <v>15</v>
      </c>
      <c r="H170" s="67">
        <f t="shared" si="67"/>
        <v>25</v>
      </c>
      <c r="I170" s="59">
        <v>98</v>
      </c>
      <c r="J170" s="59">
        <v>75</v>
      </c>
      <c r="K170" s="59">
        <v>1</v>
      </c>
      <c r="L170" s="59">
        <v>30</v>
      </c>
      <c r="M170" s="68">
        <f t="shared" si="68"/>
        <v>2.5180128063085743</v>
      </c>
      <c r="N170" s="69">
        <f t="shared" si="69"/>
        <v>4.3947716846105649E-2</v>
      </c>
      <c r="O170" s="69">
        <f t="shared" si="70"/>
        <v>1.6062373840252095</v>
      </c>
      <c r="P170" s="69">
        <f t="shared" si="71"/>
        <v>0.99061647412336584</v>
      </c>
      <c r="Q170" s="68">
        <f t="shared" si="72"/>
        <v>30.443790030644291</v>
      </c>
      <c r="R170" s="69">
        <f t="shared" si="73"/>
        <v>1</v>
      </c>
      <c r="S170" s="68">
        <f t="shared" si="74"/>
        <v>12.270721039153624</v>
      </c>
      <c r="T170" s="69">
        <f t="shared" si="75"/>
        <v>5.6226812384961216</v>
      </c>
      <c r="U170" s="69">
        <f t="shared" si="76"/>
        <v>1.7053462321157722</v>
      </c>
      <c r="V170" s="69">
        <f t="shared" si="77"/>
        <v>4.2170109288720914</v>
      </c>
      <c r="W170" s="69">
        <f t="shared" si="78"/>
        <v>1.6712393074734566</v>
      </c>
      <c r="X170" s="69">
        <f t="shared" si="79"/>
        <v>2.9441251181727739</v>
      </c>
      <c r="Y170" s="69">
        <f t="shared" si="80"/>
        <v>0.71988861713317309</v>
      </c>
      <c r="Z170" s="69">
        <f t="shared" si="81"/>
        <v>3.8557764635098803</v>
      </c>
      <c r="AA170" s="69">
        <f t="shared" si="82"/>
        <v>19.244223536490122</v>
      </c>
      <c r="AB170" s="69">
        <f t="shared" si="83"/>
        <v>3.1677777175068473</v>
      </c>
      <c r="AC170" s="69">
        <f t="shared" si="84"/>
        <v>0.18868182684282603</v>
      </c>
      <c r="AD170" s="70">
        <f t="shared" si="85"/>
        <v>1206.0988078320233</v>
      </c>
      <c r="AE170" s="68">
        <f t="shared" si="86"/>
        <v>193.25470065891747</v>
      </c>
      <c r="AF170" s="71">
        <f t="shared" si="87"/>
        <v>5.8639999173037172</v>
      </c>
      <c r="AG170" s="72">
        <f t="shared" si="88"/>
        <v>5.1465541333118594</v>
      </c>
      <c r="AH170" s="73">
        <f t="shared" si="89"/>
        <v>4.3012267184041919</v>
      </c>
      <c r="AI170" s="74">
        <f t="shared" si="90"/>
        <v>5.8672184638494684</v>
      </c>
    </row>
    <row r="171" spans="1:35" ht="15.75" customHeight="1" x14ac:dyDescent="0.45">
      <c r="A171" s="56">
        <f t="shared" si="66"/>
        <v>45915</v>
      </c>
      <c r="B171" s="57">
        <v>2025</v>
      </c>
      <c r="C171" s="57">
        <v>9</v>
      </c>
      <c r="D171" s="57">
        <v>15</v>
      </c>
      <c r="E171" s="58">
        <v>258</v>
      </c>
      <c r="F171" s="59">
        <v>35</v>
      </c>
      <c r="G171" s="59">
        <v>15</v>
      </c>
      <c r="H171" s="67">
        <f t="shared" si="67"/>
        <v>25</v>
      </c>
      <c r="I171" s="59">
        <v>98</v>
      </c>
      <c r="J171" s="59">
        <v>75</v>
      </c>
      <c r="K171" s="59">
        <v>1</v>
      </c>
      <c r="L171" s="59">
        <v>30</v>
      </c>
      <c r="M171" s="68">
        <f t="shared" si="68"/>
        <v>2.1163194056627384</v>
      </c>
      <c r="N171" s="69">
        <f t="shared" si="69"/>
        <v>3.6936828026833658E-2</v>
      </c>
      <c r="O171" s="69">
        <f t="shared" si="70"/>
        <v>1.6005760779940297</v>
      </c>
      <c r="P171" s="69">
        <f t="shared" si="71"/>
        <v>0.99116245813569537</v>
      </c>
      <c r="Q171" s="68">
        <f t="shared" si="72"/>
        <v>30.207509308056032</v>
      </c>
      <c r="R171" s="69">
        <f t="shared" si="73"/>
        <v>1</v>
      </c>
      <c r="S171" s="68">
        <f t="shared" si="74"/>
        <v>12.22747194800634</v>
      </c>
      <c r="T171" s="69">
        <f t="shared" si="75"/>
        <v>5.6226812384961216</v>
      </c>
      <c r="U171" s="69">
        <f t="shared" si="76"/>
        <v>1.7053462321157722</v>
      </c>
      <c r="V171" s="69">
        <f t="shared" si="77"/>
        <v>4.2170109288720914</v>
      </c>
      <c r="W171" s="69">
        <f t="shared" si="78"/>
        <v>1.6712393074734566</v>
      </c>
      <c r="X171" s="69">
        <f t="shared" si="79"/>
        <v>2.9441251181727739</v>
      </c>
      <c r="Y171" s="69">
        <f t="shared" si="80"/>
        <v>0.71988861713317309</v>
      </c>
      <c r="Z171" s="69">
        <f t="shared" si="81"/>
        <v>3.8557764635098803</v>
      </c>
      <c r="AA171" s="69">
        <f t="shared" si="82"/>
        <v>19.244223536490122</v>
      </c>
      <c r="AB171" s="69">
        <f t="shared" si="83"/>
        <v>3.1677777175068473</v>
      </c>
      <c r="AC171" s="69">
        <f t="shared" si="84"/>
        <v>0.18868182684282603</v>
      </c>
      <c r="AD171" s="70">
        <f t="shared" si="85"/>
        <v>1206.0988078320233</v>
      </c>
      <c r="AE171" s="68">
        <f t="shared" si="86"/>
        <v>193.25470065891747</v>
      </c>
      <c r="AF171" s="71">
        <f t="shared" si="87"/>
        <v>5.8639999173037172</v>
      </c>
      <c r="AG171" s="72">
        <f t="shared" si="88"/>
        <v>5.1066106332340295</v>
      </c>
      <c r="AH171" s="73">
        <f t="shared" si="89"/>
        <v>4.3012267184041919</v>
      </c>
      <c r="AI171" s="74">
        <f t="shared" si="90"/>
        <v>5.8672184638494684</v>
      </c>
    </row>
    <row r="172" spans="1:35" ht="15.75" customHeight="1" x14ac:dyDescent="0.45">
      <c r="A172" s="56">
        <f t="shared" si="66"/>
        <v>45916</v>
      </c>
      <c r="B172" s="57">
        <v>2025</v>
      </c>
      <c r="C172" s="57">
        <v>9</v>
      </c>
      <c r="D172" s="57">
        <v>16</v>
      </c>
      <c r="E172" s="58">
        <v>259</v>
      </c>
      <c r="F172" s="59">
        <v>35</v>
      </c>
      <c r="G172" s="59">
        <v>15</v>
      </c>
      <c r="H172" s="67">
        <f t="shared" si="67"/>
        <v>25</v>
      </c>
      <c r="I172" s="59">
        <v>98</v>
      </c>
      <c r="J172" s="59">
        <v>75</v>
      </c>
      <c r="K172" s="59">
        <v>1</v>
      </c>
      <c r="L172" s="59">
        <v>30</v>
      </c>
      <c r="M172" s="68">
        <f t="shared" si="68"/>
        <v>1.7139988909702424</v>
      </c>
      <c r="N172" s="69">
        <f t="shared" si="69"/>
        <v>2.9914993977067296E-2</v>
      </c>
      <c r="O172" s="69">
        <f t="shared" si="70"/>
        <v>1.5949098289903003</v>
      </c>
      <c r="P172" s="69">
        <f t="shared" si="71"/>
        <v>0.99171106091465622</v>
      </c>
      <c r="Q172" s="68">
        <f t="shared" si="72"/>
        <v>29.97007068820794</v>
      </c>
      <c r="R172" s="69">
        <f t="shared" si="73"/>
        <v>1</v>
      </c>
      <c r="S172" s="68">
        <f t="shared" si="74"/>
        <v>12.184185095418645</v>
      </c>
      <c r="T172" s="69">
        <f t="shared" si="75"/>
        <v>5.6226812384961216</v>
      </c>
      <c r="U172" s="69">
        <f t="shared" si="76"/>
        <v>1.7053462321157722</v>
      </c>
      <c r="V172" s="69">
        <f t="shared" si="77"/>
        <v>4.2170109288720914</v>
      </c>
      <c r="W172" s="69">
        <f t="shared" si="78"/>
        <v>1.6712393074734566</v>
      </c>
      <c r="X172" s="69">
        <f t="shared" si="79"/>
        <v>2.9441251181727739</v>
      </c>
      <c r="Y172" s="69">
        <f t="shared" si="80"/>
        <v>0.71988861713317309</v>
      </c>
      <c r="Z172" s="69">
        <f t="shared" si="81"/>
        <v>3.8557764635098803</v>
      </c>
      <c r="AA172" s="69">
        <f t="shared" si="82"/>
        <v>19.244223536490122</v>
      </c>
      <c r="AB172" s="69">
        <f t="shared" si="83"/>
        <v>3.1677777175068473</v>
      </c>
      <c r="AC172" s="69">
        <f t="shared" si="84"/>
        <v>0.18868182684282603</v>
      </c>
      <c r="AD172" s="70">
        <f t="shared" si="85"/>
        <v>1206.0988078320233</v>
      </c>
      <c r="AE172" s="68">
        <f t="shared" si="86"/>
        <v>193.25470065891747</v>
      </c>
      <c r="AF172" s="71">
        <f t="shared" si="87"/>
        <v>5.8639999173037172</v>
      </c>
      <c r="AG172" s="72">
        <f t="shared" si="88"/>
        <v>5.0664713894290694</v>
      </c>
      <c r="AH172" s="73">
        <f t="shared" si="89"/>
        <v>4.3012267184041919</v>
      </c>
      <c r="AI172" s="74">
        <f t="shared" si="90"/>
        <v>5.8672184638494684</v>
      </c>
    </row>
    <row r="173" spans="1:35" ht="15.75" customHeight="1" x14ac:dyDescent="0.45">
      <c r="A173" s="56">
        <f t="shared" si="66"/>
        <v>45917</v>
      </c>
      <c r="B173" s="57">
        <v>2025</v>
      </c>
      <c r="C173" s="57">
        <v>9</v>
      </c>
      <c r="D173" s="57">
        <v>17</v>
      </c>
      <c r="E173" s="58">
        <v>260</v>
      </c>
      <c r="F173" s="59">
        <v>35</v>
      </c>
      <c r="G173" s="59">
        <v>15</v>
      </c>
      <c r="H173" s="67">
        <f t="shared" si="67"/>
        <v>25</v>
      </c>
      <c r="I173" s="59">
        <v>98</v>
      </c>
      <c r="J173" s="59">
        <v>75</v>
      </c>
      <c r="K173" s="59">
        <v>1</v>
      </c>
      <c r="L173" s="59">
        <v>30</v>
      </c>
      <c r="M173" s="68">
        <f t="shared" si="68"/>
        <v>1.3111704790399239</v>
      </c>
      <c r="N173" s="69">
        <f t="shared" si="69"/>
        <v>2.2884295427510137E-2</v>
      </c>
      <c r="O173" s="69">
        <f t="shared" si="70"/>
        <v>1.5892395869885332</v>
      </c>
      <c r="P173" s="69">
        <f t="shared" si="71"/>
        <v>0.99226211989664515</v>
      </c>
      <c r="Q173" s="68">
        <f t="shared" si="72"/>
        <v>29.73155043118188</v>
      </c>
      <c r="R173" s="69">
        <f t="shared" si="73"/>
        <v>1</v>
      </c>
      <c r="S173" s="68">
        <f t="shared" si="74"/>
        <v>12.140867738644257</v>
      </c>
      <c r="T173" s="69">
        <f t="shared" si="75"/>
        <v>5.6226812384961216</v>
      </c>
      <c r="U173" s="69">
        <f t="shared" si="76"/>
        <v>1.7053462321157722</v>
      </c>
      <c r="V173" s="69">
        <f t="shared" si="77"/>
        <v>4.2170109288720914</v>
      </c>
      <c r="W173" s="69">
        <f t="shared" si="78"/>
        <v>1.6712393074734566</v>
      </c>
      <c r="X173" s="69">
        <f t="shared" si="79"/>
        <v>2.9441251181727739</v>
      </c>
      <c r="Y173" s="69">
        <f t="shared" si="80"/>
        <v>0.71988861713317309</v>
      </c>
      <c r="Z173" s="69">
        <f t="shared" si="81"/>
        <v>3.8557764635098803</v>
      </c>
      <c r="AA173" s="69">
        <f t="shared" si="82"/>
        <v>19.244223536490122</v>
      </c>
      <c r="AB173" s="69">
        <f t="shared" si="83"/>
        <v>3.1677777175068473</v>
      </c>
      <c r="AC173" s="69">
        <f t="shared" si="84"/>
        <v>0.18868182684282603</v>
      </c>
      <c r="AD173" s="70">
        <f t="shared" si="85"/>
        <v>1206.0988078320233</v>
      </c>
      <c r="AE173" s="68">
        <f t="shared" si="86"/>
        <v>193.25470065891747</v>
      </c>
      <c r="AF173" s="71">
        <f t="shared" si="87"/>
        <v>5.8639999173037172</v>
      </c>
      <c r="AG173" s="72">
        <f t="shared" si="88"/>
        <v>5.0261492937425452</v>
      </c>
      <c r="AH173" s="73">
        <f t="shared" si="89"/>
        <v>4.3012267184041919</v>
      </c>
      <c r="AI173" s="74">
        <f t="shared" si="90"/>
        <v>5.8672184638494684</v>
      </c>
    </row>
    <row r="174" spans="1:35" ht="15.75" customHeight="1" x14ac:dyDescent="0.45">
      <c r="A174" s="56">
        <f t="shared" si="66"/>
        <v>45918</v>
      </c>
      <c r="B174" s="57">
        <v>2025</v>
      </c>
      <c r="C174" s="57">
        <v>9</v>
      </c>
      <c r="D174" s="57">
        <v>18</v>
      </c>
      <c r="E174" s="58">
        <v>261</v>
      </c>
      <c r="F174" s="59">
        <v>35</v>
      </c>
      <c r="G174" s="59">
        <v>15</v>
      </c>
      <c r="H174" s="67">
        <f t="shared" si="67"/>
        <v>25</v>
      </c>
      <c r="I174" s="59">
        <v>98</v>
      </c>
      <c r="J174" s="59">
        <v>75</v>
      </c>
      <c r="K174" s="59">
        <v>1</v>
      </c>
      <c r="L174" s="59">
        <v>30</v>
      </c>
      <c r="M174" s="68">
        <f t="shared" si="68"/>
        <v>0.90795353718223704</v>
      </c>
      <c r="N174" s="69">
        <f t="shared" si="69"/>
        <v>1.5846815735620644E-2</v>
      </c>
      <c r="O174" s="69">
        <f t="shared" si="70"/>
        <v>1.583566296652684</v>
      </c>
      <c r="P174" s="69">
        <f t="shared" si="71"/>
        <v>0.99281547179022911</v>
      </c>
      <c r="Q174" s="68">
        <f t="shared" si="72"/>
        <v>29.49202615026196</v>
      </c>
      <c r="R174" s="69">
        <f t="shared" si="73"/>
        <v>1</v>
      </c>
      <c r="S174" s="68">
        <f t="shared" si="74"/>
        <v>12.097527094367335</v>
      </c>
      <c r="T174" s="69">
        <f t="shared" si="75"/>
        <v>5.6226812384961216</v>
      </c>
      <c r="U174" s="69">
        <f t="shared" si="76"/>
        <v>1.7053462321157722</v>
      </c>
      <c r="V174" s="69">
        <f t="shared" si="77"/>
        <v>4.2170109288720914</v>
      </c>
      <c r="W174" s="69">
        <f t="shared" si="78"/>
        <v>1.6712393074734566</v>
      </c>
      <c r="X174" s="69">
        <f t="shared" si="79"/>
        <v>2.9441251181727739</v>
      </c>
      <c r="Y174" s="69">
        <f t="shared" si="80"/>
        <v>0.71988861713317309</v>
      </c>
      <c r="Z174" s="69">
        <f t="shared" si="81"/>
        <v>3.8557764635098803</v>
      </c>
      <c r="AA174" s="69">
        <f t="shared" si="82"/>
        <v>19.244223536490122</v>
      </c>
      <c r="AB174" s="69">
        <f t="shared" si="83"/>
        <v>3.1677777175068473</v>
      </c>
      <c r="AC174" s="69">
        <f t="shared" si="84"/>
        <v>0.18868182684282603</v>
      </c>
      <c r="AD174" s="70">
        <f t="shared" si="85"/>
        <v>1206.0988078320233</v>
      </c>
      <c r="AE174" s="68">
        <f t="shared" si="86"/>
        <v>193.25470065891747</v>
      </c>
      <c r="AF174" s="71">
        <f t="shared" si="87"/>
        <v>5.8639999173037172</v>
      </c>
      <c r="AG174" s="72">
        <f t="shared" si="88"/>
        <v>4.9856574667802604</v>
      </c>
      <c r="AH174" s="73">
        <f t="shared" si="89"/>
        <v>4.3012267184041919</v>
      </c>
      <c r="AI174" s="74">
        <f t="shared" si="90"/>
        <v>5.8672184638494684</v>
      </c>
    </row>
    <row r="175" spans="1:35" ht="15.75" customHeight="1" x14ac:dyDescent="0.45">
      <c r="A175" s="56">
        <f t="shared" si="66"/>
        <v>45919</v>
      </c>
      <c r="B175" s="57">
        <v>2025</v>
      </c>
      <c r="C175" s="57">
        <v>9</v>
      </c>
      <c r="D175" s="57">
        <v>19</v>
      </c>
      <c r="E175" s="58">
        <v>262</v>
      </c>
      <c r="F175" s="59">
        <v>35</v>
      </c>
      <c r="G175" s="59">
        <v>15</v>
      </c>
      <c r="H175" s="67">
        <f t="shared" si="67"/>
        <v>25</v>
      </c>
      <c r="I175" s="59">
        <v>98</v>
      </c>
      <c r="J175" s="59">
        <v>75</v>
      </c>
      <c r="K175" s="59">
        <v>1</v>
      </c>
      <c r="L175" s="59">
        <v>30</v>
      </c>
      <c r="M175" s="68">
        <f t="shared" si="68"/>
        <v>0.50446754783797598</v>
      </c>
      <c r="N175" s="69">
        <f t="shared" si="69"/>
        <v>8.8046402682654731E-3</v>
      </c>
      <c r="O175" s="69">
        <f t="shared" si="70"/>
        <v>1.5778908985785742</v>
      </c>
      <c r="P175" s="69">
        <f t="shared" si="71"/>
        <v>0.9933709526245329</v>
      </c>
      <c r="Q175" s="68">
        <f t="shared" si="72"/>
        <v>29.251576766670869</v>
      </c>
      <c r="R175" s="69">
        <f t="shared" si="73"/>
        <v>1</v>
      </c>
      <c r="S175" s="68">
        <f t="shared" si="74"/>
        <v>12.054170348193844</v>
      </c>
      <c r="T175" s="69">
        <f t="shared" si="75"/>
        <v>5.6226812384961216</v>
      </c>
      <c r="U175" s="69">
        <f t="shared" si="76"/>
        <v>1.7053462321157722</v>
      </c>
      <c r="V175" s="69">
        <f t="shared" si="77"/>
        <v>4.2170109288720914</v>
      </c>
      <c r="W175" s="69">
        <f t="shared" si="78"/>
        <v>1.6712393074734566</v>
      </c>
      <c r="X175" s="69">
        <f t="shared" si="79"/>
        <v>2.9441251181727739</v>
      </c>
      <c r="Y175" s="69">
        <f t="shared" si="80"/>
        <v>0.71988861713317309</v>
      </c>
      <c r="Z175" s="69">
        <f t="shared" si="81"/>
        <v>3.8557764635098803</v>
      </c>
      <c r="AA175" s="69">
        <f t="shared" si="82"/>
        <v>19.244223536490122</v>
      </c>
      <c r="AB175" s="69">
        <f t="shared" si="83"/>
        <v>3.1677777175068473</v>
      </c>
      <c r="AC175" s="69">
        <f t="shared" si="84"/>
        <v>0.18868182684282603</v>
      </c>
      <c r="AD175" s="70">
        <f t="shared" si="85"/>
        <v>1206.0988078320233</v>
      </c>
      <c r="AE175" s="68">
        <f t="shared" si="86"/>
        <v>193.25470065891747</v>
      </c>
      <c r="AF175" s="71">
        <f t="shared" si="87"/>
        <v>5.8639999173037172</v>
      </c>
      <c r="AG175" s="72">
        <f t="shared" si="88"/>
        <v>4.945009250256386</v>
      </c>
      <c r="AH175" s="73">
        <f t="shared" si="89"/>
        <v>4.3012267184041919</v>
      </c>
      <c r="AI175" s="74">
        <f t="shared" si="90"/>
        <v>5.8672184638494684</v>
      </c>
    </row>
    <row r="176" spans="1:35" ht="15.75" customHeight="1" x14ac:dyDescent="0.45">
      <c r="A176" s="56">
        <f t="shared" si="66"/>
        <v>45920</v>
      </c>
      <c r="B176" s="57">
        <v>2025</v>
      </c>
      <c r="C176" s="57">
        <v>9</v>
      </c>
      <c r="D176" s="57">
        <v>20</v>
      </c>
      <c r="E176" s="58">
        <v>263</v>
      </c>
      <c r="F176" s="59">
        <v>35</v>
      </c>
      <c r="G176" s="59">
        <v>15</v>
      </c>
      <c r="H176" s="67">
        <f t="shared" si="67"/>
        <v>25</v>
      </c>
      <c r="I176" s="59">
        <v>98</v>
      </c>
      <c r="J176" s="59">
        <v>75</v>
      </c>
      <c r="K176" s="59">
        <v>1</v>
      </c>
      <c r="L176" s="59">
        <v>30</v>
      </c>
      <c r="M176" s="68">
        <f t="shared" si="68"/>
        <v>0.10083207317288036</v>
      </c>
      <c r="N176" s="69">
        <f t="shared" si="69"/>
        <v>1.7598557837773384E-3</v>
      </c>
      <c r="O176" s="69">
        <f t="shared" si="70"/>
        <v>1.5722143305420706</v>
      </c>
      <c r="P176" s="69">
        <f t="shared" si="71"/>
        <v>0.99392839779782738</v>
      </c>
      <c r="Q176" s="68">
        <f t="shared" si="72"/>
        <v>29.010282461723822</v>
      </c>
      <c r="R176" s="69">
        <f t="shared" si="73"/>
        <v>1</v>
      </c>
      <c r="S176" s="68">
        <f t="shared" si="74"/>
        <v>12.01080466418694</v>
      </c>
      <c r="T176" s="69">
        <f t="shared" si="75"/>
        <v>5.6226812384961216</v>
      </c>
      <c r="U176" s="69">
        <f t="shared" si="76"/>
        <v>1.7053462321157722</v>
      </c>
      <c r="V176" s="69">
        <f t="shared" si="77"/>
        <v>4.2170109288720914</v>
      </c>
      <c r="W176" s="69">
        <f t="shared" si="78"/>
        <v>1.6712393074734566</v>
      </c>
      <c r="X176" s="69">
        <f t="shared" si="79"/>
        <v>2.9441251181727739</v>
      </c>
      <c r="Y176" s="69">
        <f t="shared" si="80"/>
        <v>0.71988861713317309</v>
      </c>
      <c r="Z176" s="69">
        <f t="shared" si="81"/>
        <v>3.8557764635098803</v>
      </c>
      <c r="AA176" s="69">
        <f t="shared" si="82"/>
        <v>19.244223536490122</v>
      </c>
      <c r="AB176" s="69">
        <f t="shared" si="83"/>
        <v>3.1677777175068473</v>
      </c>
      <c r="AC176" s="69">
        <f t="shared" si="84"/>
        <v>0.18868182684282603</v>
      </c>
      <c r="AD176" s="70">
        <f t="shared" si="85"/>
        <v>1206.0988078320233</v>
      </c>
      <c r="AE176" s="68">
        <f t="shared" si="86"/>
        <v>193.25470065891747</v>
      </c>
      <c r="AF176" s="71">
        <f t="shared" si="87"/>
        <v>5.8639999173037172</v>
      </c>
      <c r="AG176" s="72">
        <f t="shared" si="88"/>
        <v>4.9042181989050322</v>
      </c>
      <c r="AH176" s="73">
        <f t="shared" si="89"/>
        <v>4.3012267184041919</v>
      </c>
      <c r="AI176" s="74">
        <f t="shared" si="90"/>
        <v>5.8672184638494684</v>
      </c>
    </row>
    <row r="177" spans="1:35" ht="15.75" customHeight="1" x14ac:dyDescent="0.45">
      <c r="A177" s="56">
        <f t="shared" si="66"/>
        <v>45921</v>
      </c>
      <c r="B177" s="57">
        <v>2025</v>
      </c>
      <c r="C177" s="57">
        <v>9</v>
      </c>
      <c r="D177" s="57">
        <v>21</v>
      </c>
      <c r="E177" s="58">
        <v>264</v>
      </c>
      <c r="F177" s="59">
        <v>35</v>
      </c>
      <c r="G177" s="59">
        <v>15</v>
      </c>
      <c r="H177" s="67">
        <f t="shared" si="67"/>
        <v>25</v>
      </c>
      <c r="I177" s="59">
        <v>98</v>
      </c>
      <c r="J177" s="59">
        <v>75</v>
      </c>
      <c r="K177" s="59">
        <v>1</v>
      </c>
      <c r="L177" s="59">
        <v>30</v>
      </c>
      <c r="M177" s="68">
        <f t="shared" si="68"/>
        <v>-0.3028332803513612</v>
      </c>
      <c r="N177" s="69">
        <f t="shared" si="69"/>
        <v>-5.2854501863990912E-3</v>
      </c>
      <c r="O177" s="69">
        <f t="shared" si="70"/>
        <v>1.5665375287512338</v>
      </c>
      <c r="P177" s="69">
        <f t="shared" si="71"/>
        <v>0.99448764212630436</v>
      </c>
      <c r="Q177" s="68">
        <f t="shared" si="72"/>
        <v>28.76822462648158</v>
      </c>
      <c r="R177" s="69">
        <f t="shared" si="73"/>
        <v>1</v>
      </c>
      <c r="S177" s="68">
        <f t="shared" si="74"/>
        <v>11.96743719443265</v>
      </c>
      <c r="T177" s="69">
        <f t="shared" si="75"/>
        <v>5.6226812384961216</v>
      </c>
      <c r="U177" s="69">
        <f t="shared" si="76"/>
        <v>1.7053462321157722</v>
      </c>
      <c r="V177" s="69">
        <f t="shared" si="77"/>
        <v>4.2170109288720914</v>
      </c>
      <c r="W177" s="69">
        <f t="shared" si="78"/>
        <v>1.6712393074734566</v>
      </c>
      <c r="X177" s="69">
        <f t="shared" si="79"/>
        <v>2.9441251181727739</v>
      </c>
      <c r="Y177" s="69">
        <f t="shared" si="80"/>
        <v>0.71988861713317309</v>
      </c>
      <c r="Z177" s="69">
        <f t="shared" si="81"/>
        <v>3.8557764635098803</v>
      </c>
      <c r="AA177" s="69">
        <f t="shared" si="82"/>
        <v>19.244223536490122</v>
      </c>
      <c r="AB177" s="69">
        <f t="shared" si="83"/>
        <v>3.1677777175068473</v>
      </c>
      <c r="AC177" s="69">
        <f t="shared" si="84"/>
        <v>0.18868182684282603</v>
      </c>
      <c r="AD177" s="70">
        <f t="shared" si="85"/>
        <v>1206.0988078320233</v>
      </c>
      <c r="AE177" s="68">
        <f t="shared" si="86"/>
        <v>193.25470065891747</v>
      </c>
      <c r="AF177" s="71">
        <f t="shared" si="87"/>
        <v>5.8639999173037172</v>
      </c>
      <c r="AG177" s="72">
        <f t="shared" si="88"/>
        <v>4.8632980719690453</v>
      </c>
      <c r="AH177" s="73">
        <f t="shared" si="89"/>
        <v>4.3012267184041919</v>
      </c>
      <c r="AI177" s="74">
        <f t="shared" si="90"/>
        <v>5.8672184638494684</v>
      </c>
    </row>
    <row r="178" spans="1:35" ht="15.75" customHeight="1" x14ac:dyDescent="0.45">
      <c r="A178" s="56">
        <f t="shared" si="66"/>
        <v>45922</v>
      </c>
      <c r="B178" s="57">
        <v>2025</v>
      </c>
      <c r="C178" s="57">
        <v>9</v>
      </c>
      <c r="D178" s="57">
        <v>22</v>
      </c>
      <c r="E178" s="58">
        <v>265</v>
      </c>
      <c r="F178" s="59">
        <v>35</v>
      </c>
      <c r="G178" s="59">
        <v>15</v>
      </c>
      <c r="H178" s="67">
        <f t="shared" si="67"/>
        <v>25</v>
      </c>
      <c r="I178" s="59">
        <v>98</v>
      </c>
      <c r="J178" s="59">
        <v>75</v>
      </c>
      <c r="K178" s="59">
        <v>1</v>
      </c>
      <c r="L178" s="59">
        <v>30</v>
      </c>
      <c r="M178" s="68">
        <f t="shared" si="68"/>
        <v>-0.70640889741928325</v>
      </c>
      <c r="N178" s="69">
        <f t="shared" si="69"/>
        <v>-1.2329189956291222E-2</v>
      </c>
      <c r="O178" s="69">
        <f t="shared" si="70"/>
        <v>1.5608614291006677</v>
      </c>
      <c r="P178" s="69">
        <f t="shared" si="71"/>
        <v>0.99504851989302501</v>
      </c>
      <c r="Q178" s="68">
        <f t="shared" si="72"/>
        <v>28.52548580899056</v>
      </c>
      <c r="R178" s="69">
        <f t="shared" si="73"/>
        <v>1</v>
      </c>
      <c r="S178" s="68">
        <f t="shared" si="74"/>
        <v>11.924075088622367</v>
      </c>
      <c r="T178" s="69">
        <f t="shared" si="75"/>
        <v>5.6226812384961216</v>
      </c>
      <c r="U178" s="69">
        <f t="shared" si="76"/>
        <v>1.7053462321157722</v>
      </c>
      <c r="V178" s="69">
        <f t="shared" si="77"/>
        <v>4.2170109288720914</v>
      </c>
      <c r="W178" s="69">
        <f t="shared" si="78"/>
        <v>1.6712393074734566</v>
      </c>
      <c r="X178" s="69">
        <f t="shared" si="79"/>
        <v>2.9441251181727739</v>
      </c>
      <c r="Y178" s="69">
        <f t="shared" si="80"/>
        <v>0.71988861713317309</v>
      </c>
      <c r="Z178" s="69">
        <f t="shared" si="81"/>
        <v>3.8557764635098803</v>
      </c>
      <c r="AA178" s="69">
        <f t="shared" si="82"/>
        <v>19.244223536490122</v>
      </c>
      <c r="AB178" s="69">
        <f t="shared" si="83"/>
        <v>3.1677777175068473</v>
      </c>
      <c r="AC178" s="69">
        <f t="shared" si="84"/>
        <v>0.18868182684282603</v>
      </c>
      <c r="AD178" s="70">
        <f t="shared" si="85"/>
        <v>1206.0988078320233</v>
      </c>
      <c r="AE178" s="68">
        <f t="shared" si="86"/>
        <v>193.25470065891747</v>
      </c>
      <c r="AF178" s="71">
        <f t="shared" si="87"/>
        <v>5.8639999173037172</v>
      </c>
      <c r="AG178" s="72">
        <f t="shared" si="88"/>
        <v>4.8222628242808918</v>
      </c>
      <c r="AH178" s="73">
        <f t="shared" si="89"/>
        <v>4.3012267184041919</v>
      </c>
      <c r="AI178" s="74">
        <f t="shared" si="90"/>
        <v>5.8672184638494684</v>
      </c>
    </row>
    <row r="179" spans="1:35" ht="15.75" customHeight="1" x14ac:dyDescent="0.45">
      <c r="A179" s="56">
        <f t="shared" si="66"/>
        <v>45923</v>
      </c>
      <c r="B179" s="57">
        <v>2025</v>
      </c>
      <c r="C179" s="57">
        <v>9</v>
      </c>
      <c r="D179" s="57">
        <v>23</v>
      </c>
      <c r="E179" s="58">
        <v>266</v>
      </c>
      <c r="F179" s="59">
        <v>35</v>
      </c>
      <c r="G179" s="59">
        <v>15</v>
      </c>
      <c r="H179" s="67">
        <f t="shared" si="67"/>
        <v>25</v>
      </c>
      <c r="I179" s="59">
        <v>98</v>
      </c>
      <c r="J179" s="59">
        <v>75</v>
      </c>
      <c r="K179" s="59">
        <v>1</v>
      </c>
      <c r="L179" s="59">
        <v>30</v>
      </c>
      <c r="M179" s="68">
        <f t="shared" si="68"/>
        <v>-1.1097751893063883</v>
      </c>
      <c r="N179" s="69">
        <f t="shared" si="69"/>
        <v>-1.9369276304027495E-2</v>
      </c>
      <c r="O179" s="69">
        <f t="shared" si="70"/>
        <v>1.5551869684263082</v>
      </c>
      <c r="P179" s="69">
        <f t="shared" si="71"/>
        <v>0.99561086489702488</v>
      </c>
      <c r="Q179" s="68">
        <f t="shared" si="72"/>
        <v>28.282149659204222</v>
      </c>
      <c r="R179" s="69">
        <f t="shared" si="73"/>
        <v>1</v>
      </c>
      <c r="S179" s="68">
        <f t="shared" si="74"/>
        <v>11.880725503638718</v>
      </c>
      <c r="T179" s="69">
        <f t="shared" si="75"/>
        <v>5.6226812384961216</v>
      </c>
      <c r="U179" s="69">
        <f t="shared" si="76"/>
        <v>1.7053462321157722</v>
      </c>
      <c r="V179" s="69">
        <f t="shared" si="77"/>
        <v>4.2170109288720914</v>
      </c>
      <c r="W179" s="69">
        <f t="shared" si="78"/>
        <v>1.6712393074734566</v>
      </c>
      <c r="X179" s="69">
        <f t="shared" si="79"/>
        <v>2.9441251181727739</v>
      </c>
      <c r="Y179" s="69">
        <f t="shared" si="80"/>
        <v>0.71988861713317309</v>
      </c>
      <c r="Z179" s="69">
        <f t="shared" si="81"/>
        <v>3.8557764635098803</v>
      </c>
      <c r="AA179" s="69">
        <f t="shared" si="82"/>
        <v>19.244223536490122</v>
      </c>
      <c r="AB179" s="69">
        <f t="shared" si="83"/>
        <v>3.1677777175068473</v>
      </c>
      <c r="AC179" s="69">
        <f t="shared" si="84"/>
        <v>0.18868182684282603</v>
      </c>
      <c r="AD179" s="70">
        <f t="shared" si="85"/>
        <v>1206.0988078320233</v>
      </c>
      <c r="AE179" s="68">
        <f t="shared" si="86"/>
        <v>193.25470065891747</v>
      </c>
      <c r="AF179" s="71">
        <f t="shared" si="87"/>
        <v>5.8639999173037172</v>
      </c>
      <c r="AG179" s="72">
        <f t="shared" si="88"/>
        <v>4.7811265969515588</v>
      </c>
      <c r="AH179" s="73">
        <f t="shared" si="89"/>
        <v>4.3012267184041919</v>
      </c>
      <c r="AI179" s="74">
        <f t="shared" si="90"/>
        <v>5.8672184638494684</v>
      </c>
    </row>
    <row r="180" spans="1:35" ht="15.75" customHeight="1" x14ac:dyDescent="0.45">
      <c r="A180" s="56">
        <f t="shared" si="66"/>
        <v>45924</v>
      </c>
      <c r="B180" s="57">
        <v>2025</v>
      </c>
      <c r="C180" s="57">
        <v>9</v>
      </c>
      <c r="D180" s="57">
        <v>24</v>
      </c>
      <c r="E180" s="58">
        <v>267</v>
      </c>
      <c r="F180" s="59">
        <v>35</v>
      </c>
      <c r="G180" s="59">
        <v>15</v>
      </c>
      <c r="H180" s="67">
        <f t="shared" si="67"/>
        <v>25</v>
      </c>
      <c r="I180" s="59">
        <v>98</v>
      </c>
      <c r="J180" s="59">
        <v>75</v>
      </c>
      <c r="K180" s="59">
        <v>1</v>
      </c>
      <c r="L180" s="59">
        <v>30</v>
      </c>
      <c r="M180" s="68">
        <f t="shared" si="68"/>
        <v>-1.5128126293160375</v>
      </c>
      <c r="N180" s="69">
        <f t="shared" si="69"/>
        <v>-2.6403623090329242E-2</v>
      </c>
      <c r="O180" s="69">
        <f t="shared" si="70"/>
        <v>1.5495150857588902</v>
      </c>
      <c r="P180" s="69">
        <f t="shared" si="71"/>
        <v>0.99617451050256367</v>
      </c>
      <c r="Q180" s="68">
        <f t="shared" si="72"/>
        <v>28.038300871686516</v>
      </c>
      <c r="R180" s="69">
        <f t="shared" si="73"/>
        <v>1</v>
      </c>
      <c r="S180" s="68">
        <f t="shared" si="74"/>
        <v>11.837395613131322</v>
      </c>
      <c r="T180" s="69">
        <f t="shared" si="75"/>
        <v>5.6226812384961216</v>
      </c>
      <c r="U180" s="69">
        <f t="shared" si="76"/>
        <v>1.7053462321157722</v>
      </c>
      <c r="V180" s="69">
        <f t="shared" si="77"/>
        <v>4.2170109288720914</v>
      </c>
      <c r="W180" s="69">
        <f t="shared" si="78"/>
        <v>1.6712393074734566</v>
      </c>
      <c r="X180" s="69">
        <f t="shared" si="79"/>
        <v>2.9441251181727739</v>
      </c>
      <c r="Y180" s="69">
        <f t="shared" si="80"/>
        <v>0.71988861713317309</v>
      </c>
      <c r="Z180" s="69">
        <f t="shared" si="81"/>
        <v>3.8557764635098803</v>
      </c>
      <c r="AA180" s="69">
        <f t="shared" si="82"/>
        <v>19.244223536490122</v>
      </c>
      <c r="AB180" s="69">
        <f t="shared" si="83"/>
        <v>3.1677777175068473</v>
      </c>
      <c r="AC180" s="69">
        <f t="shared" si="84"/>
        <v>0.18868182684282603</v>
      </c>
      <c r="AD180" s="70">
        <f t="shared" si="85"/>
        <v>1206.0988078320233</v>
      </c>
      <c r="AE180" s="68">
        <f t="shared" si="86"/>
        <v>193.25470065891747</v>
      </c>
      <c r="AF180" s="71">
        <f t="shared" si="87"/>
        <v>5.8639999173037172</v>
      </c>
      <c r="AG180" s="72">
        <f t="shared" si="88"/>
        <v>4.7399037076845154</v>
      </c>
      <c r="AH180" s="73">
        <f t="shared" si="89"/>
        <v>4.3012267184041919</v>
      </c>
      <c r="AI180" s="74">
        <f t="shared" si="90"/>
        <v>5.8672184638494684</v>
      </c>
    </row>
    <row r="181" spans="1:35" ht="15.75" customHeight="1" x14ac:dyDescent="0.45">
      <c r="A181" s="56">
        <f t="shared" si="66"/>
        <v>45925</v>
      </c>
      <c r="B181" s="57">
        <v>2025</v>
      </c>
      <c r="C181" s="57">
        <v>9</v>
      </c>
      <c r="D181" s="57">
        <v>25</v>
      </c>
      <c r="E181" s="58">
        <v>268</v>
      </c>
      <c r="F181" s="59">
        <v>35</v>
      </c>
      <c r="G181" s="59">
        <v>15</v>
      </c>
      <c r="H181" s="67">
        <f t="shared" si="67"/>
        <v>25</v>
      </c>
      <c r="I181" s="59">
        <v>98</v>
      </c>
      <c r="J181" s="59">
        <v>75</v>
      </c>
      <c r="K181" s="59">
        <v>1</v>
      </c>
      <c r="L181" s="59">
        <v>30</v>
      </c>
      <c r="M181" s="68">
        <f t="shared" si="68"/>
        <v>-1.9154017881979566</v>
      </c>
      <c r="N181" s="69">
        <f t="shared" si="69"/>
        <v>-3.3430145876681666E-2</v>
      </c>
      <c r="O181" s="69">
        <f t="shared" si="70"/>
        <v>1.5438467235743343</v>
      </c>
      <c r="P181" s="69">
        <f t="shared" si="71"/>
        <v>0.99673928968850278</v>
      </c>
      <c r="Q181" s="68">
        <f t="shared" si="72"/>
        <v>27.794025126203756</v>
      </c>
      <c r="R181" s="69">
        <f t="shared" si="73"/>
        <v>1</v>
      </c>
      <c r="S181" s="68">
        <f t="shared" si="74"/>
        <v>11.794092617069017</v>
      </c>
      <c r="T181" s="69">
        <f t="shared" si="75"/>
        <v>5.6226812384961216</v>
      </c>
      <c r="U181" s="69">
        <f t="shared" si="76"/>
        <v>1.7053462321157722</v>
      </c>
      <c r="V181" s="69">
        <f t="shared" si="77"/>
        <v>4.2170109288720914</v>
      </c>
      <c r="W181" s="69">
        <f t="shared" si="78"/>
        <v>1.6712393074734566</v>
      </c>
      <c r="X181" s="69">
        <f t="shared" si="79"/>
        <v>2.9441251181727739</v>
      </c>
      <c r="Y181" s="69">
        <f t="shared" si="80"/>
        <v>0.71988861713317309</v>
      </c>
      <c r="Z181" s="69">
        <f t="shared" si="81"/>
        <v>3.8557764635098803</v>
      </c>
      <c r="AA181" s="69">
        <f t="shared" si="82"/>
        <v>19.244223536490122</v>
      </c>
      <c r="AB181" s="69">
        <f t="shared" si="83"/>
        <v>3.1677777175068473</v>
      </c>
      <c r="AC181" s="69">
        <f t="shared" si="84"/>
        <v>0.18868182684282603</v>
      </c>
      <c r="AD181" s="70">
        <f t="shared" si="85"/>
        <v>1206.0988078320233</v>
      </c>
      <c r="AE181" s="68">
        <f t="shared" si="86"/>
        <v>193.25470065891747</v>
      </c>
      <c r="AF181" s="71">
        <f t="shared" si="87"/>
        <v>5.8639999173037172</v>
      </c>
      <c r="AG181" s="72">
        <f t="shared" si="88"/>
        <v>4.6986086407327115</v>
      </c>
      <c r="AH181" s="73">
        <f t="shared" si="89"/>
        <v>4.3012267184041919</v>
      </c>
      <c r="AI181" s="74">
        <f t="shared" si="90"/>
        <v>5.8672184638494684</v>
      </c>
    </row>
    <row r="182" spans="1:35" ht="15.75" customHeight="1" x14ac:dyDescent="0.45">
      <c r="A182" s="56">
        <f t="shared" si="66"/>
        <v>45926</v>
      </c>
      <c r="B182" s="57">
        <v>2025</v>
      </c>
      <c r="C182" s="57">
        <v>9</v>
      </c>
      <c r="D182" s="57">
        <v>26</v>
      </c>
      <c r="E182" s="58">
        <v>269</v>
      </c>
      <c r="F182" s="59">
        <v>35</v>
      </c>
      <c r="G182" s="59">
        <v>15</v>
      </c>
      <c r="H182" s="67">
        <f t="shared" si="67"/>
        <v>25</v>
      </c>
      <c r="I182" s="59">
        <v>98</v>
      </c>
      <c r="J182" s="59">
        <v>75</v>
      </c>
      <c r="K182" s="59">
        <v>1</v>
      </c>
      <c r="L182" s="59">
        <v>30</v>
      </c>
      <c r="M182" s="68">
        <f t="shared" si="68"/>
        <v>-2.3174233695378699</v>
      </c>
      <c r="N182" s="69">
        <f t="shared" si="69"/>
        <v>-4.0446762543000954E-2</v>
      </c>
      <c r="O182" s="69">
        <f t="shared" si="70"/>
        <v>1.5381828290392683</v>
      </c>
      <c r="P182" s="69">
        <f t="shared" si="71"/>
        <v>0.99730503509779789</v>
      </c>
      <c r="Q182" s="68">
        <f t="shared" si="72"/>
        <v>27.549409026317019</v>
      </c>
      <c r="R182" s="69">
        <f t="shared" si="73"/>
        <v>1</v>
      </c>
      <c r="S182" s="68">
        <f t="shared" si="74"/>
        <v>11.750823751254915</v>
      </c>
      <c r="T182" s="69">
        <f t="shared" si="75"/>
        <v>5.6226812384961216</v>
      </c>
      <c r="U182" s="69">
        <f t="shared" si="76"/>
        <v>1.7053462321157722</v>
      </c>
      <c r="V182" s="69">
        <f t="shared" si="77"/>
        <v>4.2170109288720914</v>
      </c>
      <c r="W182" s="69">
        <f t="shared" si="78"/>
        <v>1.6712393074734566</v>
      </c>
      <c r="X182" s="69">
        <f t="shared" si="79"/>
        <v>2.9441251181727739</v>
      </c>
      <c r="Y182" s="69">
        <f t="shared" si="80"/>
        <v>0.71988861713317309</v>
      </c>
      <c r="Z182" s="69">
        <f t="shared" si="81"/>
        <v>3.8557764635098803</v>
      </c>
      <c r="AA182" s="69">
        <f t="shared" si="82"/>
        <v>19.244223536490122</v>
      </c>
      <c r="AB182" s="69">
        <f t="shared" si="83"/>
        <v>3.1677777175068473</v>
      </c>
      <c r="AC182" s="69">
        <f t="shared" si="84"/>
        <v>0.18868182684282603</v>
      </c>
      <c r="AD182" s="70">
        <f t="shared" si="85"/>
        <v>1206.0988078320233</v>
      </c>
      <c r="AE182" s="68">
        <f t="shared" si="86"/>
        <v>193.25470065891747</v>
      </c>
      <c r="AF182" s="71">
        <f t="shared" si="87"/>
        <v>5.8639999173037172</v>
      </c>
      <c r="AG182" s="72">
        <f t="shared" si="88"/>
        <v>4.6572560365175502</v>
      </c>
      <c r="AH182" s="73">
        <f t="shared" si="89"/>
        <v>4.3012267184041919</v>
      </c>
      <c r="AI182" s="74">
        <f t="shared" si="90"/>
        <v>5.8672184638494684</v>
      </c>
    </row>
    <row r="183" spans="1:35" ht="15.75" customHeight="1" x14ac:dyDescent="0.45">
      <c r="A183" s="56">
        <f t="shared" si="66"/>
        <v>45927</v>
      </c>
      <c r="B183" s="57">
        <v>2025</v>
      </c>
      <c r="C183" s="57">
        <v>9</v>
      </c>
      <c r="D183" s="57">
        <v>27</v>
      </c>
      <c r="E183" s="58">
        <v>270</v>
      </c>
      <c r="F183" s="59">
        <v>35</v>
      </c>
      <c r="G183" s="59">
        <v>15</v>
      </c>
      <c r="H183" s="67">
        <f t="shared" si="67"/>
        <v>25</v>
      </c>
      <c r="I183" s="59">
        <v>98</v>
      </c>
      <c r="J183" s="59">
        <v>75</v>
      </c>
      <c r="K183" s="59">
        <v>1</v>
      </c>
      <c r="L183" s="59">
        <v>30</v>
      </c>
      <c r="M183" s="68">
        <f t="shared" si="68"/>
        <v>-2.7187582451077481</v>
      </c>
      <c r="N183" s="69">
        <f t="shared" si="69"/>
        <v>-4.7451393904613899E-2</v>
      </c>
      <c r="O183" s="69">
        <f t="shared" si="70"/>
        <v>1.5325243552498902</v>
      </c>
      <c r="P183" s="69">
        <f t="shared" si="71"/>
        <v>0.99787157908709034</v>
      </c>
      <c r="Q183" s="68">
        <f t="shared" si="72"/>
        <v>27.304540036092636</v>
      </c>
      <c r="R183" s="69">
        <f t="shared" si="73"/>
        <v>1</v>
      </c>
      <c r="S183" s="68">
        <f t="shared" si="74"/>
        <v>11.707596296790605</v>
      </c>
      <c r="T183" s="69">
        <f t="shared" si="75"/>
        <v>5.6226812384961216</v>
      </c>
      <c r="U183" s="69">
        <f t="shared" si="76"/>
        <v>1.7053462321157722</v>
      </c>
      <c r="V183" s="69">
        <f t="shared" si="77"/>
        <v>4.2170109288720914</v>
      </c>
      <c r="W183" s="69">
        <f t="shared" si="78"/>
        <v>1.6712393074734566</v>
      </c>
      <c r="X183" s="69">
        <f t="shared" si="79"/>
        <v>2.9441251181727739</v>
      </c>
      <c r="Y183" s="69">
        <f t="shared" si="80"/>
        <v>0.71988861713317309</v>
      </c>
      <c r="Z183" s="69">
        <f t="shared" si="81"/>
        <v>3.8557764635098803</v>
      </c>
      <c r="AA183" s="69">
        <f t="shared" si="82"/>
        <v>19.244223536490122</v>
      </c>
      <c r="AB183" s="69">
        <f t="shared" si="83"/>
        <v>3.1677777175068473</v>
      </c>
      <c r="AC183" s="69">
        <f t="shared" si="84"/>
        <v>0.18868182684282603</v>
      </c>
      <c r="AD183" s="70">
        <f t="shared" si="85"/>
        <v>1206.0988078320233</v>
      </c>
      <c r="AE183" s="68">
        <f t="shared" si="86"/>
        <v>193.25470065891747</v>
      </c>
      <c r="AF183" s="71">
        <f t="shared" si="87"/>
        <v>5.8639999173037172</v>
      </c>
      <c r="AG183" s="72">
        <f t="shared" si="88"/>
        <v>4.6158606809297389</v>
      </c>
      <c r="AH183" s="73">
        <f t="shared" si="89"/>
        <v>4.3012267184041919</v>
      </c>
      <c r="AI183" s="74">
        <f t="shared" si="90"/>
        <v>5.8672184638494684</v>
      </c>
    </row>
    <row r="184" spans="1:35" ht="15.75" customHeight="1" x14ac:dyDescent="0.45">
      <c r="A184" s="56">
        <f t="shared" si="66"/>
        <v>45928</v>
      </c>
      <c r="B184" s="57">
        <v>2025</v>
      </c>
      <c r="C184" s="57">
        <v>9</v>
      </c>
      <c r="D184" s="57">
        <v>28</v>
      </c>
      <c r="E184" s="58">
        <v>271</v>
      </c>
      <c r="F184" s="59">
        <v>35</v>
      </c>
      <c r="G184" s="59">
        <v>15</v>
      </c>
      <c r="H184" s="67">
        <f t="shared" si="67"/>
        <v>25</v>
      </c>
      <c r="I184" s="59">
        <v>98</v>
      </c>
      <c r="J184" s="59">
        <v>75</v>
      </c>
      <c r="K184" s="59">
        <v>1</v>
      </c>
      <c r="L184" s="59">
        <v>30</v>
      </c>
      <c r="M184" s="68">
        <f t="shared" si="68"/>
        <v>-3.1192874901662706</v>
      </c>
      <c r="N184" s="69">
        <f t="shared" si="69"/>
        <v>-5.444196432836864E-2</v>
      </c>
      <c r="O184" s="69">
        <f t="shared" si="70"/>
        <v>1.5268722624623399</v>
      </c>
      <c r="P184" s="69">
        <f t="shared" si="71"/>
        <v>0.99843875377638402</v>
      </c>
      <c r="Q184" s="68">
        <f t="shared" si="72"/>
        <v>27.059506415053104</v>
      </c>
      <c r="R184" s="69">
        <f t="shared" si="73"/>
        <v>1</v>
      </c>
      <c r="S184" s="68">
        <f t="shared" si="74"/>
        <v>11.664417589475477</v>
      </c>
      <c r="T184" s="69">
        <f t="shared" si="75"/>
        <v>5.6226812384961216</v>
      </c>
      <c r="U184" s="69">
        <f t="shared" si="76"/>
        <v>1.7053462321157722</v>
      </c>
      <c r="V184" s="69">
        <f t="shared" si="77"/>
        <v>4.2170109288720914</v>
      </c>
      <c r="W184" s="69">
        <f t="shared" si="78"/>
        <v>1.6712393074734566</v>
      </c>
      <c r="X184" s="69">
        <f t="shared" si="79"/>
        <v>2.9441251181727739</v>
      </c>
      <c r="Y184" s="69">
        <f t="shared" si="80"/>
        <v>0.71988861713317309</v>
      </c>
      <c r="Z184" s="69">
        <f t="shared" si="81"/>
        <v>3.8557764635098803</v>
      </c>
      <c r="AA184" s="69">
        <f t="shared" si="82"/>
        <v>19.244223536490122</v>
      </c>
      <c r="AB184" s="69">
        <f t="shared" si="83"/>
        <v>3.1677777175068473</v>
      </c>
      <c r="AC184" s="69">
        <f t="shared" si="84"/>
        <v>0.18868182684282603</v>
      </c>
      <c r="AD184" s="70">
        <f t="shared" si="85"/>
        <v>1206.0988078320233</v>
      </c>
      <c r="AE184" s="68">
        <f t="shared" si="86"/>
        <v>193.25470065891747</v>
      </c>
      <c r="AF184" s="71">
        <f t="shared" si="87"/>
        <v>5.8639999173037172</v>
      </c>
      <c r="AG184" s="72">
        <f t="shared" si="88"/>
        <v>4.5744374943326687</v>
      </c>
      <c r="AH184" s="73">
        <f t="shared" si="89"/>
        <v>4.3012267184041919</v>
      </c>
      <c r="AI184" s="74">
        <f t="shared" si="90"/>
        <v>5.8672184638494684</v>
      </c>
    </row>
    <row r="185" spans="1:35" ht="15.75" customHeight="1" x14ac:dyDescent="0.45">
      <c r="A185" s="56">
        <f t="shared" si="66"/>
        <v>45929</v>
      </c>
      <c r="B185" s="57">
        <v>2025</v>
      </c>
      <c r="C185" s="57">
        <v>9</v>
      </c>
      <c r="D185" s="57">
        <v>29</v>
      </c>
      <c r="E185" s="58">
        <v>272</v>
      </c>
      <c r="F185" s="59">
        <v>35</v>
      </c>
      <c r="G185" s="59">
        <v>15</v>
      </c>
      <c r="H185" s="67">
        <f t="shared" si="67"/>
        <v>25</v>
      </c>
      <c r="I185" s="59">
        <v>98</v>
      </c>
      <c r="J185" s="59">
        <v>75</v>
      </c>
      <c r="K185" s="59">
        <v>1</v>
      </c>
      <c r="L185" s="59">
        <v>30</v>
      </c>
      <c r="M185" s="68">
        <f t="shared" si="68"/>
        <v>-3.5188924186989321</v>
      </c>
      <c r="N185" s="69">
        <f t="shared" si="69"/>
        <v>-6.141640234769203E-2</v>
      </c>
      <c r="O185" s="69">
        <f t="shared" si="70"/>
        <v>1.5212275193127196</v>
      </c>
      <c r="P185" s="69">
        <f t="shared" si="71"/>
        <v>0.99900639109879186</v>
      </c>
      <c r="Q185" s="68">
        <f t="shared" si="72"/>
        <v>26.814397151495744</v>
      </c>
      <c r="R185" s="69">
        <f t="shared" si="73"/>
        <v>1</v>
      </c>
      <c r="S185" s="68">
        <f t="shared" si="74"/>
        <v>11.621295029126964</v>
      </c>
      <c r="T185" s="69">
        <f t="shared" si="75"/>
        <v>5.6226812384961216</v>
      </c>
      <c r="U185" s="69">
        <f t="shared" si="76"/>
        <v>1.7053462321157722</v>
      </c>
      <c r="V185" s="69">
        <f t="shared" si="77"/>
        <v>4.2170109288720914</v>
      </c>
      <c r="W185" s="69">
        <f t="shared" si="78"/>
        <v>1.6712393074734566</v>
      </c>
      <c r="X185" s="69">
        <f t="shared" si="79"/>
        <v>2.9441251181727739</v>
      </c>
      <c r="Y185" s="69">
        <f t="shared" si="80"/>
        <v>0.71988861713317309</v>
      </c>
      <c r="Z185" s="69">
        <f t="shared" si="81"/>
        <v>3.8557764635098803</v>
      </c>
      <c r="AA185" s="69">
        <f t="shared" si="82"/>
        <v>19.244223536490122</v>
      </c>
      <c r="AB185" s="69">
        <f t="shared" si="83"/>
        <v>3.1677777175068473</v>
      </c>
      <c r="AC185" s="69">
        <f t="shared" si="84"/>
        <v>0.18868182684282603</v>
      </c>
      <c r="AD185" s="70">
        <f t="shared" si="85"/>
        <v>1206.0988078320233</v>
      </c>
      <c r="AE185" s="68">
        <f t="shared" si="86"/>
        <v>193.25470065891747</v>
      </c>
      <c r="AF185" s="71">
        <f t="shared" si="87"/>
        <v>5.8639999173037172</v>
      </c>
      <c r="AG185" s="72">
        <f t="shared" si="88"/>
        <v>4.5330015202898712</v>
      </c>
      <c r="AH185" s="73">
        <f t="shared" si="89"/>
        <v>4.3012267184041919</v>
      </c>
      <c r="AI185" s="74">
        <f t="shared" si="90"/>
        <v>5.8672184638494684</v>
      </c>
    </row>
    <row r="186" spans="1:35" ht="15.75" customHeight="1" x14ac:dyDescent="0.45">
      <c r="A186" s="56">
        <f t="shared" si="66"/>
        <v>45930</v>
      </c>
      <c r="B186" s="57">
        <v>2025</v>
      </c>
      <c r="C186" s="57">
        <v>9</v>
      </c>
      <c r="D186" s="57">
        <v>30</v>
      </c>
      <c r="E186" s="58">
        <v>273</v>
      </c>
      <c r="F186" s="59">
        <v>35</v>
      </c>
      <c r="G186" s="59">
        <v>15</v>
      </c>
      <c r="H186" s="67">
        <f t="shared" si="67"/>
        <v>25</v>
      </c>
      <c r="I186" s="59">
        <v>98</v>
      </c>
      <c r="J186" s="59">
        <v>75</v>
      </c>
      <c r="K186" s="59">
        <v>1</v>
      </c>
      <c r="L186" s="59">
        <v>30</v>
      </c>
      <c r="M186" s="68">
        <f t="shared" si="68"/>
        <v>-3.9174546185874455</v>
      </c>
      <c r="N186" s="69">
        <f t="shared" si="69"/>
        <v>-6.8372641276412877E-2</v>
      </c>
      <c r="O186" s="69">
        <f t="shared" si="70"/>
        <v>1.5155911040248529</v>
      </c>
      <c r="P186" s="69">
        <f t="shared" si="71"/>
        <v>0.99957432285033787</v>
      </c>
      <c r="Q186" s="68">
        <f t="shared" si="72"/>
        <v>26.569301894310513</v>
      </c>
      <c r="R186" s="69">
        <f t="shared" si="73"/>
        <v>1</v>
      </c>
      <c r="S186" s="68">
        <f t="shared" si="74"/>
        <v>11.578236088807126</v>
      </c>
      <c r="T186" s="69">
        <f t="shared" si="75"/>
        <v>5.6226812384961216</v>
      </c>
      <c r="U186" s="69">
        <f t="shared" si="76"/>
        <v>1.7053462321157722</v>
      </c>
      <c r="V186" s="69">
        <f t="shared" si="77"/>
        <v>4.2170109288720914</v>
      </c>
      <c r="W186" s="69">
        <f t="shared" si="78"/>
        <v>1.6712393074734566</v>
      </c>
      <c r="X186" s="69">
        <f t="shared" si="79"/>
        <v>2.9441251181727739</v>
      </c>
      <c r="Y186" s="69">
        <f t="shared" si="80"/>
        <v>0.71988861713317309</v>
      </c>
      <c r="Z186" s="69">
        <f t="shared" si="81"/>
        <v>3.8557764635098803</v>
      </c>
      <c r="AA186" s="69">
        <f t="shared" si="82"/>
        <v>19.244223536490122</v>
      </c>
      <c r="AB186" s="69">
        <f t="shared" si="83"/>
        <v>3.1677777175068473</v>
      </c>
      <c r="AC186" s="69">
        <f t="shared" si="84"/>
        <v>0.18868182684282603</v>
      </c>
      <c r="AD186" s="70">
        <f t="shared" si="85"/>
        <v>1206.0988078320233</v>
      </c>
      <c r="AE186" s="68">
        <f t="shared" si="86"/>
        <v>193.25470065891747</v>
      </c>
      <c r="AF186" s="71">
        <f t="shared" si="87"/>
        <v>5.8639999173037172</v>
      </c>
      <c r="AG186" s="72">
        <f t="shared" si="88"/>
        <v>4.4915679140387423</v>
      </c>
      <c r="AH186" s="73">
        <f t="shared" si="89"/>
        <v>4.3012267184041919</v>
      </c>
      <c r="AI186" s="74">
        <f t="shared" si="90"/>
        <v>5.8672184638494684</v>
      </c>
    </row>
    <row r="187" spans="1:35" ht="15.75" customHeight="1" x14ac:dyDescent="0.45">
      <c r="A187" s="56">
        <f t="shared" si="66"/>
        <v>45931</v>
      </c>
      <c r="B187" s="57">
        <v>2025</v>
      </c>
      <c r="C187" s="57">
        <v>10</v>
      </c>
      <c r="D187" s="57">
        <v>1</v>
      </c>
      <c r="E187" s="58">
        <v>274</v>
      </c>
      <c r="F187" s="59">
        <v>35</v>
      </c>
      <c r="G187" s="59">
        <v>15</v>
      </c>
      <c r="H187" s="67">
        <f t="shared" si="67"/>
        <v>25</v>
      </c>
      <c r="I187" s="59">
        <v>98</v>
      </c>
      <c r="J187" s="59">
        <v>75</v>
      </c>
      <c r="K187" s="59">
        <v>1</v>
      </c>
      <c r="L187" s="59">
        <v>30</v>
      </c>
      <c r="M187" s="68">
        <f t="shared" si="68"/>
        <v>-4.3148559866979763</v>
      </c>
      <c r="N187" s="69">
        <f t="shared" si="69"/>
        <v>-7.5308619821168682E-2</v>
      </c>
      <c r="O187" s="69">
        <f t="shared" si="70"/>
        <v>1.509964005603823</v>
      </c>
      <c r="P187" s="69">
        <f t="shared" si="71"/>
        <v>1.0001423807398002</v>
      </c>
      <c r="Q187" s="68">
        <f t="shared" si="72"/>
        <v>26.324310883432695</v>
      </c>
      <c r="R187" s="69">
        <f t="shared" si="73"/>
        <v>1</v>
      </c>
      <c r="S187" s="68">
        <f t="shared" si="74"/>
        <v>11.535248323940587</v>
      </c>
      <c r="T187" s="69">
        <f t="shared" si="75"/>
        <v>5.6226812384961216</v>
      </c>
      <c r="U187" s="69">
        <f t="shared" si="76"/>
        <v>1.7053462321157722</v>
      </c>
      <c r="V187" s="69">
        <f t="shared" si="77"/>
        <v>4.2170109288720914</v>
      </c>
      <c r="W187" s="69">
        <f t="shared" si="78"/>
        <v>1.6712393074734566</v>
      </c>
      <c r="X187" s="69">
        <f t="shared" si="79"/>
        <v>2.9441251181727739</v>
      </c>
      <c r="Y187" s="69">
        <f t="shared" si="80"/>
        <v>0.71988861713317309</v>
      </c>
      <c r="Z187" s="69">
        <f t="shared" si="81"/>
        <v>3.8557764635098803</v>
      </c>
      <c r="AA187" s="69">
        <f t="shared" si="82"/>
        <v>19.244223536490122</v>
      </c>
      <c r="AB187" s="69">
        <f t="shared" si="83"/>
        <v>3.1677777175068473</v>
      </c>
      <c r="AC187" s="69">
        <f t="shared" si="84"/>
        <v>0.18868182684282603</v>
      </c>
      <c r="AD187" s="70">
        <f t="shared" si="85"/>
        <v>1206.0988078320233</v>
      </c>
      <c r="AE187" s="68">
        <f t="shared" si="86"/>
        <v>193.25470065891747</v>
      </c>
      <c r="AF187" s="71">
        <f t="shared" si="87"/>
        <v>5.8639999173037172</v>
      </c>
      <c r="AG187" s="72">
        <f t="shared" si="88"/>
        <v>4.4501519307334982</v>
      </c>
      <c r="AH187" s="73">
        <f t="shared" si="89"/>
        <v>4.3012267184041919</v>
      </c>
      <c r="AI187" s="74">
        <f t="shared" si="90"/>
        <v>5.8672184638494684</v>
      </c>
    </row>
    <row r="188" spans="1:35" ht="15.75" customHeight="1" x14ac:dyDescent="0.45">
      <c r="A188" s="56">
        <f t="shared" si="66"/>
        <v>45932</v>
      </c>
      <c r="B188" s="57">
        <v>2025</v>
      </c>
      <c r="C188" s="57">
        <v>10</v>
      </c>
      <c r="D188" s="57">
        <v>2</v>
      </c>
      <c r="E188" s="58">
        <v>275</v>
      </c>
      <c r="F188" s="59">
        <v>35</v>
      </c>
      <c r="G188" s="59">
        <v>15</v>
      </c>
      <c r="H188" s="67">
        <f t="shared" si="67"/>
        <v>25</v>
      </c>
      <c r="I188" s="59">
        <v>98</v>
      </c>
      <c r="J188" s="59">
        <v>75</v>
      </c>
      <c r="K188" s="59">
        <v>1</v>
      </c>
      <c r="L188" s="59">
        <v>30</v>
      </c>
      <c r="M188" s="68">
        <f t="shared" si="68"/>
        <v>-4.7109787638777885</v>
      </c>
      <c r="N188" s="69">
        <f t="shared" si="69"/>
        <v>-8.2222282692213669E-2</v>
      </c>
      <c r="O188" s="69">
        <f t="shared" si="70"/>
        <v>1.5043472250132797</v>
      </c>
      <c r="P188" s="69">
        <f t="shared" si="71"/>
        <v>1.0007103964385791</v>
      </c>
      <c r="Q188" s="68">
        <f t="shared" si="72"/>
        <v>26.079514879069688</v>
      </c>
      <c r="R188" s="69">
        <f t="shared" si="73"/>
        <v>1</v>
      </c>
      <c r="S188" s="68">
        <f t="shared" si="74"/>
        <v>11.492339381308476</v>
      </c>
      <c r="T188" s="69">
        <f t="shared" si="75"/>
        <v>5.6226812384961216</v>
      </c>
      <c r="U188" s="69">
        <f t="shared" si="76"/>
        <v>1.7053462321157722</v>
      </c>
      <c r="V188" s="69">
        <f t="shared" si="77"/>
        <v>4.2170109288720914</v>
      </c>
      <c r="W188" s="69">
        <f t="shared" si="78"/>
        <v>1.6712393074734566</v>
      </c>
      <c r="X188" s="69">
        <f t="shared" si="79"/>
        <v>2.9441251181727739</v>
      </c>
      <c r="Y188" s="69">
        <f t="shared" si="80"/>
        <v>0.71988861713317309</v>
      </c>
      <c r="Z188" s="69">
        <f t="shared" si="81"/>
        <v>3.8557764635098803</v>
      </c>
      <c r="AA188" s="69">
        <f t="shared" si="82"/>
        <v>19.244223536490122</v>
      </c>
      <c r="AB188" s="69">
        <f t="shared" si="83"/>
        <v>3.1677777175068473</v>
      </c>
      <c r="AC188" s="69">
        <f t="shared" si="84"/>
        <v>0.18868182684282603</v>
      </c>
      <c r="AD188" s="70">
        <f t="shared" si="85"/>
        <v>1206.0988078320233</v>
      </c>
      <c r="AE188" s="68">
        <f t="shared" si="86"/>
        <v>193.25470065891747</v>
      </c>
      <c r="AF188" s="71">
        <f t="shared" si="87"/>
        <v>5.8639999173037172</v>
      </c>
      <c r="AG188" s="72">
        <f t="shared" si="88"/>
        <v>4.4087689134808992</v>
      </c>
      <c r="AH188" s="73">
        <f t="shared" si="89"/>
        <v>4.3012267184041919</v>
      </c>
      <c r="AI188" s="74">
        <f t="shared" si="90"/>
        <v>5.8672184638494684</v>
      </c>
    </row>
    <row r="189" spans="1:35" ht="15.75" customHeight="1" x14ac:dyDescent="0.45">
      <c r="A189" s="56">
        <f t="shared" si="66"/>
        <v>45933</v>
      </c>
      <c r="B189" s="57">
        <v>2025</v>
      </c>
      <c r="C189" s="57">
        <v>10</v>
      </c>
      <c r="D189" s="57">
        <v>3</v>
      </c>
      <c r="E189" s="58">
        <v>276</v>
      </c>
      <c r="F189" s="59">
        <v>35</v>
      </c>
      <c r="G189" s="59">
        <v>15</v>
      </c>
      <c r="H189" s="67">
        <f t="shared" si="67"/>
        <v>25</v>
      </c>
      <c r="I189" s="59">
        <v>98</v>
      </c>
      <c r="J189" s="59">
        <v>75</v>
      </c>
      <c r="K189" s="59">
        <v>1</v>
      </c>
      <c r="L189" s="59">
        <v>30</v>
      </c>
      <c r="M189" s="68">
        <f t="shared" si="68"/>
        <v>-5.1057055698500244</v>
      </c>
      <c r="N189" s="69">
        <f t="shared" si="69"/>
        <v>-8.9111581212449095E-2</v>
      </c>
      <c r="O189" s="69">
        <f t="shared" si="70"/>
        <v>1.4987417763344284</v>
      </c>
      <c r="P189" s="69">
        <f t="shared" si="71"/>
        <v>1.001278201630577</v>
      </c>
      <c r="Q189" s="68">
        <f t="shared" si="72"/>
        <v>25.835005089844284</v>
      </c>
      <c r="R189" s="69">
        <f t="shared" si="73"/>
        <v>1</v>
      </c>
      <c r="S189" s="68">
        <f t="shared" si="74"/>
        <v>11.449517007902433</v>
      </c>
      <c r="T189" s="69">
        <f t="shared" si="75"/>
        <v>5.6226812384961216</v>
      </c>
      <c r="U189" s="69">
        <f t="shared" si="76"/>
        <v>1.7053462321157722</v>
      </c>
      <c r="V189" s="69">
        <f t="shared" si="77"/>
        <v>4.2170109288720914</v>
      </c>
      <c r="W189" s="69">
        <f t="shared" si="78"/>
        <v>1.6712393074734566</v>
      </c>
      <c r="X189" s="69">
        <f t="shared" si="79"/>
        <v>2.9441251181727739</v>
      </c>
      <c r="Y189" s="69">
        <f t="shared" si="80"/>
        <v>0.71988861713317309</v>
      </c>
      <c r="Z189" s="69">
        <f t="shared" si="81"/>
        <v>3.8557764635098803</v>
      </c>
      <c r="AA189" s="69">
        <f t="shared" si="82"/>
        <v>19.244223536490122</v>
      </c>
      <c r="AB189" s="69">
        <f t="shared" si="83"/>
        <v>3.1677777175068473</v>
      </c>
      <c r="AC189" s="69">
        <f t="shared" si="84"/>
        <v>0.18868182684282603</v>
      </c>
      <c r="AD189" s="70">
        <f t="shared" si="85"/>
        <v>1206.0988078320233</v>
      </c>
      <c r="AE189" s="68">
        <f t="shared" si="86"/>
        <v>193.25470065891747</v>
      </c>
      <c r="AF189" s="71">
        <f t="shared" si="87"/>
        <v>5.8639999173037172</v>
      </c>
      <c r="AG189" s="72">
        <f t="shared" si="88"/>
        <v>4.3674342811927858</v>
      </c>
      <c r="AH189" s="73">
        <f t="shared" si="89"/>
        <v>4.3012267184041919</v>
      </c>
      <c r="AI189" s="74">
        <f t="shared" si="90"/>
        <v>5.8672184638494684</v>
      </c>
    </row>
    <row r="190" spans="1:35" ht="15.75" customHeight="1" x14ac:dyDescent="0.45">
      <c r="A190" s="56">
        <f t="shared" si="66"/>
        <v>45934</v>
      </c>
      <c r="B190" s="57">
        <v>2025</v>
      </c>
      <c r="C190" s="57">
        <v>10</v>
      </c>
      <c r="D190" s="57">
        <v>4</v>
      </c>
      <c r="E190" s="58">
        <v>277</v>
      </c>
      <c r="F190" s="59">
        <v>35</v>
      </c>
      <c r="G190" s="59">
        <v>15</v>
      </c>
      <c r="H190" s="67">
        <f t="shared" si="67"/>
        <v>25</v>
      </c>
      <c r="I190" s="59">
        <v>98</v>
      </c>
      <c r="J190" s="59">
        <v>75</v>
      </c>
      <c r="K190" s="59">
        <v>1</v>
      </c>
      <c r="L190" s="59">
        <v>30</v>
      </c>
      <c r="M190" s="68">
        <f t="shared" si="68"/>
        <v>-5.4989194379961486</v>
      </c>
      <c r="N190" s="69">
        <f t="shared" si="69"/>
        <v>-9.5974473924492779E-2</v>
      </c>
      <c r="O190" s="69">
        <f t="shared" si="70"/>
        <v>1.4931486879045597</v>
      </c>
      <c r="P190" s="69">
        <f t="shared" si="71"/>
        <v>1.0018456280620749</v>
      </c>
      <c r="Q190" s="68">
        <f t="shared" si="72"/>
        <v>25.590873100000259</v>
      </c>
      <c r="R190" s="69">
        <f t="shared" si="73"/>
        <v>1</v>
      </c>
      <c r="S190" s="68">
        <f t="shared" si="74"/>
        <v>11.406789059622305</v>
      </c>
      <c r="T190" s="69">
        <f t="shared" si="75"/>
        <v>5.6226812384961216</v>
      </c>
      <c r="U190" s="69">
        <f t="shared" si="76"/>
        <v>1.7053462321157722</v>
      </c>
      <c r="V190" s="69">
        <f t="shared" si="77"/>
        <v>4.2170109288720914</v>
      </c>
      <c r="W190" s="69">
        <f t="shared" si="78"/>
        <v>1.6712393074734566</v>
      </c>
      <c r="X190" s="69">
        <f t="shared" si="79"/>
        <v>2.9441251181727739</v>
      </c>
      <c r="Y190" s="69">
        <f t="shared" si="80"/>
        <v>0.71988861713317309</v>
      </c>
      <c r="Z190" s="69">
        <f t="shared" si="81"/>
        <v>3.8557764635098803</v>
      </c>
      <c r="AA190" s="69">
        <f t="shared" si="82"/>
        <v>19.244223536490122</v>
      </c>
      <c r="AB190" s="69">
        <f t="shared" si="83"/>
        <v>3.1677777175068473</v>
      </c>
      <c r="AC190" s="69">
        <f t="shared" si="84"/>
        <v>0.18868182684282603</v>
      </c>
      <c r="AD190" s="70">
        <f t="shared" si="85"/>
        <v>1206.0988078320233</v>
      </c>
      <c r="AE190" s="68">
        <f t="shared" si="86"/>
        <v>193.25470065891747</v>
      </c>
      <c r="AF190" s="71">
        <f t="shared" si="87"/>
        <v>5.8639999173037172</v>
      </c>
      <c r="AG190" s="72">
        <f t="shared" si="88"/>
        <v>4.3261635162801158</v>
      </c>
      <c r="AH190" s="73">
        <f t="shared" si="89"/>
        <v>4.3012267184041919</v>
      </c>
      <c r="AI190" s="74">
        <f t="shared" si="90"/>
        <v>5.8672184638494684</v>
      </c>
    </row>
    <row r="191" spans="1:35" ht="15.75" customHeight="1" x14ac:dyDescent="0.45">
      <c r="A191" s="56">
        <f t="shared" si="66"/>
        <v>45935</v>
      </c>
      <c r="B191" s="57">
        <v>2025</v>
      </c>
      <c r="C191" s="57">
        <v>10</v>
      </c>
      <c r="D191" s="57">
        <v>5</v>
      </c>
      <c r="E191" s="58">
        <v>278</v>
      </c>
      <c r="F191" s="59">
        <v>35</v>
      </c>
      <c r="G191" s="59">
        <v>15</v>
      </c>
      <c r="H191" s="67">
        <f t="shared" si="67"/>
        <v>25</v>
      </c>
      <c r="I191" s="59">
        <v>98</v>
      </c>
      <c r="J191" s="59">
        <v>75</v>
      </c>
      <c r="K191" s="59">
        <v>1</v>
      </c>
      <c r="L191" s="59">
        <v>30</v>
      </c>
      <c r="M191" s="68">
        <f t="shared" si="68"/>
        <v>-5.8905038500158531</v>
      </c>
      <c r="N191" s="69">
        <f t="shared" si="69"/>
        <v>-0.10280892719561002</v>
      </c>
      <c r="O191" s="69">
        <f t="shared" si="70"/>
        <v>1.4875690034328874</v>
      </c>
      <c r="P191" s="69">
        <f t="shared" si="71"/>
        <v>1.002412507591588</v>
      </c>
      <c r="Q191" s="68">
        <f t="shared" si="72"/>
        <v>25.347210795818029</v>
      </c>
      <c r="R191" s="69">
        <f t="shared" si="73"/>
        <v>1</v>
      </c>
      <c r="S191" s="68">
        <f t="shared" si="74"/>
        <v>11.364163509800516</v>
      </c>
      <c r="T191" s="69">
        <f t="shared" si="75"/>
        <v>5.6226812384961216</v>
      </c>
      <c r="U191" s="69">
        <f t="shared" si="76"/>
        <v>1.7053462321157722</v>
      </c>
      <c r="V191" s="69">
        <f t="shared" si="77"/>
        <v>4.2170109288720914</v>
      </c>
      <c r="W191" s="69">
        <f t="shared" si="78"/>
        <v>1.6712393074734566</v>
      </c>
      <c r="X191" s="69">
        <f t="shared" si="79"/>
        <v>2.9441251181727739</v>
      </c>
      <c r="Y191" s="69">
        <f t="shared" si="80"/>
        <v>0.71988861713317309</v>
      </c>
      <c r="Z191" s="69">
        <f t="shared" si="81"/>
        <v>3.8557764635098803</v>
      </c>
      <c r="AA191" s="69">
        <f t="shared" si="82"/>
        <v>19.244223536490122</v>
      </c>
      <c r="AB191" s="69">
        <f t="shared" si="83"/>
        <v>3.1677777175068473</v>
      </c>
      <c r="AC191" s="69">
        <f t="shared" si="84"/>
        <v>0.18868182684282603</v>
      </c>
      <c r="AD191" s="70">
        <f t="shared" si="85"/>
        <v>1206.0988078320233</v>
      </c>
      <c r="AE191" s="68">
        <f t="shared" si="86"/>
        <v>193.25470065891747</v>
      </c>
      <c r="AF191" s="71">
        <f t="shared" si="87"/>
        <v>5.8639999173037172</v>
      </c>
      <c r="AG191" s="72">
        <f t="shared" si="88"/>
        <v>4.2849721522134523</v>
      </c>
      <c r="AH191" s="73">
        <f t="shared" si="89"/>
        <v>4.3012267184041919</v>
      </c>
      <c r="AI191" s="74">
        <f t="shared" si="90"/>
        <v>5.8672184638494684</v>
      </c>
    </row>
    <row r="192" spans="1:35" ht="15.75" customHeight="1" x14ac:dyDescent="0.45">
      <c r="A192" s="56">
        <f t="shared" si="66"/>
        <v>45936</v>
      </c>
      <c r="B192" s="57">
        <v>2025</v>
      </c>
      <c r="C192" s="57">
        <v>10</v>
      </c>
      <c r="D192" s="57">
        <v>6</v>
      </c>
      <c r="E192" s="58">
        <v>279</v>
      </c>
      <c r="F192" s="59">
        <v>35</v>
      </c>
      <c r="G192" s="59">
        <v>15</v>
      </c>
      <c r="H192" s="67">
        <f t="shared" si="67"/>
        <v>25</v>
      </c>
      <c r="I192" s="59">
        <v>98</v>
      </c>
      <c r="J192" s="59">
        <v>75</v>
      </c>
      <c r="K192" s="59">
        <v>1</v>
      </c>
      <c r="L192" s="59">
        <v>30</v>
      </c>
      <c r="M192" s="68">
        <f t="shared" si="68"/>
        <v>-6.2803427704541068</v>
      </c>
      <c r="N192" s="69">
        <f t="shared" si="69"/>
        <v>-0.10961291582032567</v>
      </c>
      <c r="O192" s="69">
        <f t="shared" si="70"/>
        <v>1.4820037830913944</v>
      </c>
      <c r="P192" s="69">
        <f t="shared" si="71"/>
        <v>1.0029786722396925</v>
      </c>
      <c r="Q192" s="68">
        <f t="shared" si="72"/>
        <v>25.104110291390882</v>
      </c>
      <c r="R192" s="69">
        <f t="shared" si="73"/>
        <v>1</v>
      </c>
      <c r="S192" s="68">
        <f t="shared" si="74"/>
        <v>11.321648457535481</v>
      </c>
      <c r="T192" s="69">
        <f t="shared" si="75"/>
        <v>5.6226812384961216</v>
      </c>
      <c r="U192" s="69">
        <f t="shared" si="76"/>
        <v>1.7053462321157722</v>
      </c>
      <c r="V192" s="69">
        <f t="shared" si="77"/>
        <v>4.2170109288720914</v>
      </c>
      <c r="W192" s="69">
        <f t="shared" si="78"/>
        <v>1.6712393074734566</v>
      </c>
      <c r="X192" s="69">
        <f t="shared" si="79"/>
        <v>2.9441251181727739</v>
      </c>
      <c r="Y192" s="69">
        <f t="shared" si="80"/>
        <v>0.71988861713317309</v>
      </c>
      <c r="Z192" s="69">
        <f t="shared" si="81"/>
        <v>3.8557764635098803</v>
      </c>
      <c r="AA192" s="69">
        <f t="shared" si="82"/>
        <v>19.244223536490122</v>
      </c>
      <c r="AB192" s="69">
        <f t="shared" si="83"/>
        <v>3.1677777175068473</v>
      </c>
      <c r="AC192" s="69">
        <f t="shared" si="84"/>
        <v>0.18868182684282603</v>
      </c>
      <c r="AD192" s="70">
        <f t="shared" si="85"/>
        <v>1206.0988078320233</v>
      </c>
      <c r="AE192" s="68">
        <f t="shared" si="86"/>
        <v>193.25470065891747</v>
      </c>
      <c r="AF192" s="71">
        <f t="shared" si="87"/>
        <v>5.8639999173037172</v>
      </c>
      <c r="AG192" s="72">
        <f t="shared" si="88"/>
        <v>4.2438757609753575</v>
      </c>
      <c r="AH192" s="73">
        <f t="shared" si="89"/>
        <v>4.3012267184041919</v>
      </c>
      <c r="AI192" s="74">
        <f t="shared" si="90"/>
        <v>5.8672184638494684</v>
      </c>
    </row>
    <row r="193" spans="1:35" ht="15.75" customHeight="1" x14ac:dyDescent="0.45">
      <c r="A193" s="56">
        <f t="shared" si="66"/>
        <v>45937</v>
      </c>
      <c r="B193" s="57">
        <v>2025</v>
      </c>
      <c r="C193" s="57">
        <v>10</v>
      </c>
      <c r="D193" s="57">
        <v>7</v>
      </c>
      <c r="E193" s="58">
        <v>280</v>
      </c>
      <c r="F193" s="59">
        <v>35</v>
      </c>
      <c r="G193" s="59">
        <v>15</v>
      </c>
      <c r="H193" s="67">
        <f t="shared" si="67"/>
        <v>25</v>
      </c>
      <c r="I193" s="59">
        <v>98</v>
      </c>
      <c r="J193" s="59">
        <v>75</v>
      </c>
      <c r="K193" s="59">
        <v>1</v>
      </c>
      <c r="L193" s="59">
        <v>30</v>
      </c>
      <c r="M193" s="68">
        <f t="shared" si="68"/>
        <v>-6.6683206810851265</v>
      </c>
      <c r="N193" s="69">
        <f t="shared" si="69"/>
        <v>-0.11638442362053907</v>
      </c>
      <c r="O193" s="69">
        <f t="shared" si="70"/>
        <v>1.4764541045782906</v>
      </c>
      <c r="P193" s="69">
        <f t="shared" si="71"/>
        <v>1.0035439542387994</v>
      </c>
      <c r="Q193" s="68">
        <f t="shared" si="72"/>
        <v>24.861663853913583</v>
      </c>
      <c r="R193" s="69">
        <f t="shared" si="73"/>
        <v>1</v>
      </c>
      <c r="S193" s="68">
        <f t="shared" si="74"/>
        <v>11.279252135815819</v>
      </c>
      <c r="T193" s="69">
        <f t="shared" si="75"/>
        <v>5.6226812384961216</v>
      </c>
      <c r="U193" s="69">
        <f t="shared" si="76"/>
        <v>1.7053462321157722</v>
      </c>
      <c r="V193" s="69">
        <f t="shared" si="77"/>
        <v>4.2170109288720914</v>
      </c>
      <c r="W193" s="69">
        <f t="shared" si="78"/>
        <v>1.6712393074734566</v>
      </c>
      <c r="X193" s="69">
        <f t="shared" si="79"/>
        <v>2.9441251181727739</v>
      </c>
      <c r="Y193" s="69">
        <f t="shared" si="80"/>
        <v>0.71988861713317309</v>
      </c>
      <c r="Z193" s="69">
        <f t="shared" si="81"/>
        <v>3.8557764635098803</v>
      </c>
      <c r="AA193" s="69">
        <f t="shared" si="82"/>
        <v>19.244223536490122</v>
      </c>
      <c r="AB193" s="69">
        <f t="shared" si="83"/>
        <v>3.1677777175068473</v>
      </c>
      <c r="AC193" s="69">
        <f t="shared" si="84"/>
        <v>0.18868182684282603</v>
      </c>
      <c r="AD193" s="70">
        <f t="shared" si="85"/>
        <v>1206.0988078320233</v>
      </c>
      <c r="AE193" s="68">
        <f t="shared" si="86"/>
        <v>193.25470065891747</v>
      </c>
      <c r="AF193" s="71">
        <f t="shared" si="87"/>
        <v>5.8639999173037172</v>
      </c>
      <c r="AG193" s="72">
        <f t="shared" si="88"/>
        <v>4.2028899404303619</v>
      </c>
      <c r="AH193" s="73">
        <f t="shared" si="89"/>
        <v>4.3012267184041919</v>
      </c>
      <c r="AI193" s="74">
        <f t="shared" si="90"/>
        <v>5.8672184638494684</v>
      </c>
    </row>
    <row r="194" spans="1:35" ht="15.75" customHeight="1" x14ac:dyDescent="0.45">
      <c r="A194" s="56">
        <f t="shared" si="66"/>
        <v>45938</v>
      </c>
      <c r="B194" s="57">
        <v>2025</v>
      </c>
      <c r="C194" s="57">
        <v>10</v>
      </c>
      <c r="D194" s="57">
        <v>8</v>
      </c>
      <c r="E194" s="58">
        <v>281</v>
      </c>
      <c r="F194" s="59">
        <v>35</v>
      </c>
      <c r="G194" s="59">
        <v>15</v>
      </c>
      <c r="H194" s="67">
        <f t="shared" si="67"/>
        <v>25</v>
      </c>
      <c r="I194" s="59">
        <v>98</v>
      </c>
      <c r="J194" s="59">
        <v>75</v>
      </c>
      <c r="K194" s="59">
        <v>1</v>
      </c>
      <c r="L194" s="59">
        <v>30</v>
      </c>
      <c r="M194" s="68">
        <f t="shared" si="68"/>
        <v>-7.0543226151430627</v>
      </c>
      <c r="N194" s="69">
        <f t="shared" si="69"/>
        <v>-0.12312144404296359</v>
      </c>
      <c r="O194" s="69">
        <f t="shared" si="70"/>
        <v>1.4709210641516033</v>
      </c>
      <c r="P194" s="69">
        <f t="shared" si="71"/>
        <v>1.0041081860828691</v>
      </c>
      <c r="Q194" s="68">
        <f t="shared" si="72"/>
        <v>24.619963828636998</v>
      </c>
      <c r="R194" s="69">
        <f t="shared" si="73"/>
        <v>1</v>
      </c>
      <c r="S194" s="68">
        <f t="shared" si="74"/>
        <v>11.236982919416372</v>
      </c>
      <c r="T194" s="69">
        <f t="shared" si="75"/>
        <v>5.6226812384961216</v>
      </c>
      <c r="U194" s="69">
        <f t="shared" si="76"/>
        <v>1.7053462321157722</v>
      </c>
      <c r="V194" s="69">
        <f t="shared" si="77"/>
        <v>4.2170109288720914</v>
      </c>
      <c r="W194" s="69">
        <f t="shared" si="78"/>
        <v>1.6712393074734566</v>
      </c>
      <c r="X194" s="69">
        <f t="shared" si="79"/>
        <v>2.9441251181727739</v>
      </c>
      <c r="Y194" s="69">
        <f t="shared" si="80"/>
        <v>0.71988861713317309</v>
      </c>
      <c r="Z194" s="69">
        <f t="shared" si="81"/>
        <v>3.8557764635098803</v>
      </c>
      <c r="AA194" s="69">
        <f t="shared" si="82"/>
        <v>19.244223536490122</v>
      </c>
      <c r="AB194" s="69">
        <f t="shared" si="83"/>
        <v>3.1677777175068473</v>
      </c>
      <c r="AC194" s="69">
        <f t="shared" si="84"/>
        <v>0.18868182684282603</v>
      </c>
      <c r="AD194" s="70">
        <f t="shared" si="85"/>
        <v>1206.0988078320233</v>
      </c>
      <c r="AE194" s="68">
        <f t="shared" si="86"/>
        <v>193.25470065891747</v>
      </c>
      <c r="AF194" s="71">
        <f t="shared" si="87"/>
        <v>5.8639999173037172</v>
      </c>
      <c r="AG194" s="72">
        <f t="shared" si="88"/>
        <v>4.1620303016384543</v>
      </c>
      <c r="AH194" s="73">
        <f t="shared" si="89"/>
        <v>4.3012267184041919</v>
      </c>
      <c r="AI194" s="74">
        <f t="shared" si="90"/>
        <v>5.8672184638494684</v>
      </c>
    </row>
    <row r="195" spans="1:35" ht="15.75" customHeight="1" x14ac:dyDescent="0.45">
      <c r="A195" s="56">
        <f t="shared" si="66"/>
        <v>45939</v>
      </c>
      <c r="B195" s="57">
        <v>2025</v>
      </c>
      <c r="C195" s="57">
        <v>10</v>
      </c>
      <c r="D195" s="57">
        <v>9</v>
      </c>
      <c r="E195" s="58">
        <v>282</v>
      </c>
      <c r="F195" s="59">
        <v>35</v>
      </c>
      <c r="G195" s="59">
        <v>15</v>
      </c>
      <c r="H195" s="67">
        <f t="shared" si="67"/>
        <v>25</v>
      </c>
      <c r="I195" s="59">
        <v>98</v>
      </c>
      <c r="J195" s="59">
        <v>75</v>
      </c>
      <c r="K195" s="59">
        <v>1</v>
      </c>
      <c r="L195" s="59">
        <v>30</v>
      </c>
      <c r="M195" s="68">
        <f t="shared" si="68"/>
        <v>-7.4382341913893262</v>
      </c>
      <c r="N195" s="69">
        <f t="shared" si="69"/>
        <v>-0.12982198075371504</v>
      </c>
      <c r="O195" s="69">
        <f t="shared" si="70"/>
        <v>1.4654057776303218</v>
      </c>
      <c r="P195" s="69">
        <f t="shared" si="71"/>
        <v>1.0046712005770475</v>
      </c>
      <c r="Q195" s="68">
        <f t="shared" si="72"/>
        <v>24.379102563643059</v>
      </c>
      <c r="R195" s="69">
        <f t="shared" si="73"/>
        <v>1</v>
      </c>
      <c r="S195" s="68">
        <f t="shared" si="74"/>
        <v>11.194849332546385</v>
      </c>
      <c r="T195" s="69">
        <f t="shared" si="75"/>
        <v>5.6226812384961216</v>
      </c>
      <c r="U195" s="69">
        <f t="shared" si="76"/>
        <v>1.7053462321157722</v>
      </c>
      <c r="V195" s="69">
        <f t="shared" si="77"/>
        <v>4.2170109288720914</v>
      </c>
      <c r="W195" s="69">
        <f t="shared" si="78"/>
        <v>1.6712393074734566</v>
      </c>
      <c r="X195" s="69">
        <f t="shared" si="79"/>
        <v>2.9441251181727739</v>
      </c>
      <c r="Y195" s="69">
        <f t="shared" si="80"/>
        <v>0.71988861713317309</v>
      </c>
      <c r="Z195" s="69">
        <f t="shared" si="81"/>
        <v>3.8557764635098803</v>
      </c>
      <c r="AA195" s="69">
        <f t="shared" si="82"/>
        <v>19.244223536490122</v>
      </c>
      <c r="AB195" s="69">
        <f t="shared" si="83"/>
        <v>3.1677777175068473</v>
      </c>
      <c r="AC195" s="69">
        <f t="shared" si="84"/>
        <v>0.18868182684282603</v>
      </c>
      <c r="AD195" s="70">
        <f t="shared" si="85"/>
        <v>1206.0988078320233</v>
      </c>
      <c r="AE195" s="68">
        <f t="shared" si="86"/>
        <v>193.25470065891747</v>
      </c>
      <c r="AF195" s="71">
        <f t="shared" si="87"/>
        <v>5.8639999173037172</v>
      </c>
      <c r="AG195" s="72">
        <f t="shared" si="88"/>
        <v>4.1213124561382228</v>
      </c>
      <c r="AH195" s="73">
        <f t="shared" si="89"/>
        <v>4.3012267184041919</v>
      </c>
      <c r="AI195" s="74">
        <f t="shared" si="90"/>
        <v>5.8672184638494684</v>
      </c>
    </row>
    <row r="196" spans="1:35" ht="15.75" customHeight="1" x14ac:dyDescent="0.45">
      <c r="A196" s="56">
        <f t="shared" ref="A196:A259" si="91">DATE(B196,C196,D196)</f>
        <v>45940</v>
      </c>
      <c r="B196" s="57">
        <v>2025</v>
      </c>
      <c r="C196" s="57">
        <v>10</v>
      </c>
      <c r="D196" s="57">
        <v>10</v>
      </c>
      <c r="E196" s="58">
        <v>283</v>
      </c>
      <c r="F196" s="59">
        <v>35</v>
      </c>
      <c r="G196" s="59">
        <v>15</v>
      </c>
      <c r="H196" s="67">
        <f t="shared" ref="H196:H259" si="92">(F196+G196)/2</f>
        <v>25</v>
      </c>
      <c r="I196" s="59">
        <v>98</v>
      </c>
      <c r="J196" s="59">
        <v>75</v>
      </c>
      <c r="K196" s="59">
        <v>1</v>
      </c>
      <c r="L196" s="59">
        <v>30</v>
      </c>
      <c r="M196" s="68">
        <f t="shared" ref="M196:M259" si="93">23.45*COS(2*3.1416/365*(E196-172))</f>
        <v>-7.8199416480063499</v>
      </c>
      <c r="N196" s="69">
        <f t="shared" ref="N196:N259" si="94">M196*3.1416/180</f>
        <v>-0.13648404822987081</v>
      </c>
      <c r="O196" s="69">
        <f t="shared" si="70"/>
        <v>1.4599093813604247</v>
      </c>
      <c r="P196" s="69">
        <f t="shared" si="71"/>
        <v>1.0052328308872085</v>
      </c>
      <c r="Q196" s="68">
        <f t="shared" si="72"/>
        <v>24.139172334595031</v>
      </c>
      <c r="R196" s="69">
        <f t="shared" si="73"/>
        <v>1</v>
      </c>
      <c r="S196" s="68">
        <f t="shared" si="74"/>
        <v>11.152860056229372</v>
      </c>
      <c r="T196" s="69">
        <f t="shared" si="75"/>
        <v>5.6226812384961216</v>
      </c>
      <c r="U196" s="69">
        <f t="shared" si="76"/>
        <v>1.7053462321157722</v>
      </c>
      <c r="V196" s="69">
        <f t="shared" si="77"/>
        <v>4.2170109288720914</v>
      </c>
      <c r="W196" s="69">
        <f t="shared" si="78"/>
        <v>1.6712393074734566</v>
      </c>
      <c r="X196" s="69">
        <f t="shared" si="79"/>
        <v>2.9441251181727739</v>
      </c>
      <c r="Y196" s="69">
        <f t="shared" si="80"/>
        <v>0.71988861713317309</v>
      </c>
      <c r="Z196" s="69">
        <f t="shared" si="81"/>
        <v>3.8557764635098803</v>
      </c>
      <c r="AA196" s="69">
        <f t="shared" si="82"/>
        <v>19.244223536490122</v>
      </c>
      <c r="AB196" s="69">
        <f t="shared" si="83"/>
        <v>3.1677777175068473</v>
      </c>
      <c r="AC196" s="69">
        <f t="shared" si="84"/>
        <v>0.18868182684282603</v>
      </c>
      <c r="AD196" s="70">
        <f t="shared" si="85"/>
        <v>1206.0988078320233</v>
      </c>
      <c r="AE196" s="68">
        <f t="shared" si="86"/>
        <v>193.25470065891747</v>
      </c>
      <c r="AF196" s="71">
        <f t="shared" si="87"/>
        <v>5.8639999173037172</v>
      </c>
      <c r="AG196" s="72">
        <f t="shared" si="88"/>
        <v>4.0807520032258013</v>
      </c>
      <c r="AH196" s="73">
        <f t="shared" si="89"/>
        <v>4.3012267184041919</v>
      </c>
      <c r="AI196" s="74">
        <f t="shared" si="90"/>
        <v>5.8672184638494684</v>
      </c>
    </row>
    <row r="197" spans="1:35" ht="15.75" customHeight="1" x14ac:dyDescent="0.45">
      <c r="A197" s="56">
        <f t="shared" si="91"/>
        <v>45941</v>
      </c>
      <c r="B197" s="57">
        <v>2025</v>
      </c>
      <c r="C197" s="57">
        <v>10</v>
      </c>
      <c r="D197" s="57">
        <v>11</v>
      </c>
      <c r="E197" s="58">
        <v>284</v>
      </c>
      <c r="F197" s="59">
        <v>35</v>
      </c>
      <c r="G197" s="59">
        <v>15</v>
      </c>
      <c r="H197" s="67">
        <f t="shared" si="92"/>
        <v>25</v>
      </c>
      <c r="I197" s="59">
        <v>98</v>
      </c>
      <c r="J197" s="59">
        <v>75</v>
      </c>
      <c r="K197" s="59">
        <v>1</v>
      </c>
      <c r="L197" s="59">
        <v>30</v>
      </c>
      <c r="M197" s="68">
        <f t="shared" si="93"/>
        <v>-8.1993318763078342</v>
      </c>
      <c r="N197" s="69">
        <f t="shared" si="94"/>
        <v>-0.14310567234782606</v>
      </c>
      <c r="O197" s="69">
        <f t="shared" si="70"/>
        <v>1.4544330331430182</v>
      </c>
      <c r="P197" s="69">
        <f t="shared" si="71"/>
        <v>1.0057929105893921</v>
      </c>
      <c r="Q197" s="68">
        <f t="shared" si="72"/>
        <v>23.900265269618554</v>
      </c>
      <c r="R197" s="69">
        <f t="shared" si="73"/>
        <v>1</v>
      </c>
      <c r="S197" s="68">
        <f t="shared" si="74"/>
        <v>11.11102393539357</v>
      </c>
      <c r="T197" s="69">
        <f t="shared" si="75"/>
        <v>5.6226812384961216</v>
      </c>
      <c r="U197" s="69">
        <f t="shared" si="76"/>
        <v>1.7053462321157722</v>
      </c>
      <c r="V197" s="69">
        <f t="shared" si="77"/>
        <v>4.2170109288720914</v>
      </c>
      <c r="W197" s="69">
        <f t="shared" si="78"/>
        <v>1.6712393074734566</v>
      </c>
      <c r="X197" s="69">
        <f t="shared" si="79"/>
        <v>2.9441251181727739</v>
      </c>
      <c r="Y197" s="69">
        <f t="shared" si="80"/>
        <v>0.71988861713317309</v>
      </c>
      <c r="Z197" s="69">
        <f t="shared" si="81"/>
        <v>3.8557764635098803</v>
      </c>
      <c r="AA197" s="69">
        <f t="shared" si="82"/>
        <v>19.244223536490122</v>
      </c>
      <c r="AB197" s="69">
        <f t="shared" si="83"/>
        <v>3.1677777175068473</v>
      </c>
      <c r="AC197" s="69">
        <f t="shared" si="84"/>
        <v>0.18868182684282603</v>
      </c>
      <c r="AD197" s="70">
        <f t="shared" si="85"/>
        <v>1206.0988078320233</v>
      </c>
      <c r="AE197" s="68">
        <f t="shared" si="86"/>
        <v>193.25470065891747</v>
      </c>
      <c r="AF197" s="71">
        <f t="shared" si="87"/>
        <v>5.8639999173037172</v>
      </c>
      <c r="AG197" s="72">
        <f t="shared" si="88"/>
        <v>4.0403645172559388</v>
      </c>
      <c r="AH197" s="73">
        <f t="shared" si="89"/>
        <v>4.3012267184041919</v>
      </c>
      <c r="AI197" s="74">
        <f t="shared" si="90"/>
        <v>5.8672184638494684</v>
      </c>
    </row>
    <row r="198" spans="1:35" ht="15.75" customHeight="1" x14ac:dyDescent="0.45">
      <c r="A198" s="56">
        <f t="shared" si="91"/>
        <v>45942</v>
      </c>
      <c r="B198" s="57">
        <v>2025</v>
      </c>
      <c r="C198" s="57">
        <v>10</v>
      </c>
      <c r="D198" s="57">
        <v>12</v>
      </c>
      <c r="E198" s="58">
        <v>285</v>
      </c>
      <c r="F198" s="59">
        <v>35</v>
      </c>
      <c r="G198" s="59">
        <v>15</v>
      </c>
      <c r="H198" s="67">
        <f t="shared" si="92"/>
        <v>25</v>
      </c>
      <c r="I198" s="59">
        <v>98</v>
      </c>
      <c r="J198" s="59">
        <v>75</v>
      </c>
      <c r="K198" s="59">
        <v>1</v>
      </c>
      <c r="L198" s="59">
        <v>30</v>
      </c>
      <c r="M198" s="68">
        <f t="shared" si="93"/>
        <v>-8.5762924542554568</v>
      </c>
      <c r="N198" s="69">
        <f t="shared" si="94"/>
        <v>-0.14968489096827189</v>
      </c>
      <c r="O198" s="69">
        <f t="shared" si="70"/>
        <v>1.4489779131217111</v>
      </c>
      <c r="P198" s="69">
        <f t="shared" si="71"/>
        <v>1.0063512737191189</v>
      </c>
      <c r="Q198" s="68">
        <f t="shared" si="72"/>
        <v>23.662473274468169</v>
      </c>
      <c r="R198" s="69">
        <f t="shared" si="73"/>
        <v>1</v>
      </c>
      <c r="S198" s="68">
        <f t="shared" si="74"/>
        <v>11.069349985650964</v>
      </c>
      <c r="T198" s="69">
        <f t="shared" si="75"/>
        <v>5.6226812384961216</v>
      </c>
      <c r="U198" s="69">
        <f t="shared" si="76"/>
        <v>1.7053462321157722</v>
      </c>
      <c r="V198" s="69">
        <f t="shared" si="77"/>
        <v>4.2170109288720914</v>
      </c>
      <c r="W198" s="69">
        <f t="shared" si="78"/>
        <v>1.6712393074734566</v>
      </c>
      <c r="X198" s="69">
        <f t="shared" si="79"/>
        <v>2.9441251181727739</v>
      </c>
      <c r="Y198" s="69">
        <f t="shared" si="80"/>
        <v>0.71988861713317309</v>
      </c>
      <c r="Z198" s="69">
        <f t="shared" si="81"/>
        <v>3.8557764635098803</v>
      </c>
      <c r="AA198" s="69">
        <f t="shared" si="82"/>
        <v>19.244223536490122</v>
      </c>
      <c r="AB198" s="69">
        <f t="shared" si="83"/>
        <v>3.1677777175068473</v>
      </c>
      <c r="AC198" s="69">
        <f t="shared" si="84"/>
        <v>0.18868182684282603</v>
      </c>
      <c r="AD198" s="70">
        <f t="shared" si="85"/>
        <v>1206.0988078320233</v>
      </c>
      <c r="AE198" s="68">
        <f t="shared" si="86"/>
        <v>193.25470065891747</v>
      </c>
      <c r="AF198" s="71">
        <f t="shared" si="87"/>
        <v>5.8639999173037172</v>
      </c>
      <c r="AG198" s="72">
        <f t="shared" si="88"/>
        <v>4.0001655349913188</v>
      </c>
      <c r="AH198" s="73">
        <f t="shared" si="89"/>
        <v>4.3012267184041919</v>
      </c>
      <c r="AI198" s="74">
        <f t="shared" si="90"/>
        <v>5.8672184638494684</v>
      </c>
    </row>
    <row r="199" spans="1:35" ht="15.75" customHeight="1" x14ac:dyDescent="0.45">
      <c r="A199" s="56">
        <f t="shared" si="91"/>
        <v>45943</v>
      </c>
      <c r="B199" s="57">
        <v>2025</v>
      </c>
      <c r="C199" s="57">
        <v>10</v>
      </c>
      <c r="D199" s="57">
        <v>13</v>
      </c>
      <c r="E199" s="58">
        <v>286</v>
      </c>
      <c r="F199" s="59">
        <v>35</v>
      </c>
      <c r="G199" s="59">
        <v>15</v>
      </c>
      <c r="H199" s="67">
        <f t="shared" si="92"/>
        <v>25</v>
      </c>
      <c r="I199" s="59">
        <v>98</v>
      </c>
      <c r="J199" s="59">
        <v>75</v>
      </c>
      <c r="K199" s="59">
        <v>1</v>
      </c>
      <c r="L199" s="59">
        <v>30</v>
      </c>
      <c r="M199" s="68">
        <f t="shared" si="93"/>
        <v>-8.9507116797720983</v>
      </c>
      <c r="N199" s="69">
        <f t="shared" si="94"/>
        <v>-0.15621975451762235</v>
      </c>
      <c r="O199" s="69">
        <f t="shared" si="70"/>
        <v>1.4435452246262526</v>
      </c>
      <c r="P199" s="69">
        <f t="shared" si="71"/>
        <v>1.0069077548205694</v>
      </c>
      <c r="Q199" s="68">
        <f t="shared" si="72"/>
        <v>23.425887958134034</v>
      </c>
      <c r="R199" s="69">
        <f t="shared" si="73"/>
        <v>1</v>
      </c>
      <c r="S199" s="68">
        <f t="shared" si="74"/>
        <v>11.027847399742191</v>
      </c>
      <c r="T199" s="69">
        <f t="shared" si="75"/>
        <v>5.6226812384961216</v>
      </c>
      <c r="U199" s="69">
        <f t="shared" si="76"/>
        <v>1.7053462321157722</v>
      </c>
      <c r="V199" s="69">
        <f t="shared" si="77"/>
        <v>4.2170109288720914</v>
      </c>
      <c r="W199" s="69">
        <f t="shared" si="78"/>
        <v>1.6712393074734566</v>
      </c>
      <c r="X199" s="69">
        <f t="shared" si="79"/>
        <v>2.9441251181727739</v>
      </c>
      <c r="Y199" s="69">
        <f t="shared" si="80"/>
        <v>0.71988861713317309</v>
      </c>
      <c r="Z199" s="69">
        <f t="shared" si="81"/>
        <v>3.8557764635098803</v>
      </c>
      <c r="AA199" s="69">
        <f t="shared" si="82"/>
        <v>19.244223536490122</v>
      </c>
      <c r="AB199" s="69">
        <f t="shared" si="83"/>
        <v>3.1677777175068473</v>
      </c>
      <c r="AC199" s="69">
        <f t="shared" si="84"/>
        <v>0.18868182684282603</v>
      </c>
      <c r="AD199" s="70">
        <f t="shared" si="85"/>
        <v>1206.0988078320233</v>
      </c>
      <c r="AE199" s="68">
        <f t="shared" si="86"/>
        <v>193.25470065891747</v>
      </c>
      <c r="AF199" s="71">
        <f t="shared" si="87"/>
        <v>5.8639999173037172</v>
      </c>
      <c r="AG199" s="72">
        <f t="shared" si="88"/>
        <v>3.9601705430262992</v>
      </c>
      <c r="AH199" s="73">
        <f t="shared" si="89"/>
        <v>4.3012267184041919</v>
      </c>
      <c r="AI199" s="74">
        <f t="shared" si="90"/>
        <v>5.8672184638494684</v>
      </c>
    </row>
    <row r="200" spans="1:35" ht="15.75" customHeight="1" x14ac:dyDescent="0.45">
      <c r="A200" s="56">
        <f t="shared" si="91"/>
        <v>45944</v>
      </c>
      <c r="B200" s="57">
        <v>2025</v>
      </c>
      <c r="C200" s="57">
        <v>10</v>
      </c>
      <c r="D200" s="57">
        <v>14</v>
      </c>
      <c r="E200" s="58">
        <v>287</v>
      </c>
      <c r="F200" s="59">
        <v>35</v>
      </c>
      <c r="G200" s="59">
        <v>15</v>
      </c>
      <c r="H200" s="67">
        <f t="shared" si="92"/>
        <v>25</v>
      </c>
      <c r="I200" s="59">
        <v>98</v>
      </c>
      <c r="J200" s="59">
        <v>75</v>
      </c>
      <c r="K200" s="59">
        <v>1</v>
      </c>
      <c r="L200" s="59">
        <v>30</v>
      </c>
      <c r="M200" s="68">
        <f t="shared" si="93"/>
        <v>-9.32247860384172</v>
      </c>
      <c r="N200" s="69">
        <f t="shared" si="94"/>
        <v>-0.16270832656571749</v>
      </c>
      <c r="O200" s="69">
        <f t="shared" ref="O200:O263" si="95">ACOS(-TAN($AL$7*3.1416/180)*TAN(N200))</f>
        <v>1.438136194969361</v>
      </c>
      <c r="P200" s="69">
        <f t="shared" ref="P200:P263" si="96">1+0.033*COS(2*3.1416/365*E200)</f>
        <v>1.0074621889956119</v>
      </c>
      <c r="Q200" s="68">
        <f t="shared" ref="Q200:Q263" si="97">37.4*P200*(SIN($AL$7*3.1416/180)*SIN(N200)*O200+COS($AL$7*3.1416/180)*COS(N200)*SIN(O200))</f>
        <v>23.190600559041943</v>
      </c>
      <c r="R200" s="69">
        <f t="shared" ref="R200:R263" si="98">MIN(1,MAX(0,2*(L200/Q200-0.25)))</f>
        <v>1</v>
      </c>
      <c r="S200" s="68">
        <f t="shared" ref="S200:S263" si="99">O200*2*12/3.1416</f>
        <v>10.986525553623842</v>
      </c>
      <c r="T200" s="69">
        <f t="shared" ref="T200:T263" si="100">0.6108*EXP(17.27*F200/(237.3+F200))</f>
        <v>5.6226812384961216</v>
      </c>
      <c r="U200" s="69">
        <f t="shared" ref="U200:U263" si="101">0.6108*EXP(17.27*G200/(237.3+G200))</f>
        <v>1.7053462321157722</v>
      </c>
      <c r="V200" s="69">
        <f t="shared" ref="V200:V263" si="102">T200*J200/100</f>
        <v>4.2170109288720914</v>
      </c>
      <c r="W200" s="69">
        <f t="shared" ref="W200:W263" si="103">U200*I200/100</f>
        <v>1.6712393074734566</v>
      </c>
      <c r="X200" s="69">
        <f t="shared" ref="X200:X263" si="104">0.5*(V200+W200)</f>
        <v>2.9441251181727739</v>
      </c>
      <c r="Y200" s="69">
        <f t="shared" ref="Y200:Y263" si="105">0.5*(T200+U200)-X200</f>
        <v>0.71988861713317309</v>
      </c>
      <c r="Z200" s="69">
        <f t="shared" ref="Z200:Z263" si="106">(0.1+0.9*R200)*(0.34-0.14*SQRT(X200))*0.0000000049*(273+H200)^4</f>
        <v>3.8557764635098803</v>
      </c>
      <c r="AA200" s="69">
        <f t="shared" ref="AA200:AA263" si="107">(1-$AL$3)*L200-Z200</f>
        <v>19.244223536490122</v>
      </c>
      <c r="AB200" s="69">
        <f t="shared" ref="AB200:AB263" si="108">0.6108*EXP(17.27*H200/(237.3+H200))</f>
        <v>3.1677777175068473</v>
      </c>
      <c r="AC200" s="69">
        <f t="shared" ref="AC200:AC263" si="109">4098*AB200/(237.3+H200)^2</f>
        <v>0.18868182684282603</v>
      </c>
      <c r="AD200" s="70">
        <f t="shared" ref="AD200:AD263" si="110">29000*$AL$9/8.31/(H200+273)*(1.01+0.622*X200/($AL$9-X200))</f>
        <v>1206.0988078320233</v>
      </c>
      <c r="AE200" s="68">
        <f t="shared" si="86"/>
        <v>193.25470065891747</v>
      </c>
      <c r="AF200" s="71">
        <f t="shared" si="87"/>
        <v>5.8639999173037172</v>
      </c>
      <c r="AG200" s="72">
        <f t="shared" si="88"/>
        <v>3.9203949653109529</v>
      </c>
      <c r="AH200" s="73">
        <f t="shared" si="89"/>
        <v>4.3012267184041919</v>
      </c>
      <c r="AI200" s="74">
        <f t="shared" si="90"/>
        <v>5.8672184638494684</v>
      </c>
    </row>
    <row r="201" spans="1:35" ht="15.75" customHeight="1" x14ac:dyDescent="0.45">
      <c r="A201" s="56">
        <f t="shared" si="91"/>
        <v>45945</v>
      </c>
      <c r="B201" s="57">
        <v>2025</v>
      </c>
      <c r="C201" s="57">
        <v>10</v>
      </c>
      <c r="D201" s="57">
        <v>15</v>
      </c>
      <c r="E201" s="58">
        <v>288</v>
      </c>
      <c r="F201" s="59">
        <v>35</v>
      </c>
      <c r="G201" s="59">
        <v>15</v>
      </c>
      <c r="H201" s="67">
        <f t="shared" si="92"/>
        <v>25</v>
      </c>
      <c r="I201" s="59">
        <v>98</v>
      </c>
      <c r="J201" s="59">
        <v>75</v>
      </c>
      <c r="K201" s="59">
        <v>1</v>
      </c>
      <c r="L201" s="59">
        <v>30</v>
      </c>
      <c r="M201" s="68">
        <f t="shared" si="93"/>
        <v>-9.6914830633861335</v>
      </c>
      <c r="N201" s="69">
        <f t="shared" si="94"/>
        <v>-0.16914868439963265</v>
      </c>
      <c r="O201" s="69">
        <f t="shared" si="95"/>
        <v>1.4327520761935644</v>
      </c>
      <c r="P201" s="69">
        <f t="shared" si="96"/>
        <v>1.0080144119526666</v>
      </c>
      <c r="Q201" s="68">
        <f t="shared" si="97"/>
        <v>22.956701871998817</v>
      </c>
      <c r="R201" s="69">
        <f t="shared" si="98"/>
        <v>1</v>
      </c>
      <c r="S201" s="68">
        <f t="shared" si="99"/>
        <v>10.945394012173907</v>
      </c>
      <c r="T201" s="69">
        <f t="shared" si="100"/>
        <v>5.6226812384961216</v>
      </c>
      <c r="U201" s="69">
        <f t="shared" si="101"/>
        <v>1.7053462321157722</v>
      </c>
      <c r="V201" s="69">
        <f t="shared" si="102"/>
        <v>4.2170109288720914</v>
      </c>
      <c r="W201" s="69">
        <f t="shared" si="103"/>
        <v>1.6712393074734566</v>
      </c>
      <c r="X201" s="69">
        <f t="shared" si="104"/>
        <v>2.9441251181727739</v>
      </c>
      <c r="Y201" s="69">
        <f t="shared" si="105"/>
        <v>0.71988861713317309</v>
      </c>
      <c r="Z201" s="69">
        <f t="shared" si="106"/>
        <v>3.8557764635098803</v>
      </c>
      <c r="AA201" s="69">
        <f t="shared" si="107"/>
        <v>19.244223536490122</v>
      </c>
      <c r="AB201" s="69">
        <f t="shared" si="108"/>
        <v>3.1677777175068473</v>
      </c>
      <c r="AC201" s="69">
        <f t="shared" si="109"/>
        <v>0.18868182684282603</v>
      </c>
      <c r="AD201" s="70">
        <f t="shared" si="110"/>
        <v>1206.0988078320233</v>
      </c>
      <c r="AE201" s="68">
        <f t="shared" ref="AE201:AE264" si="111">LN(($AL$6-0.65*$AL$4)/0.13/$AL$4)*LN(($AL$6-0.65*$AL$4)/0.13/$AL$4/0.2)/0.4^2/K201</f>
        <v>193.25470065891747</v>
      </c>
      <c r="AF201" s="71">
        <f t="shared" ref="AF201:AF264" si="112">(AC201*AA201+0.5*Y201*K201)/2.45/(AC201+0.067*(1+0.33*K201))</f>
        <v>5.8639999173037172</v>
      </c>
      <c r="AG201" s="72">
        <f t="shared" ref="AG201:AG264" si="113">0.00552*Q201*(H201+17.8)*SQRT(F201-G201)*$AL$11</f>
        <v>3.8808541508011194</v>
      </c>
      <c r="AH201" s="73">
        <f t="shared" ref="AH201:AH264" si="114">0.68/2.45*AC201/(0.067+AC201)*0.7*L201</f>
        <v>4.3012267184041919</v>
      </c>
      <c r="AI201" s="74">
        <f t="shared" si="90"/>
        <v>5.8672184638494684</v>
      </c>
    </row>
    <row r="202" spans="1:35" ht="15.75" customHeight="1" x14ac:dyDescent="0.45">
      <c r="A202" s="56">
        <f t="shared" si="91"/>
        <v>45946</v>
      </c>
      <c r="B202" s="57">
        <v>2025</v>
      </c>
      <c r="C202" s="57">
        <v>10</v>
      </c>
      <c r="D202" s="57">
        <v>16</v>
      </c>
      <c r="E202" s="58">
        <v>289</v>
      </c>
      <c r="F202" s="59">
        <v>35</v>
      </c>
      <c r="G202" s="59">
        <v>15</v>
      </c>
      <c r="H202" s="67">
        <f t="shared" si="92"/>
        <v>25</v>
      </c>
      <c r="I202" s="59">
        <v>98</v>
      </c>
      <c r="J202" s="59">
        <v>75</v>
      </c>
      <c r="K202" s="59">
        <v>1</v>
      </c>
      <c r="L202" s="59">
        <v>30</v>
      </c>
      <c r="M202" s="68">
        <f t="shared" si="93"/>
        <v>-10.057615713908833</v>
      </c>
      <c r="N202" s="69">
        <f t="shared" si="94"/>
        <v>-0.17553891959342216</v>
      </c>
      <c r="O202" s="69">
        <f t="shared" si="95"/>
        <v>1.4273941457647852</v>
      </c>
      <c r="P202" s="69">
        <f t="shared" si="96"/>
        <v>1.0085642600553879</v>
      </c>
      <c r="Q202" s="68">
        <f t="shared" si="97"/>
        <v>22.724282176033785</v>
      </c>
      <c r="R202" s="69">
        <f t="shared" si="98"/>
        <v>1</v>
      </c>
      <c r="S202" s="68">
        <f t="shared" si="99"/>
        <v>10.904462534490339</v>
      </c>
      <c r="T202" s="69">
        <f t="shared" si="100"/>
        <v>5.6226812384961216</v>
      </c>
      <c r="U202" s="69">
        <f t="shared" si="101"/>
        <v>1.7053462321157722</v>
      </c>
      <c r="V202" s="69">
        <f t="shared" si="102"/>
        <v>4.2170109288720914</v>
      </c>
      <c r="W202" s="69">
        <f t="shared" si="103"/>
        <v>1.6712393074734566</v>
      </c>
      <c r="X202" s="69">
        <f t="shared" si="104"/>
        <v>2.9441251181727739</v>
      </c>
      <c r="Y202" s="69">
        <f t="shared" si="105"/>
        <v>0.71988861713317309</v>
      </c>
      <c r="Z202" s="69">
        <f t="shared" si="106"/>
        <v>3.8557764635098803</v>
      </c>
      <c r="AA202" s="69">
        <f t="shared" si="107"/>
        <v>19.244223536490122</v>
      </c>
      <c r="AB202" s="69">
        <f t="shared" si="108"/>
        <v>3.1677777175068473</v>
      </c>
      <c r="AC202" s="69">
        <f t="shared" si="109"/>
        <v>0.18868182684282603</v>
      </c>
      <c r="AD202" s="70">
        <f t="shared" si="110"/>
        <v>1206.0988078320233</v>
      </c>
      <c r="AE202" s="68">
        <f t="shared" si="111"/>
        <v>193.25470065891747</v>
      </c>
      <c r="AF202" s="71">
        <f t="shared" si="112"/>
        <v>5.8639999173037172</v>
      </c>
      <c r="AG202" s="72">
        <f t="shared" si="113"/>
        <v>3.8415633612598739</v>
      </c>
      <c r="AH202" s="73">
        <f t="shared" si="114"/>
        <v>4.3012267184041919</v>
      </c>
      <c r="AI202" s="74">
        <f t="shared" ref="AI202:AI265" si="115">(AC202*AA202+0.0864*AD202*Y202/AE202)/(AC202+0.067*(1+$AL$5/AE202))/2.45</f>
        <v>5.8672184638494684</v>
      </c>
    </row>
    <row r="203" spans="1:35" ht="15.75" customHeight="1" x14ac:dyDescent="0.45">
      <c r="A203" s="56">
        <f t="shared" si="91"/>
        <v>45947</v>
      </c>
      <c r="B203" s="57">
        <v>2025</v>
      </c>
      <c r="C203" s="57">
        <v>10</v>
      </c>
      <c r="D203" s="57">
        <v>17</v>
      </c>
      <c r="E203" s="58">
        <v>290</v>
      </c>
      <c r="F203" s="59">
        <v>35</v>
      </c>
      <c r="G203" s="59">
        <v>15</v>
      </c>
      <c r="H203" s="67">
        <f t="shared" si="92"/>
        <v>25</v>
      </c>
      <c r="I203" s="59">
        <v>98</v>
      </c>
      <c r="J203" s="59">
        <v>75</v>
      </c>
      <c r="K203" s="59">
        <v>1</v>
      </c>
      <c r="L203" s="59">
        <v>30</v>
      </c>
      <c r="M203" s="68">
        <f t="shared" si="93"/>
        <v>-10.420768061896283</v>
      </c>
      <c r="N203" s="69">
        <f t="shared" si="94"/>
        <v>-0.1818771385736298</v>
      </c>
      <c r="O203" s="69">
        <f t="shared" si="95"/>
        <v>1.4220637072093008</v>
      </c>
      <c r="P203" s="69">
        <f t="shared" si="96"/>
        <v>1.0091115703711544</v>
      </c>
      <c r="Q203" s="68">
        <f t="shared" si="97"/>
        <v>22.493431163282615</v>
      </c>
      <c r="R203" s="69">
        <f t="shared" si="98"/>
        <v>1</v>
      </c>
      <c r="S203" s="68">
        <f t="shared" si="99"/>
        <v>10.863741078757073</v>
      </c>
      <c r="T203" s="69">
        <f t="shared" si="100"/>
        <v>5.6226812384961216</v>
      </c>
      <c r="U203" s="69">
        <f t="shared" si="101"/>
        <v>1.7053462321157722</v>
      </c>
      <c r="V203" s="69">
        <f t="shared" si="102"/>
        <v>4.2170109288720914</v>
      </c>
      <c r="W203" s="69">
        <f t="shared" si="103"/>
        <v>1.6712393074734566</v>
      </c>
      <c r="X203" s="69">
        <f t="shared" si="104"/>
        <v>2.9441251181727739</v>
      </c>
      <c r="Y203" s="69">
        <f t="shared" si="105"/>
        <v>0.71988861713317309</v>
      </c>
      <c r="Z203" s="69">
        <f t="shared" si="106"/>
        <v>3.8557764635098803</v>
      </c>
      <c r="AA203" s="69">
        <f t="shared" si="107"/>
        <v>19.244223536490122</v>
      </c>
      <c r="AB203" s="69">
        <f t="shared" si="108"/>
        <v>3.1677777175068473</v>
      </c>
      <c r="AC203" s="69">
        <f t="shared" si="109"/>
        <v>0.18868182684282603</v>
      </c>
      <c r="AD203" s="70">
        <f t="shared" si="110"/>
        <v>1206.0988078320233</v>
      </c>
      <c r="AE203" s="68">
        <f t="shared" si="111"/>
        <v>193.25470065891747</v>
      </c>
      <c r="AF203" s="71">
        <f t="shared" si="112"/>
        <v>5.8639999173037172</v>
      </c>
      <c r="AG203" s="72">
        <f t="shared" si="113"/>
        <v>3.80253775923536</v>
      </c>
      <c r="AH203" s="73">
        <f t="shared" si="114"/>
        <v>4.3012267184041919</v>
      </c>
      <c r="AI203" s="74">
        <f t="shared" si="115"/>
        <v>5.8672184638494684</v>
      </c>
    </row>
    <row r="204" spans="1:35" ht="15.75" customHeight="1" x14ac:dyDescent="0.45">
      <c r="A204" s="56">
        <f t="shared" si="91"/>
        <v>45948</v>
      </c>
      <c r="B204" s="57">
        <v>2025</v>
      </c>
      <c r="C204" s="57">
        <v>10</v>
      </c>
      <c r="D204" s="57">
        <v>18</v>
      </c>
      <c r="E204" s="58">
        <v>291</v>
      </c>
      <c r="F204" s="59">
        <v>35</v>
      </c>
      <c r="G204" s="59">
        <v>15</v>
      </c>
      <c r="H204" s="67">
        <f t="shared" si="92"/>
        <v>25</v>
      </c>
      <c r="I204" s="59">
        <v>98</v>
      </c>
      <c r="J204" s="59">
        <v>75</v>
      </c>
      <c r="K204" s="59">
        <v>1</v>
      </c>
      <c r="L204" s="59">
        <v>30</v>
      </c>
      <c r="M204" s="68">
        <f t="shared" si="93"/>
        <v>-10.780832496967037</v>
      </c>
      <c r="N204" s="69">
        <f t="shared" si="94"/>
        <v>-0.18816146318039803</v>
      </c>
      <c r="O204" s="69">
        <f t="shared" si="95"/>
        <v>1.4167620906906289</v>
      </c>
      <c r="P204" s="69">
        <f t="shared" si="96"/>
        <v>1.0096561807193492</v>
      </c>
      <c r="Q204" s="68">
        <f t="shared" si="97"/>
        <v>22.26423786906096</v>
      </c>
      <c r="R204" s="69">
        <f t="shared" si="98"/>
        <v>1</v>
      </c>
      <c r="S204" s="68">
        <f t="shared" si="99"/>
        <v>10.823239806651101</v>
      </c>
      <c r="T204" s="69">
        <f t="shared" si="100"/>
        <v>5.6226812384961216</v>
      </c>
      <c r="U204" s="69">
        <f t="shared" si="101"/>
        <v>1.7053462321157722</v>
      </c>
      <c r="V204" s="69">
        <f t="shared" si="102"/>
        <v>4.2170109288720914</v>
      </c>
      <c r="W204" s="69">
        <f t="shared" si="103"/>
        <v>1.6712393074734566</v>
      </c>
      <c r="X204" s="69">
        <f t="shared" si="104"/>
        <v>2.9441251181727739</v>
      </c>
      <c r="Y204" s="69">
        <f t="shared" si="105"/>
        <v>0.71988861713317309</v>
      </c>
      <c r="Z204" s="69">
        <f t="shared" si="106"/>
        <v>3.8557764635098803</v>
      </c>
      <c r="AA204" s="69">
        <f t="shared" si="107"/>
        <v>19.244223536490122</v>
      </c>
      <c r="AB204" s="69">
        <f t="shared" si="108"/>
        <v>3.1677777175068473</v>
      </c>
      <c r="AC204" s="69">
        <f t="shared" si="109"/>
        <v>0.18868182684282603</v>
      </c>
      <c r="AD204" s="70">
        <f t="shared" si="110"/>
        <v>1206.0988078320233</v>
      </c>
      <c r="AE204" s="68">
        <f t="shared" si="111"/>
        <v>193.25470065891747</v>
      </c>
      <c r="AF204" s="71">
        <f t="shared" si="112"/>
        <v>5.8639999173037172</v>
      </c>
      <c r="AG204" s="72">
        <f t="shared" si="113"/>
        <v>3.7637923962396069</v>
      </c>
      <c r="AH204" s="73">
        <f t="shared" si="114"/>
        <v>4.3012267184041919</v>
      </c>
      <c r="AI204" s="74">
        <f t="shared" si="115"/>
        <v>5.8672184638494684</v>
      </c>
    </row>
    <row r="205" spans="1:35" ht="15.75" customHeight="1" x14ac:dyDescent="0.45">
      <c r="A205" s="56">
        <f t="shared" si="91"/>
        <v>45949</v>
      </c>
      <c r="B205" s="57">
        <v>2025</v>
      </c>
      <c r="C205" s="57">
        <v>10</v>
      </c>
      <c r="D205" s="57">
        <v>19</v>
      </c>
      <c r="E205" s="58">
        <v>292</v>
      </c>
      <c r="F205" s="59">
        <v>35</v>
      </c>
      <c r="G205" s="59">
        <v>15</v>
      </c>
      <c r="H205" s="67">
        <f t="shared" si="92"/>
        <v>25</v>
      </c>
      <c r="I205" s="59">
        <v>98</v>
      </c>
      <c r="J205" s="59">
        <v>75</v>
      </c>
      <c r="K205" s="59">
        <v>1</v>
      </c>
      <c r="L205" s="59">
        <v>30</v>
      </c>
      <c r="M205" s="68">
        <f t="shared" si="93"/>
        <v>-11.137702323759173</v>
      </c>
      <c r="N205" s="69">
        <f t="shared" si="94"/>
        <v>-0.19439003122401008</v>
      </c>
      <c r="O205" s="69">
        <f t="shared" si="95"/>
        <v>1.4114906535227985</v>
      </c>
      <c r="P205" s="69">
        <f t="shared" si="96"/>
        <v>1.0101979297194175</v>
      </c>
      <c r="Q205" s="68">
        <f t="shared" si="97"/>
        <v>22.036790603268511</v>
      </c>
      <c r="R205" s="69">
        <f t="shared" si="98"/>
        <v>1</v>
      </c>
      <c r="S205" s="68">
        <f t="shared" si="99"/>
        <v>10.782969087263549</v>
      </c>
      <c r="T205" s="69">
        <f t="shared" si="100"/>
        <v>5.6226812384961216</v>
      </c>
      <c r="U205" s="69">
        <f t="shared" si="101"/>
        <v>1.7053462321157722</v>
      </c>
      <c r="V205" s="69">
        <f t="shared" si="102"/>
        <v>4.2170109288720914</v>
      </c>
      <c r="W205" s="69">
        <f t="shared" si="103"/>
        <v>1.6712393074734566</v>
      </c>
      <c r="X205" s="69">
        <f t="shared" si="104"/>
        <v>2.9441251181727739</v>
      </c>
      <c r="Y205" s="69">
        <f t="shared" si="105"/>
        <v>0.71988861713317309</v>
      </c>
      <c r="Z205" s="69">
        <f t="shared" si="106"/>
        <v>3.8557764635098803</v>
      </c>
      <c r="AA205" s="69">
        <f t="shared" si="107"/>
        <v>19.244223536490122</v>
      </c>
      <c r="AB205" s="69">
        <f t="shared" si="108"/>
        <v>3.1677777175068473</v>
      </c>
      <c r="AC205" s="69">
        <f t="shared" si="109"/>
        <v>0.18868182684282603</v>
      </c>
      <c r="AD205" s="70">
        <f t="shared" si="110"/>
        <v>1206.0988078320233</v>
      </c>
      <c r="AE205" s="68">
        <f t="shared" si="111"/>
        <v>193.25470065891747</v>
      </c>
      <c r="AF205" s="71">
        <f t="shared" si="112"/>
        <v>5.8639999173037172</v>
      </c>
      <c r="AG205" s="72">
        <f t="shared" si="113"/>
        <v>3.7253422011523227</v>
      </c>
      <c r="AH205" s="73">
        <f t="shared" si="114"/>
        <v>4.3012267184041919</v>
      </c>
      <c r="AI205" s="74">
        <f t="shared" si="115"/>
        <v>5.8672184638494684</v>
      </c>
    </row>
    <row r="206" spans="1:35" ht="15.75" customHeight="1" x14ac:dyDescent="0.45">
      <c r="A206" s="56">
        <f t="shared" si="91"/>
        <v>45950</v>
      </c>
      <c r="B206" s="57">
        <v>2025</v>
      </c>
      <c r="C206" s="57">
        <v>10</v>
      </c>
      <c r="D206" s="57">
        <v>20</v>
      </c>
      <c r="E206" s="58">
        <v>293</v>
      </c>
      <c r="F206" s="59">
        <v>35</v>
      </c>
      <c r="G206" s="59">
        <v>15</v>
      </c>
      <c r="H206" s="67">
        <f t="shared" si="92"/>
        <v>25</v>
      </c>
      <c r="I206" s="59">
        <v>98</v>
      </c>
      <c r="J206" s="59">
        <v>75</v>
      </c>
      <c r="K206" s="59">
        <v>1</v>
      </c>
      <c r="L206" s="59">
        <v>30</v>
      </c>
      <c r="M206" s="68">
        <f t="shared" si="93"/>
        <v>-11.491271793546572</v>
      </c>
      <c r="N206" s="69">
        <f t="shared" si="94"/>
        <v>-0.20056099703669947</v>
      </c>
      <c r="O206" s="69">
        <f t="shared" si="95"/>
        <v>1.4062507806163962</v>
      </c>
      <c r="P206" s="69">
        <f t="shared" si="96"/>
        <v>1.010736656838688</v>
      </c>
      <c r="Q206" s="68">
        <f t="shared" si="97"/>
        <v>21.811176883263048</v>
      </c>
      <c r="R206" s="69">
        <f t="shared" si="98"/>
        <v>1</v>
      </c>
      <c r="S206" s="68">
        <f t="shared" si="99"/>
        <v>10.742939500507228</v>
      </c>
      <c r="T206" s="69">
        <f t="shared" si="100"/>
        <v>5.6226812384961216</v>
      </c>
      <c r="U206" s="69">
        <f t="shared" si="101"/>
        <v>1.7053462321157722</v>
      </c>
      <c r="V206" s="69">
        <f t="shared" si="102"/>
        <v>4.2170109288720914</v>
      </c>
      <c r="W206" s="69">
        <f t="shared" si="103"/>
        <v>1.6712393074734566</v>
      </c>
      <c r="X206" s="69">
        <f t="shared" si="104"/>
        <v>2.9441251181727739</v>
      </c>
      <c r="Y206" s="69">
        <f t="shared" si="105"/>
        <v>0.71988861713317309</v>
      </c>
      <c r="Z206" s="69">
        <f t="shared" si="106"/>
        <v>3.8557764635098803</v>
      </c>
      <c r="AA206" s="69">
        <f t="shared" si="107"/>
        <v>19.244223536490122</v>
      </c>
      <c r="AB206" s="69">
        <f t="shared" si="108"/>
        <v>3.1677777175068473</v>
      </c>
      <c r="AC206" s="69">
        <f t="shared" si="109"/>
        <v>0.18868182684282603</v>
      </c>
      <c r="AD206" s="70">
        <f t="shared" si="110"/>
        <v>1206.0988078320233</v>
      </c>
      <c r="AE206" s="68">
        <f t="shared" si="111"/>
        <v>193.25470065891747</v>
      </c>
      <c r="AF206" s="71">
        <f t="shared" si="112"/>
        <v>5.8639999173037172</v>
      </c>
      <c r="AG206" s="72">
        <f t="shared" si="113"/>
        <v>3.687201968873187</v>
      </c>
      <c r="AH206" s="73">
        <f t="shared" si="114"/>
        <v>4.3012267184041919</v>
      </c>
      <c r="AI206" s="74">
        <f t="shared" si="115"/>
        <v>5.8672184638494684</v>
      </c>
    </row>
    <row r="207" spans="1:35" ht="15.75" customHeight="1" x14ac:dyDescent="0.45">
      <c r="A207" s="56">
        <f t="shared" si="91"/>
        <v>45951</v>
      </c>
      <c r="B207" s="57">
        <v>2025</v>
      </c>
      <c r="C207" s="57">
        <v>10</v>
      </c>
      <c r="D207" s="57">
        <v>21</v>
      </c>
      <c r="E207" s="58">
        <v>294</v>
      </c>
      <c r="F207" s="59">
        <v>35</v>
      </c>
      <c r="G207" s="59">
        <v>15</v>
      </c>
      <c r="H207" s="67">
        <f t="shared" si="92"/>
        <v>25</v>
      </c>
      <c r="I207" s="59">
        <v>98</v>
      </c>
      <c r="J207" s="59">
        <v>75</v>
      </c>
      <c r="K207" s="59">
        <v>1</v>
      </c>
      <c r="L207" s="59">
        <v>30</v>
      </c>
      <c r="M207" s="68">
        <f t="shared" si="93"/>
        <v>-11.841436135574694</v>
      </c>
      <c r="N207" s="69">
        <f t="shared" si="94"/>
        <v>-0.20667253201956368</v>
      </c>
      <c r="O207" s="69">
        <f t="shared" si="95"/>
        <v>1.4010438848537101</v>
      </c>
      <c r="P207" s="69">
        <f t="shared" si="96"/>
        <v>1.0112722024399421</v>
      </c>
      <c r="Q207" s="68">
        <f t="shared" si="97"/>
        <v>21.587483368339203</v>
      </c>
      <c r="R207" s="69">
        <f t="shared" si="98"/>
        <v>1</v>
      </c>
      <c r="S207" s="68">
        <f t="shared" si="99"/>
        <v>10.703161839982508</v>
      </c>
      <c r="T207" s="69">
        <f t="shared" si="100"/>
        <v>5.6226812384961216</v>
      </c>
      <c r="U207" s="69">
        <f t="shared" si="101"/>
        <v>1.7053462321157722</v>
      </c>
      <c r="V207" s="69">
        <f t="shared" si="102"/>
        <v>4.2170109288720914</v>
      </c>
      <c r="W207" s="69">
        <f t="shared" si="103"/>
        <v>1.6712393074734566</v>
      </c>
      <c r="X207" s="69">
        <f t="shared" si="104"/>
        <v>2.9441251181727739</v>
      </c>
      <c r="Y207" s="69">
        <f t="shared" si="105"/>
        <v>0.71988861713317309</v>
      </c>
      <c r="Z207" s="69">
        <f t="shared" si="106"/>
        <v>3.8557764635098803</v>
      </c>
      <c r="AA207" s="69">
        <f t="shared" si="107"/>
        <v>19.244223536490122</v>
      </c>
      <c r="AB207" s="69">
        <f t="shared" si="108"/>
        <v>3.1677777175068473</v>
      </c>
      <c r="AC207" s="69">
        <f t="shared" si="109"/>
        <v>0.18868182684282603</v>
      </c>
      <c r="AD207" s="70">
        <f t="shared" si="110"/>
        <v>1206.0988078320233</v>
      </c>
      <c r="AE207" s="68">
        <f t="shared" si="111"/>
        <v>193.25470065891747</v>
      </c>
      <c r="AF207" s="71">
        <f t="shared" si="112"/>
        <v>5.8639999173037172</v>
      </c>
      <c r="AG207" s="72">
        <f t="shared" si="113"/>
        <v>3.6493863492454226</v>
      </c>
      <c r="AH207" s="73">
        <f t="shared" si="114"/>
        <v>4.3012267184041919</v>
      </c>
      <c r="AI207" s="74">
        <f t="shared" si="115"/>
        <v>5.8672184638494684</v>
      </c>
    </row>
    <row r="208" spans="1:35" ht="15.75" customHeight="1" x14ac:dyDescent="0.45">
      <c r="A208" s="56">
        <f t="shared" si="91"/>
        <v>45952</v>
      </c>
      <c r="B208" s="57">
        <v>2025</v>
      </c>
      <c r="C208" s="57">
        <v>10</v>
      </c>
      <c r="D208" s="57">
        <v>22</v>
      </c>
      <c r="E208" s="58">
        <v>295</v>
      </c>
      <c r="F208" s="59">
        <v>35</v>
      </c>
      <c r="G208" s="59">
        <v>15</v>
      </c>
      <c r="H208" s="67">
        <f t="shared" si="92"/>
        <v>25</v>
      </c>
      <c r="I208" s="59">
        <v>98</v>
      </c>
      <c r="J208" s="59">
        <v>75</v>
      </c>
      <c r="K208" s="59">
        <v>1</v>
      </c>
      <c r="L208" s="59">
        <v>30</v>
      </c>
      <c r="M208" s="68">
        <f t="shared" si="93"/>
        <v>-12.188091588106575</v>
      </c>
      <c r="N208" s="69">
        <f t="shared" si="94"/>
        <v>-0.21272282518442007</v>
      </c>
      <c r="O208" s="69">
        <f t="shared" si="95"/>
        <v>1.3958714073892386</v>
      </c>
      <c r="P208" s="69">
        <f t="shared" si="96"/>
        <v>1.0118044078287178</v>
      </c>
      <c r="Q208" s="68">
        <f t="shared" si="97"/>
        <v>21.365795795942873</v>
      </c>
      <c r="R208" s="69">
        <f t="shared" si="98"/>
        <v>1</v>
      </c>
      <c r="S208" s="68">
        <f t="shared" si="99"/>
        <v>10.663647115273024</v>
      </c>
      <c r="T208" s="69">
        <f t="shared" si="100"/>
        <v>5.6226812384961216</v>
      </c>
      <c r="U208" s="69">
        <f t="shared" si="101"/>
        <v>1.7053462321157722</v>
      </c>
      <c r="V208" s="69">
        <f t="shared" si="102"/>
        <v>4.2170109288720914</v>
      </c>
      <c r="W208" s="69">
        <f t="shared" si="103"/>
        <v>1.6712393074734566</v>
      </c>
      <c r="X208" s="69">
        <f t="shared" si="104"/>
        <v>2.9441251181727739</v>
      </c>
      <c r="Y208" s="69">
        <f t="shared" si="105"/>
        <v>0.71988861713317309</v>
      </c>
      <c r="Z208" s="69">
        <f t="shared" si="106"/>
        <v>3.8557764635098803</v>
      </c>
      <c r="AA208" s="69">
        <f t="shared" si="107"/>
        <v>19.244223536490122</v>
      </c>
      <c r="AB208" s="69">
        <f t="shared" si="108"/>
        <v>3.1677777175068473</v>
      </c>
      <c r="AC208" s="69">
        <f t="shared" si="109"/>
        <v>0.18868182684282603</v>
      </c>
      <c r="AD208" s="70">
        <f t="shared" si="110"/>
        <v>1206.0988078320233</v>
      </c>
      <c r="AE208" s="68">
        <f t="shared" si="111"/>
        <v>193.25470065891747</v>
      </c>
      <c r="AF208" s="71">
        <f t="shared" si="112"/>
        <v>5.8639999173037172</v>
      </c>
      <c r="AG208" s="72">
        <f t="shared" si="113"/>
        <v>3.6119098362727686</v>
      </c>
      <c r="AH208" s="73">
        <f t="shared" si="114"/>
        <v>4.3012267184041919</v>
      </c>
      <c r="AI208" s="74">
        <f t="shared" si="115"/>
        <v>5.8672184638494684</v>
      </c>
    </row>
    <row r="209" spans="1:35" ht="15.75" customHeight="1" x14ac:dyDescent="0.45">
      <c r="A209" s="56">
        <f t="shared" si="91"/>
        <v>45953</v>
      </c>
      <c r="B209" s="57">
        <v>2025</v>
      </c>
      <c r="C209" s="57">
        <v>10</v>
      </c>
      <c r="D209" s="57">
        <v>23</v>
      </c>
      <c r="E209" s="58">
        <v>296</v>
      </c>
      <c r="F209" s="59">
        <v>35</v>
      </c>
      <c r="G209" s="59">
        <v>15</v>
      </c>
      <c r="H209" s="67">
        <f t="shared" si="92"/>
        <v>25</v>
      </c>
      <c r="I209" s="59">
        <v>98</v>
      </c>
      <c r="J209" s="59">
        <v>75</v>
      </c>
      <c r="K209" s="59">
        <v>1</v>
      </c>
      <c r="L209" s="59">
        <v>30</v>
      </c>
      <c r="M209" s="68">
        <f t="shared" si="93"/>
        <v>-12.531135429169771</v>
      </c>
      <c r="N209" s="69">
        <f t="shared" si="94"/>
        <v>-0.21871008369044306</v>
      </c>
      <c r="O209" s="69">
        <f t="shared" si="95"/>
        <v>1.3907348178717851</v>
      </c>
      <c r="P209" s="69">
        <f t="shared" si="96"/>
        <v>1.012333115300335</v>
      </c>
      <c r="Q209" s="68">
        <f t="shared" si="97"/>
        <v>21.146198919747491</v>
      </c>
      <c r="R209" s="69">
        <f t="shared" si="98"/>
        <v>1</v>
      </c>
      <c r="S209" s="68">
        <f t="shared" si="99"/>
        <v>10.624406553642363</v>
      </c>
      <c r="T209" s="69">
        <f t="shared" si="100"/>
        <v>5.6226812384961216</v>
      </c>
      <c r="U209" s="69">
        <f t="shared" si="101"/>
        <v>1.7053462321157722</v>
      </c>
      <c r="V209" s="69">
        <f t="shared" si="102"/>
        <v>4.2170109288720914</v>
      </c>
      <c r="W209" s="69">
        <f t="shared" si="103"/>
        <v>1.6712393074734566</v>
      </c>
      <c r="X209" s="69">
        <f t="shared" si="104"/>
        <v>2.9441251181727739</v>
      </c>
      <c r="Y209" s="69">
        <f t="shared" si="105"/>
        <v>0.71988861713317309</v>
      </c>
      <c r="Z209" s="69">
        <f t="shared" si="106"/>
        <v>3.8557764635098803</v>
      </c>
      <c r="AA209" s="69">
        <f t="shared" si="107"/>
        <v>19.244223536490122</v>
      </c>
      <c r="AB209" s="69">
        <f t="shared" si="108"/>
        <v>3.1677777175068473</v>
      </c>
      <c r="AC209" s="69">
        <f t="shared" si="109"/>
        <v>0.18868182684282603</v>
      </c>
      <c r="AD209" s="70">
        <f t="shared" si="110"/>
        <v>1206.0988078320233</v>
      </c>
      <c r="AE209" s="68">
        <f t="shared" si="111"/>
        <v>193.25470065891747</v>
      </c>
      <c r="AF209" s="71">
        <f t="shared" si="112"/>
        <v>5.8639999173037172</v>
      </c>
      <c r="AG209" s="72">
        <f t="shared" si="113"/>
        <v>3.5747867576512142</v>
      </c>
      <c r="AH209" s="73">
        <f t="shared" si="114"/>
        <v>4.3012267184041919</v>
      </c>
      <c r="AI209" s="74">
        <f t="shared" si="115"/>
        <v>5.8672184638494684</v>
      </c>
    </row>
    <row r="210" spans="1:35" ht="15.75" customHeight="1" x14ac:dyDescent="0.45">
      <c r="A210" s="56">
        <f t="shared" si="91"/>
        <v>45954</v>
      </c>
      <c r="B210" s="57">
        <v>2025</v>
      </c>
      <c r="C210" s="57">
        <v>10</v>
      </c>
      <c r="D210" s="57">
        <v>24</v>
      </c>
      <c r="E210" s="58">
        <v>297</v>
      </c>
      <c r="F210" s="59">
        <v>35</v>
      </c>
      <c r="G210" s="59">
        <v>15</v>
      </c>
      <c r="H210" s="67">
        <f t="shared" si="92"/>
        <v>25</v>
      </c>
      <c r="I210" s="59">
        <v>98</v>
      </c>
      <c r="J210" s="59">
        <v>75</v>
      </c>
      <c r="K210" s="59">
        <v>1</v>
      </c>
      <c r="L210" s="59">
        <v>30</v>
      </c>
      <c r="M210" s="68">
        <f t="shared" si="93"/>
        <v>-12.870466006995292</v>
      </c>
      <c r="N210" s="69">
        <f t="shared" si="94"/>
        <v>-0.22463253337542449</v>
      </c>
      <c r="O210" s="69">
        <f t="shared" si="95"/>
        <v>1.3856356145843365</v>
      </c>
      <c r="P210" s="69">
        <f t="shared" si="96"/>
        <v>1.0128581681866269</v>
      </c>
      <c r="Q210" s="68">
        <f t="shared" si="97"/>
        <v>20.928776449713293</v>
      </c>
      <c r="R210" s="69">
        <f t="shared" si="98"/>
        <v>1</v>
      </c>
      <c r="S210" s="68">
        <f t="shared" si="99"/>
        <v>10.585451601102648</v>
      </c>
      <c r="T210" s="69">
        <f t="shared" si="100"/>
        <v>5.6226812384961216</v>
      </c>
      <c r="U210" s="69">
        <f t="shared" si="101"/>
        <v>1.7053462321157722</v>
      </c>
      <c r="V210" s="69">
        <f t="shared" si="102"/>
        <v>4.2170109288720914</v>
      </c>
      <c r="W210" s="69">
        <f t="shared" si="103"/>
        <v>1.6712393074734566</v>
      </c>
      <c r="X210" s="69">
        <f t="shared" si="104"/>
        <v>2.9441251181727739</v>
      </c>
      <c r="Y210" s="69">
        <f t="shared" si="105"/>
        <v>0.71988861713317309</v>
      </c>
      <c r="Z210" s="69">
        <f t="shared" si="106"/>
        <v>3.8557764635098803</v>
      </c>
      <c r="AA210" s="69">
        <f t="shared" si="107"/>
        <v>19.244223536490122</v>
      </c>
      <c r="AB210" s="69">
        <f t="shared" si="108"/>
        <v>3.1677777175068473</v>
      </c>
      <c r="AC210" s="69">
        <f t="shared" si="109"/>
        <v>0.18868182684282603</v>
      </c>
      <c r="AD210" s="70">
        <f t="shared" si="110"/>
        <v>1206.0988078320233</v>
      </c>
      <c r="AE210" s="68">
        <f t="shared" si="111"/>
        <v>193.25470065891747</v>
      </c>
      <c r="AF210" s="71">
        <f t="shared" si="112"/>
        <v>5.8639999173037172</v>
      </c>
      <c r="AG210" s="72">
        <f t="shared" si="113"/>
        <v>3.5380312646359546</v>
      </c>
      <c r="AH210" s="73">
        <f t="shared" si="114"/>
        <v>4.3012267184041919</v>
      </c>
      <c r="AI210" s="74">
        <f t="shared" si="115"/>
        <v>5.8672184638494684</v>
      </c>
    </row>
    <row r="211" spans="1:35" ht="15.75" customHeight="1" x14ac:dyDescent="0.45">
      <c r="A211" s="56">
        <f t="shared" si="91"/>
        <v>45955</v>
      </c>
      <c r="B211" s="57">
        <v>2025</v>
      </c>
      <c r="C211" s="57">
        <v>10</v>
      </c>
      <c r="D211" s="57">
        <v>25</v>
      </c>
      <c r="E211" s="58">
        <v>298</v>
      </c>
      <c r="F211" s="59">
        <v>35</v>
      </c>
      <c r="G211" s="59">
        <v>15</v>
      </c>
      <c r="H211" s="67">
        <f t="shared" si="92"/>
        <v>25</v>
      </c>
      <c r="I211" s="59">
        <v>98</v>
      </c>
      <c r="J211" s="59">
        <v>75</v>
      </c>
      <c r="K211" s="59">
        <v>1</v>
      </c>
      <c r="L211" s="59">
        <v>30</v>
      </c>
      <c r="M211" s="68">
        <f t="shared" si="93"/>
        <v>-13.205982770139324</v>
      </c>
      <c r="N211" s="69">
        <f t="shared" si="94"/>
        <v>-0.23048841928149832</v>
      </c>
      <c r="O211" s="69">
        <f t="shared" si="95"/>
        <v>1.3805753244979022</v>
      </c>
      <c r="P211" s="69">
        <f t="shared" si="96"/>
        <v>1.0133794109023639</v>
      </c>
      <c r="Q211" s="68">
        <f t="shared" si="97"/>
        <v>20.713610994245506</v>
      </c>
      <c r="R211" s="69">
        <f t="shared" si="98"/>
        <v>1</v>
      </c>
      <c r="S211" s="68">
        <f t="shared" si="99"/>
        <v>10.546793922825838</v>
      </c>
      <c r="T211" s="69">
        <f t="shared" si="100"/>
        <v>5.6226812384961216</v>
      </c>
      <c r="U211" s="69">
        <f t="shared" si="101"/>
        <v>1.7053462321157722</v>
      </c>
      <c r="V211" s="69">
        <f t="shared" si="102"/>
        <v>4.2170109288720914</v>
      </c>
      <c r="W211" s="69">
        <f t="shared" si="103"/>
        <v>1.6712393074734566</v>
      </c>
      <c r="X211" s="69">
        <f t="shared" si="104"/>
        <v>2.9441251181727739</v>
      </c>
      <c r="Y211" s="69">
        <f t="shared" si="105"/>
        <v>0.71988861713317309</v>
      </c>
      <c r="Z211" s="69">
        <f t="shared" si="106"/>
        <v>3.8557764635098803</v>
      </c>
      <c r="AA211" s="69">
        <f t="shared" si="107"/>
        <v>19.244223536490122</v>
      </c>
      <c r="AB211" s="69">
        <f t="shared" si="108"/>
        <v>3.1677777175068473</v>
      </c>
      <c r="AC211" s="69">
        <f t="shared" si="109"/>
        <v>0.18868182684282603</v>
      </c>
      <c r="AD211" s="70">
        <f t="shared" si="110"/>
        <v>1206.0988078320233</v>
      </c>
      <c r="AE211" s="68">
        <f t="shared" si="111"/>
        <v>193.25470065891747</v>
      </c>
      <c r="AF211" s="71">
        <f t="shared" si="112"/>
        <v>5.8639999173037172</v>
      </c>
      <c r="AG211" s="72">
        <f t="shared" si="113"/>
        <v>3.5016573222631746</v>
      </c>
      <c r="AH211" s="73">
        <f t="shared" si="114"/>
        <v>4.3012267184041919</v>
      </c>
      <c r="AI211" s="74">
        <f t="shared" si="115"/>
        <v>5.8672184638494684</v>
      </c>
    </row>
    <row r="212" spans="1:35" ht="15.75" customHeight="1" x14ac:dyDescent="0.45">
      <c r="A212" s="56">
        <f t="shared" si="91"/>
        <v>45956</v>
      </c>
      <c r="B212" s="57">
        <v>2025</v>
      </c>
      <c r="C212" s="57">
        <v>10</v>
      </c>
      <c r="D212" s="57">
        <v>26</v>
      </c>
      <c r="E212" s="58">
        <v>299</v>
      </c>
      <c r="F212" s="59">
        <v>35</v>
      </c>
      <c r="G212" s="59">
        <v>15</v>
      </c>
      <c r="H212" s="67">
        <f t="shared" si="92"/>
        <v>25</v>
      </c>
      <c r="I212" s="59">
        <v>98</v>
      </c>
      <c r="J212" s="59">
        <v>75</v>
      </c>
      <c r="K212" s="59">
        <v>1</v>
      </c>
      <c r="L212" s="59">
        <v>30</v>
      </c>
      <c r="M212" s="68">
        <f t="shared" si="93"/>
        <v>-13.537586297278931</v>
      </c>
      <c r="N212" s="69">
        <f t="shared" si="94"/>
        <v>-0.23627600617517494</v>
      </c>
      <c r="O212" s="69">
        <f t="shared" si="95"/>
        <v>1.3755555032354989</v>
      </c>
      <c r="P212" s="69">
        <f t="shared" si="96"/>
        <v>1.0138966889913577</v>
      </c>
      <c r="Q212" s="68">
        <f t="shared" si="97"/>
        <v>20.500784004561829</v>
      </c>
      <c r="R212" s="69">
        <f t="shared" si="98"/>
        <v>1</v>
      </c>
      <c r="S212" s="68">
        <f t="shared" si="99"/>
        <v>10.508445402868594</v>
      </c>
      <c r="T212" s="69">
        <f t="shared" si="100"/>
        <v>5.6226812384961216</v>
      </c>
      <c r="U212" s="69">
        <f t="shared" si="101"/>
        <v>1.7053462321157722</v>
      </c>
      <c r="V212" s="69">
        <f t="shared" si="102"/>
        <v>4.2170109288720914</v>
      </c>
      <c r="W212" s="69">
        <f t="shared" si="103"/>
        <v>1.6712393074734566</v>
      </c>
      <c r="X212" s="69">
        <f t="shared" si="104"/>
        <v>2.9441251181727739</v>
      </c>
      <c r="Y212" s="69">
        <f t="shared" si="105"/>
        <v>0.71988861713317309</v>
      </c>
      <c r="Z212" s="69">
        <f t="shared" si="106"/>
        <v>3.8557764635098803</v>
      </c>
      <c r="AA212" s="69">
        <f t="shared" si="107"/>
        <v>19.244223536490122</v>
      </c>
      <c r="AB212" s="69">
        <f t="shared" si="108"/>
        <v>3.1677777175068473</v>
      </c>
      <c r="AC212" s="69">
        <f t="shared" si="109"/>
        <v>0.18868182684282603</v>
      </c>
      <c r="AD212" s="70">
        <f t="shared" si="110"/>
        <v>1206.0988078320233</v>
      </c>
      <c r="AE212" s="68">
        <f t="shared" si="111"/>
        <v>193.25470065891747</v>
      </c>
      <c r="AF212" s="71">
        <f t="shared" si="112"/>
        <v>5.8639999173037172</v>
      </c>
      <c r="AG212" s="72">
        <f t="shared" si="113"/>
        <v>3.4656786999453124</v>
      </c>
      <c r="AH212" s="73">
        <f t="shared" si="114"/>
        <v>4.3012267184041919</v>
      </c>
      <c r="AI212" s="74">
        <f t="shared" si="115"/>
        <v>5.8672184638494684</v>
      </c>
    </row>
    <row r="213" spans="1:35" ht="15.75" customHeight="1" x14ac:dyDescent="0.45">
      <c r="A213" s="56">
        <f t="shared" si="91"/>
        <v>45957</v>
      </c>
      <c r="B213" s="57">
        <v>2025</v>
      </c>
      <c r="C213" s="57">
        <v>10</v>
      </c>
      <c r="D213" s="57">
        <v>27</v>
      </c>
      <c r="E213" s="58">
        <v>300</v>
      </c>
      <c r="F213" s="59">
        <v>35</v>
      </c>
      <c r="G213" s="59">
        <v>15</v>
      </c>
      <c r="H213" s="67">
        <f t="shared" si="92"/>
        <v>25</v>
      </c>
      <c r="I213" s="59">
        <v>98</v>
      </c>
      <c r="J213" s="59">
        <v>75</v>
      </c>
      <c r="K213" s="59">
        <v>1</v>
      </c>
      <c r="L213" s="59">
        <v>30</v>
      </c>
      <c r="M213" s="68">
        <f t="shared" si="93"/>
        <v>-13.865178326672886</v>
      </c>
      <c r="N213" s="69">
        <f t="shared" si="94"/>
        <v>-0.24199357906153077</v>
      </c>
      <c r="O213" s="69">
        <f t="shared" si="95"/>
        <v>1.3705777349424855</v>
      </c>
      <c r="P213" s="69">
        <f t="shared" si="96"/>
        <v>1.0144098491722298</v>
      </c>
      <c r="Q213" s="68">
        <f t="shared" si="97"/>
        <v>20.290375721372957</v>
      </c>
      <c r="R213" s="69">
        <f t="shared" si="98"/>
        <v>1</v>
      </c>
      <c r="S213" s="68">
        <f t="shared" si="99"/>
        <v>10.470418143181707</v>
      </c>
      <c r="T213" s="69">
        <f t="shared" si="100"/>
        <v>5.6226812384961216</v>
      </c>
      <c r="U213" s="69">
        <f t="shared" si="101"/>
        <v>1.7053462321157722</v>
      </c>
      <c r="V213" s="69">
        <f t="shared" si="102"/>
        <v>4.2170109288720914</v>
      </c>
      <c r="W213" s="69">
        <f t="shared" si="103"/>
        <v>1.6712393074734566</v>
      </c>
      <c r="X213" s="69">
        <f t="shared" si="104"/>
        <v>2.9441251181727739</v>
      </c>
      <c r="Y213" s="69">
        <f t="shared" si="105"/>
        <v>0.71988861713317309</v>
      </c>
      <c r="Z213" s="69">
        <f t="shared" si="106"/>
        <v>3.8557764635098803</v>
      </c>
      <c r="AA213" s="69">
        <f t="shared" si="107"/>
        <v>19.244223536490122</v>
      </c>
      <c r="AB213" s="69">
        <f t="shared" si="108"/>
        <v>3.1677777175068473</v>
      </c>
      <c r="AC213" s="69">
        <f t="shared" si="109"/>
        <v>0.18868182684282603</v>
      </c>
      <c r="AD213" s="70">
        <f t="shared" si="110"/>
        <v>1206.0988078320233</v>
      </c>
      <c r="AE213" s="68">
        <f t="shared" si="111"/>
        <v>193.25470065891747</v>
      </c>
      <c r="AF213" s="71">
        <f t="shared" si="112"/>
        <v>5.8639999173037172</v>
      </c>
      <c r="AG213" s="72">
        <f t="shared" si="113"/>
        <v>3.4301089624573473</v>
      </c>
      <c r="AH213" s="73">
        <f t="shared" si="114"/>
        <v>4.3012267184041919</v>
      </c>
      <c r="AI213" s="74">
        <f t="shared" si="115"/>
        <v>5.8672184638494684</v>
      </c>
    </row>
    <row r="214" spans="1:35" ht="15.75" customHeight="1" x14ac:dyDescent="0.45">
      <c r="A214" s="56">
        <f t="shared" si="91"/>
        <v>45958</v>
      </c>
      <c r="B214" s="57">
        <v>2025</v>
      </c>
      <c r="C214" s="57">
        <v>10</v>
      </c>
      <c r="D214" s="57">
        <v>28</v>
      </c>
      <c r="E214" s="58">
        <v>301</v>
      </c>
      <c r="F214" s="59">
        <v>35</v>
      </c>
      <c r="G214" s="59">
        <v>15</v>
      </c>
      <c r="H214" s="67">
        <f t="shared" si="92"/>
        <v>25</v>
      </c>
      <c r="I214" s="59">
        <v>98</v>
      </c>
      <c r="J214" s="59">
        <v>75</v>
      </c>
      <c r="K214" s="59">
        <v>1</v>
      </c>
      <c r="L214" s="59">
        <v>30</v>
      </c>
      <c r="M214" s="68">
        <f t="shared" si="93"/>
        <v>-14.188661785278887</v>
      </c>
      <c r="N214" s="69">
        <f t="shared" si="94"/>
        <v>-0.24763944369240085</v>
      </c>
      <c r="O214" s="69">
        <f t="shared" si="95"/>
        <v>1.3656436320594976</v>
      </c>
      <c r="P214" s="69">
        <f t="shared" si="96"/>
        <v>1.0149187393838326</v>
      </c>
      <c r="Q214" s="68">
        <f t="shared" si="97"/>
        <v>20.082465123974178</v>
      </c>
      <c r="R214" s="69">
        <f t="shared" si="98"/>
        <v>1</v>
      </c>
      <c r="S214" s="68">
        <f t="shared" si="99"/>
        <v>10.432724461875459</v>
      </c>
      <c r="T214" s="69">
        <f t="shared" si="100"/>
        <v>5.6226812384961216</v>
      </c>
      <c r="U214" s="69">
        <f t="shared" si="101"/>
        <v>1.7053462321157722</v>
      </c>
      <c r="V214" s="69">
        <f t="shared" si="102"/>
        <v>4.2170109288720914</v>
      </c>
      <c r="W214" s="69">
        <f t="shared" si="103"/>
        <v>1.6712393074734566</v>
      </c>
      <c r="X214" s="69">
        <f t="shared" si="104"/>
        <v>2.9441251181727739</v>
      </c>
      <c r="Y214" s="69">
        <f t="shared" si="105"/>
        <v>0.71988861713317309</v>
      </c>
      <c r="Z214" s="69">
        <f t="shared" si="106"/>
        <v>3.8557764635098803</v>
      </c>
      <c r="AA214" s="69">
        <f t="shared" si="107"/>
        <v>19.244223536490122</v>
      </c>
      <c r="AB214" s="69">
        <f t="shared" si="108"/>
        <v>3.1677777175068473</v>
      </c>
      <c r="AC214" s="69">
        <f t="shared" si="109"/>
        <v>0.18868182684282603</v>
      </c>
      <c r="AD214" s="70">
        <f t="shared" si="110"/>
        <v>1206.0988078320233</v>
      </c>
      <c r="AE214" s="68">
        <f t="shared" si="111"/>
        <v>193.25470065891747</v>
      </c>
      <c r="AF214" s="71">
        <f t="shared" si="112"/>
        <v>5.8639999173037172</v>
      </c>
      <c r="AG214" s="72">
        <f t="shared" si="113"/>
        <v>3.394961461330682</v>
      </c>
      <c r="AH214" s="73">
        <f t="shared" si="114"/>
        <v>4.3012267184041919</v>
      </c>
      <c r="AI214" s="74">
        <f t="shared" si="115"/>
        <v>5.8672184638494684</v>
      </c>
    </row>
    <row r="215" spans="1:35" ht="15.75" customHeight="1" x14ac:dyDescent="0.45">
      <c r="A215" s="56">
        <f t="shared" si="91"/>
        <v>45959</v>
      </c>
      <c r="B215" s="57">
        <v>2025</v>
      </c>
      <c r="C215" s="57">
        <v>10</v>
      </c>
      <c r="D215" s="57">
        <v>29</v>
      </c>
      <c r="E215" s="58">
        <v>302</v>
      </c>
      <c r="F215" s="59">
        <v>35</v>
      </c>
      <c r="G215" s="59">
        <v>15</v>
      </c>
      <c r="H215" s="67">
        <f t="shared" si="92"/>
        <v>25</v>
      </c>
      <c r="I215" s="59">
        <v>98</v>
      </c>
      <c r="J215" s="59">
        <v>75</v>
      </c>
      <c r="K215" s="59">
        <v>1</v>
      </c>
      <c r="L215" s="59">
        <v>30</v>
      </c>
      <c r="M215" s="68">
        <f t="shared" si="93"/>
        <v>-14.507940817518508</v>
      </c>
      <c r="N215" s="69">
        <f t="shared" si="94"/>
        <v>-0.25321192706842299</v>
      </c>
      <c r="O215" s="69">
        <f t="shared" si="95"/>
        <v>1.3607548349942997</v>
      </c>
      <c r="P215" s="69">
        <f t="shared" si="96"/>
        <v>1.0154232088303086</v>
      </c>
      <c r="Q215" s="68">
        <f t="shared" si="97"/>
        <v>19.877129881838698</v>
      </c>
      <c r="R215" s="69">
        <f t="shared" si="98"/>
        <v>1</v>
      </c>
      <c r="S215" s="68">
        <f t="shared" si="99"/>
        <v>10.395376890712756</v>
      </c>
      <c r="T215" s="69">
        <f t="shared" si="100"/>
        <v>5.6226812384961216</v>
      </c>
      <c r="U215" s="69">
        <f t="shared" si="101"/>
        <v>1.7053462321157722</v>
      </c>
      <c r="V215" s="69">
        <f t="shared" si="102"/>
        <v>4.2170109288720914</v>
      </c>
      <c r="W215" s="69">
        <f t="shared" si="103"/>
        <v>1.6712393074734566</v>
      </c>
      <c r="X215" s="69">
        <f t="shared" si="104"/>
        <v>2.9441251181727739</v>
      </c>
      <c r="Y215" s="69">
        <f t="shared" si="105"/>
        <v>0.71988861713317309</v>
      </c>
      <c r="Z215" s="69">
        <f t="shared" si="106"/>
        <v>3.8557764635098803</v>
      </c>
      <c r="AA215" s="69">
        <f t="shared" si="107"/>
        <v>19.244223536490122</v>
      </c>
      <c r="AB215" s="69">
        <f t="shared" si="108"/>
        <v>3.1677777175068473</v>
      </c>
      <c r="AC215" s="69">
        <f t="shared" si="109"/>
        <v>0.18868182684282603</v>
      </c>
      <c r="AD215" s="70">
        <f t="shared" si="110"/>
        <v>1206.0988078320233</v>
      </c>
      <c r="AE215" s="68">
        <f t="shared" si="111"/>
        <v>193.25470065891747</v>
      </c>
      <c r="AF215" s="71">
        <f t="shared" si="112"/>
        <v>5.8639999173037172</v>
      </c>
      <c r="AG215" s="72">
        <f t="shared" si="113"/>
        <v>3.3602493266699445</v>
      </c>
      <c r="AH215" s="73">
        <f t="shared" si="114"/>
        <v>4.3012267184041919</v>
      </c>
      <c r="AI215" s="74">
        <f t="shared" si="115"/>
        <v>5.8672184638494684</v>
      </c>
    </row>
    <row r="216" spans="1:35" ht="15.75" customHeight="1" x14ac:dyDescent="0.45">
      <c r="A216" s="56">
        <f t="shared" si="91"/>
        <v>45960</v>
      </c>
      <c r="B216" s="57">
        <v>2025</v>
      </c>
      <c r="C216" s="57">
        <v>10</v>
      </c>
      <c r="D216" s="57">
        <v>30</v>
      </c>
      <c r="E216" s="58">
        <v>303</v>
      </c>
      <c r="F216" s="59">
        <v>35</v>
      </c>
      <c r="G216" s="59">
        <v>15</v>
      </c>
      <c r="H216" s="67">
        <f t="shared" si="92"/>
        <v>25</v>
      </c>
      <c r="I216" s="59">
        <v>98</v>
      </c>
      <c r="J216" s="59">
        <v>75</v>
      </c>
      <c r="K216" s="59">
        <v>1</v>
      </c>
      <c r="L216" s="59">
        <v>30</v>
      </c>
      <c r="M216" s="68">
        <f t="shared" si="93"/>
        <v>-14.822920813681424</v>
      </c>
      <c r="N216" s="69">
        <f t="shared" si="94"/>
        <v>-0.25870937793478649</v>
      </c>
      <c r="O216" s="69">
        <f t="shared" si="95"/>
        <v>1.3559130116889544</v>
      </c>
      <c r="P216" s="69">
        <f t="shared" si="96"/>
        <v>1.015923108025774</v>
      </c>
      <c r="Q216" s="68">
        <f t="shared" si="97"/>
        <v>19.674446308796618</v>
      </c>
      <c r="R216" s="69">
        <f t="shared" si="98"/>
        <v>1</v>
      </c>
      <c r="S216" s="68">
        <f t="shared" si="99"/>
        <v>10.358388171802554</v>
      </c>
      <c r="T216" s="69">
        <f t="shared" si="100"/>
        <v>5.6226812384961216</v>
      </c>
      <c r="U216" s="69">
        <f t="shared" si="101"/>
        <v>1.7053462321157722</v>
      </c>
      <c r="V216" s="69">
        <f t="shared" si="102"/>
        <v>4.2170109288720914</v>
      </c>
      <c r="W216" s="69">
        <f t="shared" si="103"/>
        <v>1.6712393074734566</v>
      </c>
      <c r="X216" s="69">
        <f t="shared" si="104"/>
        <v>2.9441251181727739</v>
      </c>
      <c r="Y216" s="69">
        <f t="shared" si="105"/>
        <v>0.71988861713317309</v>
      </c>
      <c r="Z216" s="69">
        <f t="shared" si="106"/>
        <v>3.8557764635098803</v>
      </c>
      <c r="AA216" s="69">
        <f t="shared" si="107"/>
        <v>19.244223536490122</v>
      </c>
      <c r="AB216" s="69">
        <f t="shared" si="108"/>
        <v>3.1677777175068473</v>
      </c>
      <c r="AC216" s="69">
        <f t="shared" si="109"/>
        <v>0.18868182684282603</v>
      </c>
      <c r="AD216" s="70">
        <f t="shared" si="110"/>
        <v>1206.0988078320233</v>
      </c>
      <c r="AE216" s="68">
        <f t="shared" si="111"/>
        <v>193.25470065891747</v>
      </c>
      <c r="AF216" s="71">
        <f t="shared" si="112"/>
        <v>5.8639999173037172</v>
      </c>
      <c r="AG216" s="72">
        <f t="shared" si="113"/>
        <v>3.3259854594068954</v>
      </c>
      <c r="AH216" s="73">
        <f t="shared" si="114"/>
        <v>4.3012267184041919</v>
      </c>
      <c r="AI216" s="74">
        <f t="shared" si="115"/>
        <v>5.8672184638494684</v>
      </c>
    </row>
    <row r="217" spans="1:35" ht="15.75" customHeight="1" x14ac:dyDescent="0.45">
      <c r="A217" s="56">
        <f t="shared" si="91"/>
        <v>45961</v>
      </c>
      <c r="B217" s="57">
        <v>2025</v>
      </c>
      <c r="C217" s="57">
        <v>10</v>
      </c>
      <c r="D217" s="57">
        <v>31</v>
      </c>
      <c r="E217" s="58">
        <v>304</v>
      </c>
      <c r="F217" s="59">
        <v>35</v>
      </c>
      <c r="G217" s="59">
        <v>15</v>
      </c>
      <c r="H217" s="67">
        <f t="shared" si="92"/>
        <v>25</v>
      </c>
      <c r="I217" s="59">
        <v>98</v>
      </c>
      <c r="J217" s="59">
        <v>75</v>
      </c>
      <c r="K217" s="59">
        <v>1</v>
      </c>
      <c r="L217" s="59">
        <v>30</v>
      </c>
      <c r="M217" s="68">
        <f t="shared" si="93"/>
        <v>-15.133508437960442</v>
      </c>
      <c r="N217" s="69">
        <f t="shared" si="94"/>
        <v>-0.26413016727053623</v>
      </c>
      <c r="O217" s="69">
        <f t="shared" si="95"/>
        <v>1.3511198570788401</v>
      </c>
      <c r="P217" s="69">
        <f t="shared" si="96"/>
        <v>1.016418288838616</v>
      </c>
      <c r="Q217" s="68">
        <f t="shared" si="97"/>
        <v>19.474489319875886</v>
      </c>
      <c r="R217" s="69">
        <f t="shared" si="98"/>
        <v>1</v>
      </c>
      <c r="S217" s="68">
        <f t="shared" si="99"/>
        <v>10.321771253467073</v>
      </c>
      <c r="T217" s="69">
        <f t="shared" si="100"/>
        <v>5.6226812384961216</v>
      </c>
      <c r="U217" s="69">
        <f t="shared" si="101"/>
        <v>1.7053462321157722</v>
      </c>
      <c r="V217" s="69">
        <f t="shared" si="102"/>
        <v>4.2170109288720914</v>
      </c>
      <c r="W217" s="69">
        <f t="shared" si="103"/>
        <v>1.6712393074734566</v>
      </c>
      <c r="X217" s="69">
        <f t="shared" si="104"/>
        <v>2.9441251181727739</v>
      </c>
      <c r="Y217" s="69">
        <f t="shared" si="105"/>
        <v>0.71988861713317309</v>
      </c>
      <c r="Z217" s="69">
        <f t="shared" si="106"/>
        <v>3.8557764635098803</v>
      </c>
      <c r="AA217" s="69">
        <f t="shared" si="107"/>
        <v>19.244223536490122</v>
      </c>
      <c r="AB217" s="69">
        <f t="shared" si="108"/>
        <v>3.1677777175068473</v>
      </c>
      <c r="AC217" s="69">
        <f t="shared" si="109"/>
        <v>0.18868182684282603</v>
      </c>
      <c r="AD217" s="70">
        <f t="shared" si="110"/>
        <v>1206.0988078320233</v>
      </c>
      <c r="AE217" s="68">
        <f t="shared" si="111"/>
        <v>193.25470065891747</v>
      </c>
      <c r="AF217" s="71">
        <f t="shared" si="112"/>
        <v>5.8639999173037172</v>
      </c>
      <c r="AG217" s="72">
        <f t="shared" si="113"/>
        <v>3.2921825240043483</v>
      </c>
      <c r="AH217" s="73">
        <f t="shared" si="114"/>
        <v>4.3012267184041919</v>
      </c>
      <c r="AI217" s="74">
        <f t="shared" si="115"/>
        <v>5.8672184638494684</v>
      </c>
    </row>
    <row r="218" spans="1:35" ht="15.75" customHeight="1" x14ac:dyDescent="0.45">
      <c r="A218" s="56">
        <f t="shared" si="91"/>
        <v>45962</v>
      </c>
      <c r="B218" s="57">
        <v>2025</v>
      </c>
      <c r="C218" s="57">
        <v>11</v>
      </c>
      <c r="D218" s="57">
        <v>1</v>
      </c>
      <c r="E218" s="58">
        <v>305</v>
      </c>
      <c r="F218" s="59">
        <v>35</v>
      </c>
      <c r="G218" s="59">
        <v>15</v>
      </c>
      <c r="H218" s="67">
        <f t="shared" si="92"/>
        <v>25</v>
      </c>
      <c r="I218" s="59">
        <v>98</v>
      </c>
      <c r="J218" s="59">
        <v>75</v>
      </c>
      <c r="K218" s="59">
        <v>1</v>
      </c>
      <c r="L218" s="59">
        <v>30</v>
      </c>
      <c r="M218" s="68">
        <f t="shared" si="93"/>
        <v>-15.439611656109038</v>
      </c>
      <c r="N218" s="69">
        <f t="shared" si="94"/>
        <v>-0.26947268877128977</v>
      </c>
      <c r="O218" s="69">
        <f t="shared" si="95"/>
        <v>1.346377092440177</v>
      </c>
      <c r="P218" s="69">
        <f t="shared" si="96"/>
        <v>1.0169086045353866</v>
      </c>
      <c r="Q218" s="68">
        <f t="shared" si="97"/>
        <v>19.277332390873735</v>
      </c>
      <c r="R218" s="69">
        <f t="shared" si="98"/>
        <v>1</v>
      </c>
      <c r="S218" s="68">
        <f t="shared" si="99"/>
        <v>10.285539285257274</v>
      </c>
      <c r="T218" s="69">
        <f t="shared" si="100"/>
        <v>5.6226812384961216</v>
      </c>
      <c r="U218" s="69">
        <f t="shared" si="101"/>
        <v>1.7053462321157722</v>
      </c>
      <c r="V218" s="69">
        <f t="shared" si="102"/>
        <v>4.2170109288720914</v>
      </c>
      <c r="W218" s="69">
        <f t="shared" si="103"/>
        <v>1.6712393074734566</v>
      </c>
      <c r="X218" s="69">
        <f t="shared" si="104"/>
        <v>2.9441251181727739</v>
      </c>
      <c r="Y218" s="69">
        <f t="shared" si="105"/>
        <v>0.71988861713317309</v>
      </c>
      <c r="Z218" s="69">
        <f t="shared" si="106"/>
        <v>3.8557764635098803</v>
      </c>
      <c r="AA218" s="69">
        <f t="shared" si="107"/>
        <v>19.244223536490122</v>
      </c>
      <c r="AB218" s="69">
        <f t="shared" si="108"/>
        <v>3.1677777175068473</v>
      </c>
      <c r="AC218" s="69">
        <f t="shared" si="109"/>
        <v>0.18868182684282603</v>
      </c>
      <c r="AD218" s="70">
        <f t="shared" si="110"/>
        <v>1206.0988078320233</v>
      </c>
      <c r="AE218" s="68">
        <f t="shared" si="111"/>
        <v>193.25470065891747</v>
      </c>
      <c r="AF218" s="71">
        <f t="shared" si="112"/>
        <v>5.8639999173037172</v>
      </c>
      <c r="AG218" s="72">
        <f t="shared" si="113"/>
        <v>3.2588529416216772</v>
      </c>
      <c r="AH218" s="73">
        <f t="shared" si="114"/>
        <v>4.3012267184041919</v>
      </c>
      <c r="AI218" s="74">
        <f t="shared" si="115"/>
        <v>5.8672184638494684</v>
      </c>
    </row>
    <row r="219" spans="1:35" ht="15.75" customHeight="1" x14ac:dyDescent="0.45">
      <c r="A219" s="56">
        <f t="shared" si="91"/>
        <v>45963</v>
      </c>
      <c r="B219" s="57">
        <v>2025</v>
      </c>
      <c r="C219" s="57">
        <v>11</v>
      </c>
      <c r="D219" s="57">
        <v>2</v>
      </c>
      <c r="E219" s="58">
        <v>306</v>
      </c>
      <c r="F219" s="59">
        <v>35</v>
      </c>
      <c r="G219" s="59">
        <v>15</v>
      </c>
      <c r="H219" s="67">
        <f t="shared" si="92"/>
        <v>25</v>
      </c>
      <c r="I219" s="59">
        <v>98</v>
      </c>
      <c r="J219" s="59">
        <v>75</v>
      </c>
      <c r="K219" s="59">
        <v>1</v>
      </c>
      <c r="L219" s="59">
        <v>30</v>
      </c>
      <c r="M219" s="68">
        <f t="shared" si="93"/>
        <v>-15.741139762713226</v>
      </c>
      <c r="N219" s="69">
        <f t="shared" si="94"/>
        <v>-0.27473535932522153</v>
      </c>
      <c r="O219" s="69">
        <f t="shared" si="95"/>
        <v>1.3416864646229125</v>
      </c>
      <c r="P219" s="69">
        <f t="shared" si="96"/>
        <v>1.0173939098242832</v>
      </c>
      <c r="Q219" s="68">
        <f t="shared" si="97"/>
        <v>19.083047520719269</v>
      </c>
      <c r="R219" s="69">
        <f t="shared" si="98"/>
        <v>1</v>
      </c>
      <c r="S219" s="68">
        <f t="shared" si="99"/>
        <v>10.249705612092532</v>
      </c>
      <c r="T219" s="69">
        <f t="shared" si="100"/>
        <v>5.6226812384961216</v>
      </c>
      <c r="U219" s="69">
        <f t="shared" si="101"/>
        <v>1.7053462321157722</v>
      </c>
      <c r="V219" s="69">
        <f t="shared" si="102"/>
        <v>4.2170109288720914</v>
      </c>
      <c r="W219" s="69">
        <f t="shared" si="103"/>
        <v>1.6712393074734566</v>
      </c>
      <c r="X219" s="69">
        <f t="shared" si="104"/>
        <v>2.9441251181727739</v>
      </c>
      <c r="Y219" s="69">
        <f t="shared" si="105"/>
        <v>0.71988861713317309</v>
      </c>
      <c r="Z219" s="69">
        <f t="shared" si="106"/>
        <v>3.8557764635098803</v>
      </c>
      <c r="AA219" s="69">
        <f t="shared" si="107"/>
        <v>19.244223536490122</v>
      </c>
      <c r="AB219" s="69">
        <f t="shared" si="108"/>
        <v>3.1677777175068473</v>
      </c>
      <c r="AC219" s="69">
        <f t="shared" si="109"/>
        <v>0.18868182684282603</v>
      </c>
      <c r="AD219" s="70">
        <f t="shared" si="110"/>
        <v>1206.0988078320233</v>
      </c>
      <c r="AE219" s="68">
        <f t="shared" si="111"/>
        <v>193.25470065891747</v>
      </c>
      <c r="AF219" s="71">
        <f t="shared" si="112"/>
        <v>5.8639999173037172</v>
      </c>
      <c r="AG219" s="72">
        <f t="shared" si="113"/>
        <v>3.2260088837521761</v>
      </c>
      <c r="AH219" s="73">
        <f t="shared" si="114"/>
        <v>4.3012267184041919</v>
      </c>
      <c r="AI219" s="74">
        <f t="shared" si="115"/>
        <v>5.8672184638494684</v>
      </c>
    </row>
    <row r="220" spans="1:35" ht="15.75" customHeight="1" x14ac:dyDescent="0.45">
      <c r="A220" s="56">
        <f t="shared" si="91"/>
        <v>45964</v>
      </c>
      <c r="B220" s="57">
        <v>2025</v>
      </c>
      <c r="C220" s="57">
        <v>11</v>
      </c>
      <c r="D220" s="57">
        <v>3</v>
      </c>
      <c r="E220" s="58">
        <v>307</v>
      </c>
      <c r="F220" s="59">
        <v>35</v>
      </c>
      <c r="G220" s="59">
        <v>15</v>
      </c>
      <c r="H220" s="67">
        <f t="shared" si="92"/>
        <v>25</v>
      </c>
      <c r="I220" s="59">
        <v>98</v>
      </c>
      <c r="J220" s="59">
        <v>75</v>
      </c>
      <c r="K220" s="59">
        <v>1</v>
      </c>
      <c r="L220" s="59">
        <v>30</v>
      </c>
      <c r="M220" s="68">
        <f t="shared" si="93"/>
        <v>-16.038003408069635</v>
      </c>
      <c r="N220" s="69">
        <f t="shared" si="94"/>
        <v>-0.27991661948217533</v>
      </c>
      <c r="O220" s="69">
        <f t="shared" si="95"/>
        <v>1.3370497451660106</v>
      </c>
      <c r="P220" s="69">
        <f t="shared" si="96"/>
        <v>1.0178740608982029</v>
      </c>
      <c r="Q220" s="68">
        <f t="shared" si="97"/>
        <v>18.89170519667918</v>
      </c>
      <c r="R220" s="69">
        <f t="shared" si="98"/>
        <v>1</v>
      </c>
      <c r="S220" s="68">
        <f t="shared" si="99"/>
        <v>10.214283767501989</v>
      </c>
      <c r="T220" s="69">
        <f t="shared" si="100"/>
        <v>5.6226812384961216</v>
      </c>
      <c r="U220" s="69">
        <f t="shared" si="101"/>
        <v>1.7053462321157722</v>
      </c>
      <c r="V220" s="69">
        <f t="shared" si="102"/>
        <v>4.2170109288720914</v>
      </c>
      <c r="W220" s="69">
        <f t="shared" si="103"/>
        <v>1.6712393074734566</v>
      </c>
      <c r="X220" s="69">
        <f t="shared" si="104"/>
        <v>2.9441251181727739</v>
      </c>
      <c r="Y220" s="69">
        <f t="shared" si="105"/>
        <v>0.71988861713317309</v>
      </c>
      <c r="Z220" s="69">
        <f t="shared" si="106"/>
        <v>3.8557764635098803</v>
      </c>
      <c r="AA220" s="69">
        <f t="shared" si="107"/>
        <v>19.244223536490122</v>
      </c>
      <c r="AB220" s="69">
        <f t="shared" si="108"/>
        <v>3.1677777175068473</v>
      </c>
      <c r="AC220" s="69">
        <f t="shared" si="109"/>
        <v>0.18868182684282603</v>
      </c>
      <c r="AD220" s="70">
        <f t="shared" si="110"/>
        <v>1206.0988078320233</v>
      </c>
      <c r="AE220" s="68">
        <f t="shared" si="111"/>
        <v>193.25470065891747</v>
      </c>
      <c r="AF220" s="71">
        <f t="shared" si="112"/>
        <v>5.8639999173037172</v>
      </c>
      <c r="AG220" s="72">
        <f t="shared" si="113"/>
        <v>3.1936622663410463</v>
      </c>
      <c r="AH220" s="73">
        <f t="shared" si="114"/>
        <v>4.3012267184041919</v>
      </c>
      <c r="AI220" s="74">
        <f t="shared" si="115"/>
        <v>5.8672184638494684</v>
      </c>
    </row>
    <row r="221" spans="1:35" ht="15.75" customHeight="1" x14ac:dyDescent="0.45">
      <c r="A221" s="56">
        <f t="shared" si="91"/>
        <v>45965</v>
      </c>
      <c r="B221" s="57">
        <v>2025</v>
      </c>
      <c r="C221" s="57">
        <v>11</v>
      </c>
      <c r="D221" s="57">
        <v>4</v>
      </c>
      <c r="E221" s="58">
        <v>308</v>
      </c>
      <c r="F221" s="59">
        <v>35</v>
      </c>
      <c r="G221" s="59">
        <v>15</v>
      </c>
      <c r="H221" s="67">
        <f t="shared" si="92"/>
        <v>25</v>
      </c>
      <c r="I221" s="59">
        <v>98</v>
      </c>
      <c r="J221" s="59">
        <v>75</v>
      </c>
      <c r="K221" s="59">
        <v>1</v>
      </c>
      <c r="L221" s="59">
        <v>30</v>
      </c>
      <c r="M221" s="68">
        <f t="shared" si="93"/>
        <v>-16.330114624661906</v>
      </c>
      <c r="N221" s="69">
        <f t="shared" si="94"/>
        <v>-0.28501493391576577</v>
      </c>
      <c r="O221" s="69">
        <f t="shared" si="95"/>
        <v>1.3324687292924358</v>
      </c>
      <c r="P221" s="69">
        <f t="shared" si="96"/>
        <v>1.0183489154773542</v>
      </c>
      <c r="Q221" s="68">
        <f t="shared" si="97"/>
        <v>18.703374362450297</v>
      </c>
      <c r="R221" s="69">
        <f t="shared" si="98"/>
        <v>1</v>
      </c>
      <c r="S221" s="68">
        <f t="shared" si="99"/>
        <v>10.179287465946798</v>
      </c>
      <c r="T221" s="69">
        <f t="shared" si="100"/>
        <v>5.6226812384961216</v>
      </c>
      <c r="U221" s="69">
        <f t="shared" si="101"/>
        <v>1.7053462321157722</v>
      </c>
      <c r="V221" s="69">
        <f t="shared" si="102"/>
        <v>4.2170109288720914</v>
      </c>
      <c r="W221" s="69">
        <f t="shared" si="103"/>
        <v>1.6712393074734566</v>
      </c>
      <c r="X221" s="69">
        <f t="shared" si="104"/>
        <v>2.9441251181727739</v>
      </c>
      <c r="Y221" s="69">
        <f t="shared" si="105"/>
        <v>0.71988861713317309</v>
      </c>
      <c r="Z221" s="69">
        <f t="shared" si="106"/>
        <v>3.8557764635098803</v>
      </c>
      <c r="AA221" s="69">
        <f t="shared" si="107"/>
        <v>19.244223536490122</v>
      </c>
      <c r="AB221" s="69">
        <f t="shared" si="108"/>
        <v>3.1677777175068473</v>
      </c>
      <c r="AC221" s="69">
        <f t="shared" si="109"/>
        <v>0.18868182684282603</v>
      </c>
      <c r="AD221" s="70">
        <f t="shared" si="110"/>
        <v>1206.0988078320233</v>
      </c>
      <c r="AE221" s="68">
        <f t="shared" si="111"/>
        <v>193.25470065891747</v>
      </c>
      <c r="AF221" s="71">
        <f t="shared" si="112"/>
        <v>5.8639999173037172</v>
      </c>
      <c r="AG221" s="72">
        <f t="shared" si="113"/>
        <v>3.1618247443914114</v>
      </c>
      <c r="AH221" s="73">
        <f t="shared" si="114"/>
        <v>4.3012267184041919</v>
      </c>
      <c r="AI221" s="74">
        <f t="shared" si="115"/>
        <v>5.8672184638494684</v>
      </c>
    </row>
    <row r="222" spans="1:35" ht="15.75" customHeight="1" x14ac:dyDescent="0.45">
      <c r="A222" s="56">
        <f t="shared" si="91"/>
        <v>45966</v>
      </c>
      <c r="B222" s="57">
        <v>2025</v>
      </c>
      <c r="C222" s="57">
        <v>11</v>
      </c>
      <c r="D222" s="57">
        <v>5</v>
      </c>
      <c r="E222" s="58">
        <v>309</v>
      </c>
      <c r="F222" s="59">
        <v>35</v>
      </c>
      <c r="G222" s="59">
        <v>15</v>
      </c>
      <c r="H222" s="67">
        <f t="shared" si="92"/>
        <v>25</v>
      </c>
      <c r="I222" s="59">
        <v>98</v>
      </c>
      <c r="J222" s="59">
        <v>75</v>
      </c>
      <c r="K222" s="59">
        <v>1</v>
      </c>
      <c r="L222" s="59">
        <v>30</v>
      </c>
      <c r="M222" s="68">
        <f t="shared" si="93"/>
        <v>-16.617386853227469</v>
      </c>
      <c r="N222" s="69">
        <f t="shared" si="94"/>
        <v>-0.29002879187833008</v>
      </c>
      <c r="O222" s="69">
        <f t="shared" si="95"/>
        <v>1.3279452347813951</v>
      </c>
      <c r="P222" s="69">
        <f t="shared" si="96"/>
        <v>1.0188183328514193</v>
      </c>
      <c r="Q222" s="68">
        <f t="shared" si="97"/>
        <v>18.518122389173516</v>
      </c>
      <c r="R222" s="69">
        <f t="shared" si="98"/>
        <v>1</v>
      </c>
      <c r="S222" s="68">
        <f t="shared" si="99"/>
        <v>10.144730594204701</v>
      </c>
      <c r="T222" s="69">
        <f t="shared" si="100"/>
        <v>5.6226812384961216</v>
      </c>
      <c r="U222" s="69">
        <f t="shared" si="101"/>
        <v>1.7053462321157722</v>
      </c>
      <c r="V222" s="69">
        <f t="shared" si="102"/>
        <v>4.2170109288720914</v>
      </c>
      <c r="W222" s="69">
        <f t="shared" si="103"/>
        <v>1.6712393074734566</v>
      </c>
      <c r="X222" s="69">
        <f t="shared" si="104"/>
        <v>2.9441251181727739</v>
      </c>
      <c r="Y222" s="69">
        <f t="shared" si="105"/>
        <v>0.71988861713317309</v>
      </c>
      <c r="Z222" s="69">
        <f t="shared" si="106"/>
        <v>3.8557764635098803</v>
      </c>
      <c r="AA222" s="69">
        <f t="shared" si="107"/>
        <v>19.244223536490122</v>
      </c>
      <c r="AB222" s="69">
        <f t="shared" si="108"/>
        <v>3.1677777175068473</v>
      </c>
      <c r="AC222" s="69">
        <f t="shared" si="109"/>
        <v>0.18868182684282603</v>
      </c>
      <c r="AD222" s="70">
        <f t="shared" si="110"/>
        <v>1206.0988078320233</v>
      </c>
      <c r="AE222" s="68">
        <f t="shared" si="111"/>
        <v>193.25470065891747</v>
      </c>
      <c r="AF222" s="71">
        <f t="shared" si="112"/>
        <v>5.8639999173037172</v>
      </c>
      <c r="AG222" s="72">
        <f t="shared" si="113"/>
        <v>3.1305077070641891</v>
      </c>
      <c r="AH222" s="73">
        <f t="shared" si="114"/>
        <v>4.3012267184041919</v>
      </c>
      <c r="AI222" s="74">
        <f t="shared" si="115"/>
        <v>5.8672184638494684</v>
      </c>
    </row>
    <row r="223" spans="1:35" ht="15.75" customHeight="1" x14ac:dyDescent="0.45">
      <c r="A223" s="56">
        <f t="shared" si="91"/>
        <v>45967</v>
      </c>
      <c r="B223" s="57">
        <v>2025</v>
      </c>
      <c r="C223" s="57">
        <v>11</v>
      </c>
      <c r="D223" s="57">
        <v>6</v>
      </c>
      <c r="E223" s="58">
        <v>310</v>
      </c>
      <c r="F223" s="59">
        <v>35</v>
      </c>
      <c r="G223" s="59">
        <v>15</v>
      </c>
      <c r="H223" s="67">
        <f t="shared" si="92"/>
        <v>25</v>
      </c>
      <c r="I223" s="59">
        <v>98</v>
      </c>
      <c r="J223" s="59">
        <v>75</v>
      </c>
      <c r="K223" s="59">
        <v>1</v>
      </c>
      <c r="L223" s="59">
        <v>30</v>
      </c>
      <c r="M223" s="68">
        <f t="shared" si="93"/>
        <v>-16.899734968407056</v>
      </c>
      <c r="N223" s="69">
        <f t="shared" si="94"/>
        <v>-0.29495670764859783</v>
      </c>
      <c r="O223" s="69">
        <f t="shared" si="95"/>
        <v>1.3234811007157119</v>
      </c>
      <c r="P223" s="69">
        <f t="shared" si="96"/>
        <v>1.0192821739212485</v>
      </c>
      <c r="Q223" s="68">
        <f t="shared" si="97"/>
        <v>18.33601504939449</v>
      </c>
      <c r="R223" s="69">
        <f t="shared" si="98"/>
        <v>1</v>
      </c>
      <c r="S223" s="68">
        <f t="shared" si="99"/>
        <v>10.110627201800702</v>
      </c>
      <c r="T223" s="69">
        <f t="shared" si="100"/>
        <v>5.6226812384961216</v>
      </c>
      <c r="U223" s="69">
        <f t="shared" si="101"/>
        <v>1.7053462321157722</v>
      </c>
      <c r="V223" s="69">
        <f t="shared" si="102"/>
        <v>4.2170109288720914</v>
      </c>
      <c r="W223" s="69">
        <f t="shared" si="103"/>
        <v>1.6712393074734566</v>
      </c>
      <c r="X223" s="69">
        <f t="shared" si="104"/>
        <v>2.9441251181727739</v>
      </c>
      <c r="Y223" s="69">
        <f t="shared" si="105"/>
        <v>0.71988861713317309</v>
      </c>
      <c r="Z223" s="69">
        <f t="shared" si="106"/>
        <v>3.8557764635098803</v>
      </c>
      <c r="AA223" s="69">
        <f t="shared" si="107"/>
        <v>19.244223536490122</v>
      </c>
      <c r="AB223" s="69">
        <f t="shared" si="108"/>
        <v>3.1677777175068473</v>
      </c>
      <c r="AC223" s="69">
        <f t="shared" si="109"/>
        <v>0.18868182684282603</v>
      </c>
      <c r="AD223" s="70">
        <f t="shared" si="110"/>
        <v>1206.0988078320233</v>
      </c>
      <c r="AE223" s="68">
        <f t="shared" si="111"/>
        <v>193.25470065891747</v>
      </c>
      <c r="AF223" s="71">
        <f t="shared" si="112"/>
        <v>5.8639999173037172</v>
      </c>
      <c r="AG223" s="72">
        <f t="shared" si="113"/>
        <v>3.0997222732761229</v>
      </c>
      <c r="AH223" s="73">
        <f t="shared" si="114"/>
        <v>4.3012267184041919</v>
      </c>
      <c r="AI223" s="74">
        <f t="shared" si="115"/>
        <v>5.8672184638494684</v>
      </c>
    </row>
    <row r="224" spans="1:35" ht="15.75" customHeight="1" x14ac:dyDescent="0.45">
      <c r="A224" s="56">
        <f t="shared" si="91"/>
        <v>45968</v>
      </c>
      <c r="B224" s="57">
        <v>2025</v>
      </c>
      <c r="C224" s="57">
        <v>11</v>
      </c>
      <c r="D224" s="57">
        <v>7</v>
      </c>
      <c r="E224" s="58">
        <v>311</v>
      </c>
      <c r="F224" s="59">
        <v>35</v>
      </c>
      <c r="G224" s="59">
        <v>15</v>
      </c>
      <c r="H224" s="67">
        <f t="shared" si="92"/>
        <v>25</v>
      </c>
      <c r="I224" s="59">
        <v>98</v>
      </c>
      <c r="J224" s="59">
        <v>75</v>
      </c>
      <c r="K224" s="59">
        <v>1</v>
      </c>
      <c r="L224" s="59">
        <v>30</v>
      </c>
      <c r="M224" s="68">
        <f t="shared" si="93"/>
        <v>-17.177075303969271</v>
      </c>
      <c r="N224" s="69">
        <f t="shared" si="94"/>
        <v>-0.29979722097194367</v>
      </c>
      <c r="O224" s="69">
        <f t="shared" si="95"/>
        <v>1.3190781861025431</v>
      </c>
      <c r="P224" s="69">
        <f t="shared" si="96"/>
        <v>1.0197403012400799</v>
      </c>
      <c r="Q224" s="68">
        <f t="shared" si="97"/>
        <v>18.157116493987509</v>
      </c>
      <c r="R224" s="69">
        <f t="shared" si="98"/>
        <v>1</v>
      </c>
      <c r="S224" s="68">
        <f t="shared" si="99"/>
        <v>10.076991490470153</v>
      </c>
      <c r="T224" s="69">
        <f t="shared" si="100"/>
        <v>5.6226812384961216</v>
      </c>
      <c r="U224" s="69">
        <f t="shared" si="101"/>
        <v>1.7053462321157722</v>
      </c>
      <c r="V224" s="69">
        <f t="shared" si="102"/>
        <v>4.2170109288720914</v>
      </c>
      <c r="W224" s="69">
        <f t="shared" si="103"/>
        <v>1.6712393074734566</v>
      </c>
      <c r="X224" s="69">
        <f t="shared" si="104"/>
        <v>2.9441251181727739</v>
      </c>
      <c r="Y224" s="69">
        <f t="shared" si="105"/>
        <v>0.71988861713317309</v>
      </c>
      <c r="Z224" s="69">
        <f t="shared" si="106"/>
        <v>3.8557764635098803</v>
      </c>
      <c r="AA224" s="69">
        <f t="shared" si="107"/>
        <v>19.244223536490122</v>
      </c>
      <c r="AB224" s="69">
        <f t="shared" si="108"/>
        <v>3.1677777175068473</v>
      </c>
      <c r="AC224" s="69">
        <f t="shared" si="109"/>
        <v>0.18868182684282603</v>
      </c>
      <c r="AD224" s="70">
        <f t="shared" si="110"/>
        <v>1206.0988078320233</v>
      </c>
      <c r="AE224" s="68">
        <f t="shared" si="111"/>
        <v>193.25470065891747</v>
      </c>
      <c r="AF224" s="71">
        <f t="shared" si="112"/>
        <v>5.8639999173037172</v>
      </c>
      <c r="AG224" s="72">
        <f t="shared" si="113"/>
        <v>3.0694792877987385</v>
      </c>
      <c r="AH224" s="73">
        <f t="shared" si="114"/>
        <v>4.3012267184041919</v>
      </c>
      <c r="AI224" s="74">
        <f t="shared" si="115"/>
        <v>5.8672184638494684</v>
      </c>
    </row>
    <row r="225" spans="1:35" ht="15.75" customHeight="1" x14ac:dyDescent="0.45">
      <c r="A225" s="56">
        <f t="shared" si="91"/>
        <v>45969</v>
      </c>
      <c r="B225" s="57">
        <v>2025</v>
      </c>
      <c r="C225" s="57">
        <v>11</v>
      </c>
      <c r="D225" s="57">
        <v>8</v>
      </c>
      <c r="E225" s="58">
        <v>312</v>
      </c>
      <c r="F225" s="59">
        <v>35</v>
      </c>
      <c r="G225" s="59">
        <v>15</v>
      </c>
      <c r="H225" s="67">
        <f t="shared" si="92"/>
        <v>25</v>
      </c>
      <c r="I225" s="59">
        <v>98</v>
      </c>
      <c r="J225" s="59">
        <v>75</v>
      </c>
      <c r="K225" s="59">
        <v>1</v>
      </c>
      <c r="L225" s="59">
        <v>30</v>
      </c>
      <c r="M225" s="68">
        <f t="shared" si="93"/>
        <v>-17.449325677602861</v>
      </c>
      <c r="N225" s="69">
        <f t="shared" si="94"/>
        <v>-0.30454889749309522</v>
      </c>
      <c r="O225" s="69">
        <f t="shared" si="95"/>
        <v>1.3147383683660452</v>
      </c>
      <c r="P225" s="69">
        <f t="shared" si="96"/>
        <v>1.0201925790542665</v>
      </c>
      <c r="Q225" s="68">
        <f t="shared" si="97"/>
        <v>17.981489232048691</v>
      </c>
      <c r="R225" s="69">
        <f t="shared" si="98"/>
        <v>1</v>
      </c>
      <c r="S225" s="68">
        <f t="shared" si="99"/>
        <v>10.043837802643584</v>
      </c>
      <c r="T225" s="69">
        <f t="shared" si="100"/>
        <v>5.6226812384961216</v>
      </c>
      <c r="U225" s="69">
        <f t="shared" si="101"/>
        <v>1.7053462321157722</v>
      </c>
      <c r="V225" s="69">
        <f t="shared" si="102"/>
        <v>4.2170109288720914</v>
      </c>
      <c r="W225" s="69">
        <f t="shared" si="103"/>
        <v>1.6712393074734566</v>
      </c>
      <c r="X225" s="69">
        <f t="shared" si="104"/>
        <v>2.9441251181727739</v>
      </c>
      <c r="Y225" s="69">
        <f t="shared" si="105"/>
        <v>0.71988861713317309</v>
      </c>
      <c r="Z225" s="69">
        <f t="shared" si="106"/>
        <v>3.8557764635098803</v>
      </c>
      <c r="AA225" s="69">
        <f t="shared" si="107"/>
        <v>19.244223536490122</v>
      </c>
      <c r="AB225" s="69">
        <f t="shared" si="108"/>
        <v>3.1677777175068473</v>
      </c>
      <c r="AC225" s="69">
        <f t="shared" si="109"/>
        <v>0.18868182684282603</v>
      </c>
      <c r="AD225" s="70">
        <f t="shared" si="110"/>
        <v>1206.0988078320233</v>
      </c>
      <c r="AE225" s="68">
        <f t="shared" si="111"/>
        <v>193.25470065891747</v>
      </c>
      <c r="AF225" s="71">
        <f t="shared" si="112"/>
        <v>5.8639999173037172</v>
      </c>
      <c r="AG225" s="72">
        <f t="shared" si="113"/>
        <v>3.0397893178592654</v>
      </c>
      <c r="AH225" s="73">
        <f t="shared" si="114"/>
        <v>4.3012267184041919</v>
      </c>
      <c r="AI225" s="74">
        <f t="shared" si="115"/>
        <v>5.8672184638494684</v>
      </c>
    </row>
    <row r="226" spans="1:35" ht="15.75" customHeight="1" x14ac:dyDescent="0.45">
      <c r="A226" s="56">
        <f t="shared" si="91"/>
        <v>45970</v>
      </c>
      <c r="B226" s="57">
        <v>2025</v>
      </c>
      <c r="C226" s="57">
        <v>11</v>
      </c>
      <c r="D226" s="57">
        <v>9</v>
      </c>
      <c r="E226" s="58">
        <v>313</v>
      </c>
      <c r="F226" s="59">
        <v>35</v>
      </c>
      <c r="G226" s="59">
        <v>15</v>
      </c>
      <c r="H226" s="67">
        <f t="shared" si="92"/>
        <v>25</v>
      </c>
      <c r="I226" s="59">
        <v>98</v>
      </c>
      <c r="J226" s="59">
        <v>75</v>
      </c>
      <c r="K226" s="59">
        <v>1</v>
      </c>
      <c r="L226" s="59">
        <v>30</v>
      </c>
      <c r="M226" s="68">
        <f t="shared" si="93"/>
        <v>-17.716405415269172</v>
      </c>
      <c r="N226" s="69">
        <f t="shared" si="94"/>
        <v>-0.30921032918116464</v>
      </c>
      <c r="O226" s="69">
        <f t="shared" si="95"/>
        <v>1.3104635417110062</v>
      </c>
      <c r="P226" s="69">
        <f t="shared" si="96"/>
        <v>1.0206388733435046</v>
      </c>
      <c r="Q226" s="68">
        <f t="shared" si="97"/>
        <v>17.809194113755737</v>
      </c>
      <c r="R226" s="69">
        <f t="shared" si="98"/>
        <v>1</v>
      </c>
      <c r="S226" s="68">
        <f t="shared" si="99"/>
        <v>10.011180608945807</v>
      </c>
      <c r="T226" s="69">
        <f t="shared" si="100"/>
        <v>5.6226812384961216</v>
      </c>
      <c r="U226" s="69">
        <f t="shared" si="101"/>
        <v>1.7053462321157722</v>
      </c>
      <c r="V226" s="69">
        <f t="shared" si="102"/>
        <v>4.2170109288720914</v>
      </c>
      <c r="W226" s="69">
        <f t="shared" si="103"/>
        <v>1.6712393074734566</v>
      </c>
      <c r="X226" s="69">
        <f t="shared" si="104"/>
        <v>2.9441251181727739</v>
      </c>
      <c r="Y226" s="69">
        <f t="shared" si="105"/>
        <v>0.71988861713317309</v>
      </c>
      <c r="Z226" s="69">
        <f t="shared" si="106"/>
        <v>3.8557764635098803</v>
      </c>
      <c r="AA226" s="69">
        <f t="shared" si="107"/>
        <v>19.244223536490122</v>
      </c>
      <c r="AB226" s="69">
        <f t="shared" si="108"/>
        <v>3.1677777175068473</v>
      </c>
      <c r="AC226" s="69">
        <f t="shared" si="109"/>
        <v>0.18868182684282603</v>
      </c>
      <c r="AD226" s="70">
        <f t="shared" si="110"/>
        <v>1206.0988078320233</v>
      </c>
      <c r="AE226" s="68">
        <f t="shared" si="111"/>
        <v>193.25470065891747</v>
      </c>
      <c r="AF226" s="71">
        <f t="shared" si="112"/>
        <v>5.8639999173037172</v>
      </c>
      <c r="AG226" s="72">
        <f t="shared" si="113"/>
        <v>3.010662650243062</v>
      </c>
      <c r="AH226" s="73">
        <f t="shared" si="114"/>
        <v>4.3012267184041919</v>
      </c>
      <c r="AI226" s="74">
        <f t="shared" si="115"/>
        <v>5.8672184638494684</v>
      </c>
    </row>
    <row r="227" spans="1:35" ht="15.75" customHeight="1" x14ac:dyDescent="0.45">
      <c r="A227" s="56">
        <f t="shared" si="91"/>
        <v>45971</v>
      </c>
      <c r="B227" s="57">
        <v>2025</v>
      </c>
      <c r="C227" s="57">
        <v>11</v>
      </c>
      <c r="D227" s="57">
        <v>10</v>
      </c>
      <c r="E227" s="58">
        <v>314</v>
      </c>
      <c r="F227" s="59">
        <v>35</v>
      </c>
      <c r="G227" s="59">
        <v>15</v>
      </c>
      <c r="H227" s="67">
        <f t="shared" si="92"/>
        <v>25</v>
      </c>
      <c r="I227" s="59">
        <v>98</v>
      </c>
      <c r="J227" s="59">
        <v>75</v>
      </c>
      <c r="K227" s="59">
        <v>1</v>
      </c>
      <c r="L227" s="59">
        <v>30</v>
      </c>
      <c r="M227" s="68">
        <f t="shared" si="93"/>
        <v>-17.978235375107761</v>
      </c>
      <c r="N227" s="69">
        <f t="shared" si="94"/>
        <v>-0.31378013474688082</v>
      </c>
      <c r="O227" s="69">
        <f t="shared" si="95"/>
        <v>1.3062556153569187</v>
      </c>
      <c r="P227" s="69">
        <f t="shared" si="96"/>
        <v>1.0210790518605455</v>
      </c>
      <c r="Q227" s="68">
        <f t="shared" si="97"/>
        <v>17.640290316180767</v>
      </c>
      <c r="R227" s="69">
        <f t="shared" si="98"/>
        <v>1</v>
      </c>
      <c r="S227" s="68">
        <f t="shared" si="99"/>
        <v>9.979034494705262</v>
      </c>
      <c r="T227" s="69">
        <f t="shared" si="100"/>
        <v>5.6226812384961216</v>
      </c>
      <c r="U227" s="69">
        <f t="shared" si="101"/>
        <v>1.7053462321157722</v>
      </c>
      <c r="V227" s="69">
        <f t="shared" si="102"/>
        <v>4.2170109288720914</v>
      </c>
      <c r="W227" s="69">
        <f t="shared" si="103"/>
        <v>1.6712393074734566</v>
      </c>
      <c r="X227" s="69">
        <f t="shared" si="104"/>
        <v>2.9441251181727739</v>
      </c>
      <c r="Y227" s="69">
        <f t="shared" si="105"/>
        <v>0.71988861713317309</v>
      </c>
      <c r="Z227" s="69">
        <f t="shared" si="106"/>
        <v>3.8557764635098803</v>
      </c>
      <c r="AA227" s="69">
        <f t="shared" si="107"/>
        <v>19.244223536490122</v>
      </c>
      <c r="AB227" s="69">
        <f t="shared" si="108"/>
        <v>3.1677777175068473</v>
      </c>
      <c r="AC227" s="69">
        <f t="shared" si="109"/>
        <v>0.18868182684282603</v>
      </c>
      <c r="AD227" s="70">
        <f t="shared" si="110"/>
        <v>1206.0988078320233</v>
      </c>
      <c r="AE227" s="68">
        <f t="shared" si="111"/>
        <v>193.25470065891747</v>
      </c>
      <c r="AF227" s="71">
        <f t="shared" si="112"/>
        <v>5.8639999173037172</v>
      </c>
      <c r="AG227" s="72">
        <f t="shared" si="113"/>
        <v>2.9821092888952623</v>
      </c>
      <c r="AH227" s="73">
        <f t="shared" si="114"/>
        <v>4.3012267184041919</v>
      </c>
      <c r="AI227" s="74">
        <f t="shared" si="115"/>
        <v>5.8672184638494684</v>
      </c>
    </row>
    <row r="228" spans="1:35" ht="15.75" customHeight="1" x14ac:dyDescent="0.45">
      <c r="A228" s="56">
        <f t="shared" si="91"/>
        <v>45972</v>
      </c>
      <c r="B228" s="57">
        <v>2025</v>
      </c>
      <c r="C228" s="57">
        <v>11</v>
      </c>
      <c r="D228" s="57">
        <v>11</v>
      </c>
      <c r="E228" s="58">
        <v>315</v>
      </c>
      <c r="F228" s="59">
        <v>35</v>
      </c>
      <c r="G228" s="59">
        <v>15</v>
      </c>
      <c r="H228" s="67">
        <f t="shared" si="92"/>
        <v>25</v>
      </c>
      <c r="I228" s="59">
        <v>98</v>
      </c>
      <c r="J228" s="59">
        <v>75</v>
      </c>
      <c r="K228" s="59">
        <v>1</v>
      </c>
      <c r="L228" s="59">
        <v>30</v>
      </c>
      <c r="M228" s="68">
        <f t="shared" si="93"/>
        <v>-18.234737970887924</v>
      </c>
      <c r="N228" s="69">
        <f t="shared" si="94"/>
        <v>-0.31825696005189719</v>
      </c>
      <c r="O228" s="69">
        <f t="shared" si="95"/>
        <v>1.3021165116424689</v>
      </c>
      <c r="P228" s="69">
        <f t="shared" si="96"/>
        <v>1.0215129841703854</v>
      </c>
      <c r="Q228" s="68">
        <f t="shared" si="97"/>
        <v>17.474835332033404</v>
      </c>
      <c r="R228" s="69">
        <f t="shared" si="98"/>
        <v>1</v>
      </c>
      <c r="S228" s="68">
        <f t="shared" si="99"/>
        <v>9.9474141454734077</v>
      </c>
      <c r="T228" s="69">
        <f t="shared" si="100"/>
        <v>5.6226812384961216</v>
      </c>
      <c r="U228" s="69">
        <f t="shared" si="101"/>
        <v>1.7053462321157722</v>
      </c>
      <c r="V228" s="69">
        <f t="shared" si="102"/>
        <v>4.2170109288720914</v>
      </c>
      <c r="W228" s="69">
        <f t="shared" si="103"/>
        <v>1.6712393074734566</v>
      </c>
      <c r="X228" s="69">
        <f t="shared" si="104"/>
        <v>2.9441251181727739</v>
      </c>
      <c r="Y228" s="69">
        <f t="shared" si="105"/>
        <v>0.71988861713317309</v>
      </c>
      <c r="Z228" s="69">
        <f t="shared" si="106"/>
        <v>3.8557764635098803</v>
      </c>
      <c r="AA228" s="69">
        <f t="shared" si="107"/>
        <v>19.244223536490122</v>
      </c>
      <c r="AB228" s="69">
        <f t="shared" si="108"/>
        <v>3.1677777175068473</v>
      </c>
      <c r="AC228" s="69">
        <f t="shared" si="109"/>
        <v>0.18868182684282603</v>
      </c>
      <c r="AD228" s="70">
        <f t="shared" si="110"/>
        <v>1206.0988078320233</v>
      </c>
      <c r="AE228" s="68">
        <f t="shared" si="111"/>
        <v>193.25470065891747</v>
      </c>
      <c r="AF228" s="71">
        <f t="shared" si="112"/>
        <v>5.8639999173037172</v>
      </c>
      <c r="AG228" s="72">
        <f t="shared" si="113"/>
        <v>2.9541389530177797</v>
      </c>
      <c r="AH228" s="73">
        <f t="shared" si="114"/>
        <v>4.3012267184041919</v>
      </c>
      <c r="AI228" s="74">
        <f t="shared" si="115"/>
        <v>5.8672184638494684</v>
      </c>
    </row>
    <row r="229" spans="1:35" ht="15.75" customHeight="1" x14ac:dyDescent="0.45">
      <c r="A229" s="56">
        <f t="shared" si="91"/>
        <v>45973</v>
      </c>
      <c r="B229" s="57">
        <v>2025</v>
      </c>
      <c r="C229" s="57">
        <v>11</v>
      </c>
      <c r="D229" s="57">
        <v>12</v>
      </c>
      <c r="E229" s="58">
        <v>316</v>
      </c>
      <c r="F229" s="59">
        <v>35</v>
      </c>
      <c r="G229" s="59">
        <v>15</v>
      </c>
      <c r="H229" s="67">
        <f t="shared" si="92"/>
        <v>25</v>
      </c>
      <c r="I229" s="59">
        <v>98</v>
      </c>
      <c r="J229" s="59">
        <v>75</v>
      </c>
      <c r="K229" s="59">
        <v>1</v>
      </c>
      <c r="L229" s="59">
        <v>30</v>
      </c>
      <c r="M229" s="68">
        <f t="shared" si="93"/>
        <v>-18.485837194999277</v>
      </c>
      <c r="N229" s="69">
        <f t="shared" si="94"/>
        <v>-0.32263947851005403</v>
      </c>
      <c r="O229" s="69">
        <f t="shared" si="95"/>
        <v>1.2980481640009411</v>
      </c>
      <c r="P229" s="69">
        <f t="shared" si="96"/>
        <v>1.0219405416889138</v>
      </c>
      <c r="Q229" s="68">
        <f t="shared" si="97"/>
        <v>17.312884961300643</v>
      </c>
      <c r="R229" s="69">
        <f t="shared" si="98"/>
        <v>1</v>
      </c>
      <c r="S229" s="68">
        <f t="shared" si="99"/>
        <v>9.9163343315579908</v>
      </c>
      <c r="T229" s="69">
        <f t="shared" si="100"/>
        <v>5.6226812384961216</v>
      </c>
      <c r="U229" s="69">
        <f t="shared" si="101"/>
        <v>1.7053462321157722</v>
      </c>
      <c r="V229" s="69">
        <f t="shared" si="102"/>
        <v>4.2170109288720914</v>
      </c>
      <c r="W229" s="69">
        <f t="shared" si="103"/>
        <v>1.6712393074734566</v>
      </c>
      <c r="X229" s="69">
        <f t="shared" si="104"/>
        <v>2.9441251181727739</v>
      </c>
      <c r="Y229" s="69">
        <f t="shared" si="105"/>
        <v>0.71988861713317309</v>
      </c>
      <c r="Z229" s="69">
        <f t="shared" si="106"/>
        <v>3.8557764635098803</v>
      </c>
      <c r="AA229" s="69">
        <f t="shared" si="107"/>
        <v>19.244223536490122</v>
      </c>
      <c r="AB229" s="69">
        <f t="shared" si="108"/>
        <v>3.1677777175068473</v>
      </c>
      <c r="AC229" s="69">
        <f t="shared" si="109"/>
        <v>0.18868182684282603</v>
      </c>
      <c r="AD229" s="70">
        <f t="shared" si="110"/>
        <v>1206.0988078320233</v>
      </c>
      <c r="AE229" s="68">
        <f t="shared" si="111"/>
        <v>193.25470065891747</v>
      </c>
      <c r="AF229" s="71">
        <f t="shared" si="112"/>
        <v>5.8639999173037172</v>
      </c>
      <c r="AG229" s="72">
        <f t="shared" si="113"/>
        <v>2.9267610756560227</v>
      </c>
      <c r="AH229" s="73">
        <f t="shared" si="114"/>
        <v>4.3012267184041919</v>
      </c>
      <c r="AI229" s="74">
        <f t="shared" si="115"/>
        <v>5.8672184638494684</v>
      </c>
    </row>
    <row r="230" spans="1:35" ht="15.75" customHeight="1" x14ac:dyDescent="0.45">
      <c r="A230" s="56">
        <f t="shared" si="91"/>
        <v>45974</v>
      </c>
      <c r="B230" s="57">
        <v>2025</v>
      </c>
      <c r="C230" s="57">
        <v>11</v>
      </c>
      <c r="D230" s="57">
        <v>13</v>
      </c>
      <c r="E230" s="58">
        <v>317</v>
      </c>
      <c r="F230" s="59">
        <v>35</v>
      </c>
      <c r="G230" s="59">
        <v>15</v>
      </c>
      <c r="H230" s="67">
        <f t="shared" si="92"/>
        <v>25</v>
      </c>
      <c r="I230" s="59">
        <v>98</v>
      </c>
      <c r="J230" s="59">
        <v>75</v>
      </c>
      <c r="K230" s="59">
        <v>1</v>
      </c>
      <c r="L230" s="59">
        <v>30</v>
      </c>
      <c r="M230" s="68">
        <f t="shared" si="93"/>
        <v>-18.73145864097458</v>
      </c>
      <c r="N230" s="69">
        <f t="shared" si="94"/>
        <v>-0.32692639148047631</v>
      </c>
      <c r="O230" s="69">
        <f t="shared" si="95"/>
        <v>1.2940525148076105</v>
      </c>
      <c r="P230" s="69">
        <f t="shared" si="96"/>
        <v>1.0223615977210185</v>
      </c>
      <c r="Q230" s="68">
        <f t="shared" si="97"/>
        <v>17.15449330574026</v>
      </c>
      <c r="R230" s="69">
        <f t="shared" si="98"/>
        <v>1</v>
      </c>
      <c r="S230" s="68">
        <f t="shared" si="99"/>
        <v>9.8858098915783845</v>
      </c>
      <c r="T230" s="69">
        <f t="shared" si="100"/>
        <v>5.6226812384961216</v>
      </c>
      <c r="U230" s="69">
        <f t="shared" si="101"/>
        <v>1.7053462321157722</v>
      </c>
      <c r="V230" s="69">
        <f t="shared" si="102"/>
        <v>4.2170109288720914</v>
      </c>
      <c r="W230" s="69">
        <f t="shared" si="103"/>
        <v>1.6712393074734566</v>
      </c>
      <c r="X230" s="69">
        <f t="shared" si="104"/>
        <v>2.9441251181727739</v>
      </c>
      <c r="Y230" s="69">
        <f t="shared" si="105"/>
        <v>0.71988861713317309</v>
      </c>
      <c r="Z230" s="69">
        <f t="shared" si="106"/>
        <v>3.8557764635098803</v>
      </c>
      <c r="AA230" s="69">
        <f t="shared" si="107"/>
        <v>19.244223536490122</v>
      </c>
      <c r="AB230" s="69">
        <f t="shared" si="108"/>
        <v>3.1677777175068473</v>
      </c>
      <c r="AC230" s="69">
        <f t="shared" si="109"/>
        <v>0.18868182684282603</v>
      </c>
      <c r="AD230" s="70">
        <f t="shared" si="110"/>
        <v>1206.0988078320233</v>
      </c>
      <c r="AE230" s="68">
        <f t="shared" si="111"/>
        <v>193.25470065891747</v>
      </c>
      <c r="AF230" s="71">
        <f t="shared" si="112"/>
        <v>5.8639999173037172</v>
      </c>
      <c r="AG230" s="72">
        <f t="shared" si="113"/>
        <v>2.8999848027679933</v>
      </c>
      <c r="AH230" s="73">
        <f t="shared" si="114"/>
        <v>4.3012267184041919</v>
      </c>
      <c r="AI230" s="74">
        <f t="shared" si="115"/>
        <v>5.8672184638494684</v>
      </c>
    </row>
    <row r="231" spans="1:35" ht="15.75" customHeight="1" x14ac:dyDescent="0.45">
      <c r="A231" s="56">
        <f t="shared" si="91"/>
        <v>45975</v>
      </c>
      <c r="B231" s="57">
        <v>2025</v>
      </c>
      <c r="C231" s="57">
        <v>11</v>
      </c>
      <c r="D231" s="57">
        <v>14</v>
      </c>
      <c r="E231" s="58">
        <v>318</v>
      </c>
      <c r="F231" s="59">
        <v>35</v>
      </c>
      <c r="G231" s="59">
        <v>15</v>
      </c>
      <c r="H231" s="67">
        <f t="shared" si="92"/>
        <v>25</v>
      </c>
      <c r="I231" s="59">
        <v>98</v>
      </c>
      <c r="J231" s="59">
        <v>75</v>
      </c>
      <c r="K231" s="59">
        <v>1</v>
      </c>
      <c r="L231" s="59">
        <v>30</v>
      </c>
      <c r="M231" s="68">
        <f t="shared" si="93"/>
        <v>-18.97152952553806</v>
      </c>
      <c r="N231" s="69">
        <f t="shared" si="94"/>
        <v>-0.33111642865239094</v>
      </c>
      <c r="O231" s="69">
        <f t="shared" si="95"/>
        <v>1.2901315131007931</v>
      </c>
      <c r="P231" s="69">
        <f t="shared" si="96"/>
        <v>1.0227760274981266</v>
      </c>
      <c r="Q231" s="68">
        <f t="shared" si="97"/>
        <v>16.999712766174067</v>
      </c>
      <c r="R231" s="69">
        <f t="shared" si="98"/>
        <v>1</v>
      </c>
      <c r="S231" s="68">
        <f t="shared" si="99"/>
        <v>9.855855715055716</v>
      </c>
      <c r="T231" s="69">
        <f t="shared" si="100"/>
        <v>5.6226812384961216</v>
      </c>
      <c r="U231" s="69">
        <f t="shared" si="101"/>
        <v>1.7053462321157722</v>
      </c>
      <c r="V231" s="69">
        <f t="shared" si="102"/>
        <v>4.2170109288720914</v>
      </c>
      <c r="W231" s="69">
        <f t="shared" si="103"/>
        <v>1.6712393074734566</v>
      </c>
      <c r="X231" s="69">
        <f t="shared" si="104"/>
        <v>2.9441251181727739</v>
      </c>
      <c r="Y231" s="69">
        <f t="shared" si="105"/>
        <v>0.71988861713317309</v>
      </c>
      <c r="Z231" s="69">
        <f t="shared" si="106"/>
        <v>3.8557764635098803</v>
      </c>
      <c r="AA231" s="69">
        <f t="shared" si="107"/>
        <v>19.244223536490122</v>
      </c>
      <c r="AB231" s="69">
        <f t="shared" si="108"/>
        <v>3.1677777175068473</v>
      </c>
      <c r="AC231" s="69">
        <f t="shared" si="109"/>
        <v>0.18868182684282603</v>
      </c>
      <c r="AD231" s="70">
        <f t="shared" si="110"/>
        <v>1206.0988078320233</v>
      </c>
      <c r="AE231" s="68">
        <f t="shared" si="111"/>
        <v>193.25470065891747</v>
      </c>
      <c r="AF231" s="71">
        <f t="shared" si="112"/>
        <v>5.8639999173037172</v>
      </c>
      <c r="AG231" s="72">
        <f t="shared" si="113"/>
        <v>2.873818992766715</v>
      </c>
      <c r="AH231" s="73">
        <f t="shared" si="114"/>
        <v>4.3012267184041919</v>
      </c>
      <c r="AI231" s="74">
        <f t="shared" si="115"/>
        <v>5.8672184638494684</v>
      </c>
    </row>
    <row r="232" spans="1:35" ht="15.75" customHeight="1" x14ac:dyDescent="0.45">
      <c r="A232" s="56">
        <f t="shared" si="91"/>
        <v>45976</v>
      </c>
      <c r="B232" s="57">
        <v>2025</v>
      </c>
      <c r="C232" s="57">
        <v>11</v>
      </c>
      <c r="D232" s="57">
        <v>15</v>
      </c>
      <c r="E232" s="58">
        <v>319</v>
      </c>
      <c r="F232" s="59">
        <v>35</v>
      </c>
      <c r="G232" s="59">
        <v>15</v>
      </c>
      <c r="H232" s="67">
        <f t="shared" si="92"/>
        <v>25</v>
      </c>
      <c r="I232" s="59">
        <v>98</v>
      </c>
      <c r="J232" s="59">
        <v>75</v>
      </c>
      <c r="K232" s="59">
        <v>1</v>
      </c>
      <c r="L232" s="59">
        <v>30</v>
      </c>
      <c r="M232" s="68">
        <f t="shared" si="93"/>
        <v>-19.205978710172758</v>
      </c>
      <c r="N232" s="69">
        <f t="shared" si="94"/>
        <v>-0.33520834842154851</v>
      </c>
      <c r="O232" s="69">
        <f t="shared" si="95"/>
        <v>1.2862871121788637</v>
      </c>
      <c r="P232" s="69">
        <f t="shared" si="96"/>
        <v>1.0231837082151762</v>
      </c>
      <c r="Q232" s="68">
        <f t="shared" si="97"/>
        <v>16.848594042517128</v>
      </c>
      <c r="R232" s="69">
        <f t="shared" si="98"/>
        <v>1</v>
      </c>
      <c r="S232" s="68">
        <f t="shared" si="99"/>
        <v>9.8264867240554903</v>
      </c>
      <c r="T232" s="69">
        <f t="shared" si="100"/>
        <v>5.6226812384961216</v>
      </c>
      <c r="U232" s="69">
        <f t="shared" si="101"/>
        <v>1.7053462321157722</v>
      </c>
      <c r="V232" s="69">
        <f t="shared" si="102"/>
        <v>4.2170109288720914</v>
      </c>
      <c r="W232" s="69">
        <f t="shared" si="103"/>
        <v>1.6712393074734566</v>
      </c>
      <c r="X232" s="69">
        <f t="shared" si="104"/>
        <v>2.9441251181727739</v>
      </c>
      <c r="Y232" s="69">
        <f t="shared" si="105"/>
        <v>0.71988861713317309</v>
      </c>
      <c r="Z232" s="69">
        <f t="shared" si="106"/>
        <v>3.8557764635098803</v>
      </c>
      <c r="AA232" s="69">
        <f t="shared" si="107"/>
        <v>19.244223536490122</v>
      </c>
      <c r="AB232" s="69">
        <f t="shared" si="108"/>
        <v>3.1677777175068473</v>
      </c>
      <c r="AC232" s="69">
        <f t="shared" si="109"/>
        <v>0.18868182684282603</v>
      </c>
      <c r="AD232" s="70">
        <f t="shared" si="110"/>
        <v>1206.0988078320233</v>
      </c>
      <c r="AE232" s="68">
        <f t="shared" si="111"/>
        <v>193.25470065891747</v>
      </c>
      <c r="AF232" s="71">
        <f t="shared" si="112"/>
        <v>5.8639999173037172</v>
      </c>
      <c r="AG232" s="72">
        <f t="shared" si="113"/>
        <v>2.8482722165251708</v>
      </c>
      <c r="AH232" s="73">
        <f t="shared" si="114"/>
        <v>4.3012267184041919</v>
      </c>
      <c r="AI232" s="74">
        <f t="shared" si="115"/>
        <v>5.8672184638494684</v>
      </c>
    </row>
    <row r="233" spans="1:35" ht="15.75" customHeight="1" x14ac:dyDescent="0.45">
      <c r="A233" s="56">
        <f t="shared" si="91"/>
        <v>45977</v>
      </c>
      <c r="B233" s="57">
        <v>2025</v>
      </c>
      <c r="C233" s="57">
        <v>11</v>
      </c>
      <c r="D233" s="57">
        <v>16</v>
      </c>
      <c r="E233" s="58">
        <v>320</v>
      </c>
      <c r="F233" s="59">
        <v>35</v>
      </c>
      <c r="G233" s="59">
        <v>15</v>
      </c>
      <c r="H233" s="67">
        <f t="shared" si="92"/>
        <v>25</v>
      </c>
      <c r="I233" s="59">
        <v>98</v>
      </c>
      <c r="J233" s="59">
        <v>75</v>
      </c>
      <c r="K233" s="59">
        <v>1</v>
      </c>
      <c r="L233" s="59">
        <v>30</v>
      </c>
      <c r="M233" s="68">
        <f t="shared" si="93"/>
        <v>-19.43473672220054</v>
      </c>
      <c r="N233" s="69">
        <f t="shared" si="94"/>
        <v>-0.33920093825814007</v>
      </c>
      <c r="O233" s="69">
        <f t="shared" si="95"/>
        <v>1.2825212670762012</v>
      </c>
      <c r="P233" s="69">
        <f t="shared" si="96"/>
        <v>1.0235845190670079</v>
      </c>
      <c r="Q233" s="68">
        <f t="shared" si="97"/>
        <v>16.701186136469087</v>
      </c>
      <c r="R233" s="69">
        <f t="shared" si="98"/>
        <v>1</v>
      </c>
      <c r="S233" s="68">
        <f t="shared" si="99"/>
        <v>9.7977178539052812</v>
      </c>
      <c r="T233" s="69">
        <f t="shared" si="100"/>
        <v>5.6226812384961216</v>
      </c>
      <c r="U233" s="69">
        <f t="shared" si="101"/>
        <v>1.7053462321157722</v>
      </c>
      <c r="V233" s="69">
        <f t="shared" si="102"/>
        <v>4.2170109288720914</v>
      </c>
      <c r="W233" s="69">
        <f t="shared" si="103"/>
        <v>1.6712393074734566</v>
      </c>
      <c r="X233" s="69">
        <f t="shared" si="104"/>
        <v>2.9441251181727739</v>
      </c>
      <c r="Y233" s="69">
        <f t="shared" si="105"/>
        <v>0.71988861713317309</v>
      </c>
      <c r="Z233" s="69">
        <f t="shared" si="106"/>
        <v>3.8557764635098803</v>
      </c>
      <c r="AA233" s="69">
        <f t="shared" si="107"/>
        <v>19.244223536490122</v>
      </c>
      <c r="AB233" s="69">
        <f t="shared" si="108"/>
        <v>3.1677777175068473</v>
      </c>
      <c r="AC233" s="69">
        <f t="shared" si="109"/>
        <v>0.18868182684282603</v>
      </c>
      <c r="AD233" s="70">
        <f t="shared" si="110"/>
        <v>1206.0988078320233</v>
      </c>
      <c r="AE233" s="68">
        <f t="shared" si="111"/>
        <v>193.25470065891747</v>
      </c>
      <c r="AF233" s="71">
        <f t="shared" si="112"/>
        <v>5.8639999173037172</v>
      </c>
      <c r="AG233" s="72">
        <f t="shared" si="113"/>
        <v>2.8233527578312714</v>
      </c>
      <c r="AH233" s="73">
        <f t="shared" si="114"/>
        <v>4.3012267184041919</v>
      </c>
      <c r="AI233" s="74">
        <f t="shared" si="115"/>
        <v>5.8672184638494684</v>
      </c>
    </row>
    <row r="234" spans="1:35" ht="15.75" customHeight="1" x14ac:dyDescent="0.45">
      <c r="A234" s="56">
        <f t="shared" si="91"/>
        <v>45978</v>
      </c>
      <c r="B234" s="57">
        <v>2025</v>
      </c>
      <c r="C234" s="57">
        <v>11</v>
      </c>
      <c r="D234" s="57">
        <v>17</v>
      </c>
      <c r="E234" s="58">
        <v>321</v>
      </c>
      <c r="F234" s="59">
        <v>35</v>
      </c>
      <c r="G234" s="59">
        <v>15</v>
      </c>
      <c r="H234" s="67">
        <f t="shared" si="92"/>
        <v>25</v>
      </c>
      <c r="I234" s="59">
        <v>98</v>
      </c>
      <c r="J234" s="59">
        <v>75</v>
      </c>
      <c r="K234" s="59">
        <v>1</v>
      </c>
      <c r="L234" s="59">
        <v>30</v>
      </c>
      <c r="M234" s="68">
        <f t="shared" si="93"/>
        <v>-19.657735775368419</v>
      </c>
      <c r="N234" s="69">
        <f t="shared" si="94"/>
        <v>-0.3430930150660968</v>
      </c>
      <c r="O234" s="69">
        <f t="shared" si="95"/>
        <v>1.2788359319217344</v>
      </c>
      <c r="P234" s="69">
        <f t="shared" si="96"/>
        <v>1.0239783412841603</v>
      </c>
      <c r="Q234" s="68">
        <f t="shared" si="97"/>
        <v>16.557536356783565</v>
      </c>
      <c r="R234" s="69">
        <f t="shared" si="98"/>
        <v>1</v>
      </c>
      <c r="S234" s="68">
        <f t="shared" si="99"/>
        <v>9.7695640330155413</v>
      </c>
      <c r="T234" s="69">
        <f t="shared" si="100"/>
        <v>5.6226812384961216</v>
      </c>
      <c r="U234" s="69">
        <f t="shared" si="101"/>
        <v>1.7053462321157722</v>
      </c>
      <c r="V234" s="69">
        <f t="shared" si="102"/>
        <v>4.2170109288720914</v>
      </c>
      <c r="W234" s="69">
        <f t="shared" si="103"/>
        <v>1.6712393074734566</v>
      </c>
      <c r="X234" s="69">
        <f t="shared" si="104"/>
        <v>2.9441251181727739</v>
      </c>
      <c r="Y234" s="69">
        <f t="shared" si="105"/>
        <v>0.71988861713317309</v>
      </c>
      <c r="Z234" s="69">
        <f t="shared" si="106"/>
        <v>3.8557764635098803</v>
      </c>
      <c r="AA234" s="69">
        <f t="shared" si="107"/>
        <v>19.244223536490122</v>
      </c>
      <c r="AB234" s="69">
        <f t="shared" si="108"/>
        <v>3.1677777175068473</v>
      </c>
      <c r="AC234" s="69">
        <f t="shared" si="109"/>
        <v>0.18868182684282603</v>
      </c>
      <c r="AD234" s="70">
        <f t="shared" si="110"/>
        <v>1206.0988078320233</v>
      </c>
      <c r="AE234" s="68">
        <f t="shared" si="111"/>
        <v>193.25470065891747</v>
      </c>
      <c r="AF234" s="71">
        <f t="shared" si="112"/>
        <v>5.8639999173037172</v>
      </c>
      <c r="AG234" s="72">
        <f t="shared" si="113"/>
        <v>2.7990686142786552</v>
      </c>
      <c r="AH234" s="73">
        <f t="shared" si="114"/>
        <v>4.3012267184041919</v>
      </c>
      <c r="AI234" s="74">
        <f t="shared" si="115"/>
        <v>5.8672184638494684</v>
      </c>
    </row>
    <row r="235" spans="1:35" ht="15.75" customHeight="1" x14ac:dyDescent="0.45">
      <c r="A235" s="56">
        <f t="shared" si="91"/>
        <v>45979</v>
      </c>
      <c r="B235" s="57">
        <v>2025</v>
      </c>
      <c r="C235" s="57">
        <v>11</v>
      </c>
      <c r="D235" s="57">
        <v>18</v>
      </c>
      <c r="E235" s="58">
        <v>322</v>
      </c>
      <c r="F235" s="59">
        <v>35</v>
      </c>
      <c r="G235" s="59">
        <v>15</v>
      </c>
      <c r="H235" s="67">
        <f t="shared" si="92"/>
        <v>25</v>
      </c>
      <c r="I235" s="59">
        <v>98</v>
      </c>
      <c r="J235" s="59">
        <v>75</v>
      </c>
      <c r="K235" s="59">
        <v>1</v>
      </c>
      <c r="L235" s="59">
        <v>30</v>
      </c>
      <c r="M235" s="68">
        <f t="shared" si="93"/>
        <v>-19.874909789935192</v>
      </c>
      <c r="N235" s="69">
        <f t="shared" si="94"/>
        <v>-0.34688342553366885</v>
      </c>
      <c r="O235" s="69">
        <f t="shared" si="95"/>
        <v>1.2752330571844506</v>
      </c>
      <c r="P235" s="69">
        <f t="shared" si="96"/>
        <v>1.0243650581680654</v>
      </c>
      <c r="Q235" s="68">
        <f t="shared" si="97"/>
        <v>16.417690327021859</v>
      </c>
      <c r="R235" s="69">
        <f t="shared" si="98"/>
        <v>1</v>
      </c>
      <c r="S235" s="68">
        <f t="shared" si="99"/>
        <v>9.7420401618369024</v>
      </c>
      <c r="T235" s="69">
        <f t="shared" si="100"/>
        <v>5.6226812384961216</v>
      </c>
      <c r="U235" s="69">
        <f t="shared" si="101"/>
        <v>1.7053462321157722</v>
      </c>
      <c r="V235" s="69">
        <f t="shared" si="102"/>
        <v>4.2170109288720914</v>
      </c>
      <c r="W235" s="69">
        <f t="shared" si="103"/>
        <v>1.6712393074734566</v>
      </c>
      <c r="X235" s="69">
        <f t="shared" si="104"/>
        <v>2.9441251181727739</v>
      </c>
      <c r="Y235" s="69">
        <f t="shared" si="105"/>
        <v>0.71988861713317309</v>
      </c>
      <c r="Z235" s="69">
        <f t="shared" si="106"/>
        <v>3.8557764635098803</v>
      </c>
      <c r="AA235" s="69">
        <f t="shared" si="107"/>
        <v>19.244223536490122</v>
      </c>
      <c r="AB235" s="69">
        <f t="shared" si="108"/>
        <v>3.1677777175068473</v>
      </c>
      <c r="AC235" s="69">
        <f t="shared" si="109"/>
        <v>0.18868182684282603</v>
      </c>
      <c r="AD235" s="70">
        <f t="shared" si="110"/>
        <v>1206.0988078320233</v>
      </c>
      <c r="AE235" s="68">
        <f t="shared" si="111"/>
        <v>193.25470065891747</v>
      </c>
      <c r="AF235" s="71">
        <f t="shared" si="112"/>
        <v>5.8639999173037172</v>
      </c>
      <c r="AG235" s="72">
        <f t="shared" si="113"/>
        <v>2.7754274985774603</v>
      </c>
      <c r="AH235" s="73">
        <f t="shared" si="114"/>
        <v>4.3012267184041919</v>
      </c>
      <c r="AI235" s="74">
        <f t="shared" si="115"/>
        <v>5.8672184638494684</v>
      </c>
    </row>
    <row r="236" spans="1:35" ht="15.75" customHeight="1" x14ac:dyDescent="0.45">
      <c r="A236" s="56">
        <f t="shared" si="91"/>
        <v>45980</v>
      </c>
      <c r="B236" s="57">
        <v>2025</v>
      </c>
      <c r="C236" s="57">
        <v>11</v>
      </c>
      <c r="D236" s="57">
        <v>19</v>
      </c>
      <c r="E236" s="58">
        <v>323</v>
      </c>
      <c r="F236" s="59">
        <v>35</v>
      </c>
      <c r="G236" s="59">
        <v>15</v>
      </c>
      <c r="H236" s="67">
        <f t="shared" si="92"/>
        <v>25</v>
      </c>
      <c r="I236" s="59">
        <v>98</v>
      </c>
      <c r="J236" s="59">
        <v>75</v>
      </c>
      <c r="K236" s="59">
        <v>1</v>
      </c>
      <c r="L236" s="59">
        <v>30</v>
      </c>
      <c r="M236" s="68">
        <f t="shared" si="93"/>
        <v>-20.086194412252379</v>
      </c>
      <c r="N236" s="69">
        <f t="shared" si="94"/>
        <v>-0.35057104647517817</v>
      </c>
      <c r="O236" s="69">
        <f t="shared" si="95"/>
        <v>1.2717145868109845</v>
      </c>
      <c r="P236" s="69">
        <f t="shared" si="96"/>
        <v>1.0247445551256287</v>
      </c>
      <c r="Q236" s="68">
        <f t="shared" si="97"/>
        <v>16.281691995687062</v>
      </c>
      <c r="R236" s="69">
        <f t="shared" si="98"/>
        <v>1</v>
      </c>
      <c r="S236" s="68">
        <f t="shared" si="99"/>
        <v>9.7151610909930053</v>
      </c>
      <c r="T236" s="69">
        <f t="shared" si="100"/>
        <v>5.6226812384961216</v>
      </c>
      <c r="U236" s="69">
        <f t="shared" si="101"/>
        <v>1.7053462321157722</v>
      </c>
      <c r="V236" s="69">
        <f t="shared" si="102"/>
        <v>4.2170109288720914</v>
      </c>
      <c r="W236" s="69">
        <f t="shared" si="103"/>
        <v>1.6712393074734566</v>
      </c>
      <c r="X236" s="69">
        <f t="shared" si="104"/>
        <v>2.9441251181727739</v>
      </c>
      <c r="Y236" s="69">
        <f t="shared" si="105"/>
        <v>0.71988861713317309</v>
      </c>
      <c r="Z236" s="69">
        <f t="shared" si="106"/>
        <v>3.8557764635098803</v>
      </c>
      <c r="AA236" s="69">
        <f t="shared" si="107"/>
        <v>19.244223536490122</v>
      </c>
      <c r="AB236" s="69">
        <f t="shared" si="108"/>
        <v>3.1677777175068473</v>
      </c>
      <c r="AC236" s="69">
        <f t="shared" si="109"/>
        <v>0.18868182684282603</v>
      </c>
      <c r="AD236" s="70">
        <f t="shared" si="110"/>
        <v>1206.0988078320233</v>
      </c>
      <c r="AE236" s="68">
        <f t="shared" si="111"/>
        <v>193.25470065891747</v>
      </c>
      <c r="AF236" s="71">
        <f t="shared" si="112"/>
        <v>5.8639999173037172</v>
      </c>
      <c r="AG236" s="72">
        <f t="shared" si="113"/>
        <v>2.752436840267503</v>
      </c>
      <c r="AH236" s="73">
        <f t="shared" si="114"/>
        <v>4.3012267184041919</v>
      </c>
      <c r="AI236" s="74">
        <f t="shared" si="115"/>
        <v>5.8672184638494684</v>
      </c>
    </row>
    <row r="237" spans="1:35" ht="15.75" customHeight="1" x14ac:dyDescent="0.45">
      <c r="A237" s="56">
        <f t="shared" si="91"/>
        <v>45981</v>
      </c>
      <c r="B237" s="57">
        <v>2025</v>
      </c>
      <c r="C237" s="57">
        <v>11</v>
      </c>
      <c r="D237" s="57">
        <v>20</v>
      </c>
      <c r="E237" s="58">
        <v>324</v>
      </c>
      <c r="F237" s="59">
        <v>35</v>
      </c>
      <c r="G237" s="59">
        <v>15</v>
      </c>
      <c r="H237" s="67">
        <f t="shared" si="92"/>
        <v>25</v>
      </c>
      <c r="I237" s="59">
        <v>98</v>
      </c>
      <c r="J237" s="59">
        <v>75</v>
      </c>
      <c r="K237" s="59">
        <v>1</v>
      </c>
      <c r="L237" s="59">
        <v>30</v>
      </c>
      <c r="M237" s="68">
        <f t="shared" si="93"/>
        <v>-20.291527033833688</v>
      </c>
      <c r="N237" s="69">
        <f t="shared" si="94"/>
        <v>-0.35415478516384397</v>
      </c>
      <c r="O237" s="69">
        <f t="shared" si="95"/>
        <v>1.268282455261142</v>
      </c>
      <c r="P237" s="69">
        <f t="shared" si="96"/>
        <v>1.0251167197031854</v>
      </c>
      <c r="Q237" s="68">
        <f t="shared" si="97"/>
        <v>16.14958364862602</v>
      </c>
      <c r="R237" s="69">
        <f t="shared" si="98"/>
        <v>1</v>
      </c>
      <c r="S237" s="68">
        <f t="shared" si="99"/>
        <v>9.6889415986336296</v>
      </c>
      <c r="T237" s="69">
        <f t="shared" si="100"/>
        <v>5.6226812384961216</v>
      </c>
      <c r="U237" s="69">
        <f t="shared" si="101"/>
        <v>1.7053462321157722</v>
      </c>
      <c r="V237" s="69">
        <f t="shared" si="102"/>
        <v>4.2170109288720914</v>
      </c>
      <c r="W237" s="69">
        <f t="shared" si="103"/>
        <v>1.6712393074734566</v>
      </c>
      <c r="X237" s="69">
        <f t="shared" si="104"/>
        <v>2.9441251181727739</v>
      </c>
      <c r="Y237" s="69">
        <f t="shared" si="105"/>
        <v>0.71988861713317309</v>
      </c>
      <c r="Z237" s="69">
        <f t="shared" si="106"/>
        <v>3.8557764635098803</v>
      </c>
      <c r="AA237" s="69">
        <f t="shared" si="107"/>
        <v>19.244223536490122</v>
      </c>
      <c r="AB237" s="69">
        <f t="shared" si="108"/>
        <v>3.1677777175068473</v>
      </c>
      <c r="AC237" s="69">
        <f t="shared" si="109"/>
        <v>0.18868182684282603</v>
      </c>
      <c r="AD237" s="70">
        <f t="shared" si="110"/>
        <v>1206.0988078320233</v>
      </c>
      <c r="AE237" s="68">
        <f t="shared" si="111"/>
        <v>193.25470065891747</v>
      </c>
      <c r="AF237" s="71">
        <f t="shared" si="112"/>
        <v>5.8639999173037172</v>
      </c>
      <c r="AG237" s="72">
        <f t="shared" si="113"/>
        <v>2.7301037878148482</v>
      </c>
      <c r="AH237" s="73">
        <f t="shared" si="114"/>
        <v>4.3012267184041919</v>
      </c>
      <c r="AI237" s="74">
        <f t="shared" si="115"/>
        <v>5.8672184638494684</v>
      </c>
    </row>
    <row r="238" spans="1:35" ht="15.75" customHeight="1" x14ac:dyDescent="0.45">
      <c r="A238" s="56">
        <f t="shared" si="91"/>
        <v>45982</v>
      </c>
      <c r="B238" s="57">
        <v>2025</v>
      </c>
      <c r="C238" s="57">
        <v>11</v>
      </c>
      <c r="D238" s="57">
        <v>21</v>
      </c>
      <c r="E238" s="58">
        <v>325</v>
      </c>
      <c r="F238" s="59">
        <v>35</v>
      </c>
      <c r="G238" s="59">
        <v>15</v>
      </c>
      <c r="H238" s="67">
        <f t="shared" si="92"/>
        <v>25</v>
      </c>
      <c r="I238" s="59">
        <v>98</v>
      </c>
      <c r="J238" s="59">
        <v>75</v>
      </c>
      <c r="K238" s="59">
        <v>1</v>
      </c>
      <c r="L238" s="59">
        <v>30</v>
      </c>
      <c r="M238" s="68">
        <f t="shared" si="93"/>
        <v>-20.49084680990735</v>
      </c>
      <c r="N238" s="69">
        <f t="shared" si="94"/>
        <v>-0.3576335796555829</v>
      </c>
      <c r="O238" s="69">
        <f t="shared" si="95"/>
        <v>1.2649385844479761</v>
      </c>
      <c r="P238" s="69">
        <f t="shared" si="96"/>
        <v>1.0254814416198232</v>
      </c>
      <c r="Q238" s="68">
        <f t="shared" si="97"/>
        <v>16.02140592357653</v>
      </c>
      <c r="R238" s="69">
        <f t="shared" si="98"/>
        <v>1</v>
      </c>
      <c r="S238" s="68">
        <f t="shared" si="99"/>
        <v>9.6633963670586418</v>
      </c>
      <c r="T238" s="69">
        <f t="shared" si="100"/>
        <v>5.6226812384961216</v>
      </c>
      <c r="U238" s="69">
        <f t="shared" si="101"/>
        <v>1.7053462321157722</v>
      </c>
      <c r="V238" s="69">
        <f t="shared" si="102"/>
        <v>4.2170109288720914</v>
      </c>
      <c r="W238" s="69">
        <f t="shared" si="103"/>
        <v>1.6712393074734566</v>
      </c>
      <c r="X238" s="69">
        <f t="shared" si="104"/>
        <v>2.9441251181727739</v>
      </c>
      <c r="Y238" s="69">
        <f t="shared" si="105"/>
        <v>0.71988861713317309</v>
      </c>
      <c r="Z238" s="69">
        <f t="shared" si="106"/>
        <v>3.8557764635098803</v>
      </c>
      <c r="AA238" s="69">
        <f t="shared" si="107"/>
        <v>19.244223536490122</v>
      </c>
      <c r="AB238" s="69">
        <f t="shared" si="108"/>
        <v>3.1677777175068473</v>
      </c>
      <c r="AC238" s="69">
        <f t="shared" si="109"/>
        <v>0.18868182684282603</v>
      </c>
      <c r="AD238" s="70">
        <f t="shared" si="110"/>
        <v>1206.0988078320233</v>
      </c>
      <c r="AE238" s="68">
        <f t="shared" si="111"/>
        <v>193.25470065891747</v>
      </c>
      <c r="AF238" s="71">
        <f t="shared" si="112"/>
        <v>5.8639999173037172</v>
      </c>
      <c r="AG238" s="72">
        <f t="shared" si="113"/>
        <v>2.7084352110710217</v>
      </c>
      <c r="AH238" s="73">
        <f t="shared" si="114"/>
        <v>4.3012267184041919</v>
      </c>
      <c r="AI238" s="74">
        <f t="shared" si="115"/>
        <v>5.8672184638494684</v>
      </c>
    </row>
    <row r="239" spans="1:35" ht="15.75" customHeight="1" x14ac:dyDescent="0.45">
      <c r="A239" s="56">
        <f t="shared" si="91"/>
        <v>45983</v>
      </c>
      <c r="B239" s="57">
        <v>2025</v>
      </c>
      <c r="C239" s="57">
        <v>11</v>
      </c>
      <c r="D239" s="57">
        <v>22</v>
      </c>
      <c r="E239" s="58">
        <v>326</v>
      </c>
      <c r="F239" s="59">
        <v>35</v>
      </c>
      <c r="G239" s="59">
        <v>15</v>
      </c>
      <c r="H239" s="67">
        <f t="shared" si="92"/>
        <v>25</v>
      </c>
      <c r="I239" s="59">
        <v>98</v>
      </c>
      <c r="J239" s="59">
        <v>75</v>
      </c>
      <c r="K239" s="59">
        <v>1</v>
      </c>
      <c r="L239" s="59">
        <v>30</v>
      </c>
      <c r="M239" s="68">
        <f t="shared" si="93"/>
        <v>-20.684094677445813</v>
      </c>
      <c r="N239" s="69">
        <f t="shared" si="94"/>
        <v>-0.36100639910368759</v>
      </c>
      <c r="O239" s="69">
        <f t="shared" si="95"/>
        <v>1.2616848805897984</v>
      </c>
      <c r="P239" s="69">
        <f t="shared" si="96"/>
        <v>1.0258386128000621</v>
      </c>
      <c r="Q239" s="68">
        <f t="shared" si="97"/>
        <v>15.897197826729005</v>
      </c>
      <c r="R239" s="69">
        <f t="shared" si="98"/>
        <v>1</v>
      </c>
      <c r="S239" s="68">
        <f t="shared" si="99"/>
        <v>9.6385399586692024</v>
      </c>
      <c r="T239" s="69">
        <f t="shared" si="100"/>
        <v>5.6226812384961216</v>
      </c>
      <c r="U239" s="69">
        <f t="shared" si="101"/>
        <v>1.7053462321157722</v>
      </c>
      <c r="V239" s="69">
        <f t="shared" si="102"/>
        <v>4.2170109288720914</v>
      </c>
      <c r="W239" s="69">
        <f t="shared" si="103"/>
        <v>1.6712393074734566</v>
      </c>
      <c r="X239" s="69">
        <f t="shared" si="104"/>
        <v>2.9441251181727739</v>
      </c>
      <c r="Y239" s="69">
        <f t="shared" si="105"/>
        <v>0.71988861713317309</v>
      </c>
      <c r="Z239" s="69">
        <f t="shared" si="106"/>
        <v>3.8557764635098803</v>
      </c>
      <c r="AA239" s="69">
        <f t="shared" si="107"/>
        <v>19.244223536490122</v>
      </c>
      <c r="AB239" s="69">
        <f t="shared" si="108"/>
        <v>3.1677777175068473</v>
      </c>
      <c r="AC239" s="69">
        <f t="shared" si="109"/>
        <v>0.18868182684282603</v>
      </c>
      <c r="AD239" s="70">
        <f t="shared" si="110"/>
        <v>1206.0988078320233</v>
      </c>
      <c r="AE239" s="68">
        <f t="shared" si="111"/>
        <v>193.25470065891747</v>
      </c>
      <c r="AF239" s="71">
        <f t="shared" si="112"/>
        <v>5.8639999173037172</v>
      </c>
      <c r="AG239" s="72">
        <f t="shared" si="113"/>
        <v>2.6874377040727802</v>
      </c>
      <c r="AH239" s="73">
        <f t="shared" si="114"/>
        <v>4.3012267184041919</v>
      </c>
      <c r="AI239" s="74">
        <f t="shared" si="115"/>
        <v>5.8672184638494684</v>
      </c>
    </row>
    <row r="240" spans="1:35" ht="15.75" customHeight="1" x14ac:dyDescent="0.45">
      <c r="A240" s="56">
        <f t="shared" si="91"/>
        <v>45984</v>
      </c>
      <c r="B240" s="57">
        <v>2025</v>
      </c>
      <c r="C240" s="57">
        <v>11</v>
      </c>
      <c r="D240" s="57">
        <v>23</v>
      </c>
      <c r="E240" s="58">
        <v>327</v>
      </c>
      <c r="F240" s="59">
        <v>35</v>
      </c>
      <c r="G240" s="59">
        <v>15</v>
      </c>
      <c r="H240" s="67">
        <f t="shared" si="92"/>
        <v>25</v>
      </c>
      <c r="I240" s="59">
        <v>98</v>
      </c>
      <c r="J240" s="59">
        <v>75</v>
      </c>
      <c r="K240" s="59">
        <v>1</v>
      </c>
      <c r="L240" s="59">
        <v>30</v>
      </c>
      <c r="M240" s="68">
        <f t="shared" si="93"/>
        <v>-20.871213372667498</v>
      </c>
      <c r="N240" s="69">
        <f t="shared" si="94"/>
        <v>-0.36427224406429004</v>
      </c>
      <c r="O240" s="69">
        <f t="shared" si="95"/>
        <v>1.2585232309822689</v>
      </c>
      <c r="P240" s="69">
        <f t="shared" si="96"/>
        <v>1.0261881274058773</v>
      </c>
      <c r="Q240" s="68">
        <f t="shared" si="97"/>
        <v>15.77699675116323</v>
      </c>
      <c r="R240" s="69">
        <f t="shared" si="98"/>
        <v>1</v>
      </c>
      <c r="S240" s="68">
        <f t="shared" si="99"/>
        <v>9.6143867913083945</v>
      </c>
      <c r="T240" s="69">
        <f t="shared" si="100"/>
        <v>5.6226812384961216</v>
      </c>
      <c r="U240" s="69">
        <f t="shared" si="101"/>
        <v>1.7053462321157722</v>
      </c>
      <c r="V240" s="69">
        <f t="shared" si="102"/>
        <v>4.2170109288720914</v>
      </c>
      <c r="W240" s="69">
        <f t="shared" si="103"/>
        <v>1.6712393074734566</v>
      </c>
      <c r="X240" s="69">
        <f t="shared" si="104"/>
        <v>2.9441251181727739</v>
      </c>
      <c r="Y240" s="69">
        <f t="shared" si="105"/>
        <v>0.71988861713317309</v>
      </c>
      <c r="Z240" s="69">
        <f t="shared" si="106"/>
        <v>3.8557764635098803</v>
      </c>
      <c r="AA240" s="69">
        <f t="shared" si="107"/>
        <v>19.244223536490122</v>
      </c>
      <c r="AB240" s="69">
        <f t="shared" si="108"/>
        <v>3.1677777175068473</v>
      </c>
      <c r="AC240" s="69">
        <f t="shared" si="109"/>
        <v>0.18868182684282603</v>
      </c>
      <c r="AD240" s="70">
        <f t="shared" si="110"/>
        <v>1206.0988078320233</v>
      </c>
      <c r="AE240" s="68">
        <f t="shared" si="111"/>
        <v>193.25470065891747</v>
      </c>
      <c r="AF240" s="71">
        <f t="shared" si="112"/>
        <v>5.8639999173037172</v>
      </c>
      <c r="AG240" s="72">
        <f t="shared" si="113"/>
        <v>2.6671175881588653</v>
      </c>
      <c r="AH240" s="73">
        <f t="shared" si="114"/>
        <v>4.3012267184041919</v>
      </c>
      <c r="AI240" s="74">
        <f t="shared" si="115"/>
        <v>5.8672184638494684</v>
      </c>
    </row>
    <row r="241" spans="1:35" ht="15.75" customHeight="1" x14ac:dyDescent="0.45">
      <c r="A241" s="56">
        <f t="shared" si="91"/>
        <v>45985</v>
      </c>
      <c r="B241" s="57">
        <v>2025</v>
      </c>
      <c r="C241" s="57">
        <v>11</v>
      </c>
      <c r="D241" s="57">
        <v>24</v>
      </c>
      <c r="E241" s="58">
        <v>328</v>
      </c>
      <c r="F241" s="59">
        <v>35</v>
      </c>
      <c r="G241" s="59">
        <v>15</v>
      </c>
      <c r="H241" s="67">
        <f t="shared" si="92"/>
        <v>25</v>
      </c>
      <c r="I241" s="59">
        <v>98</v>
      </c>
      <c r="J241" s="59">
        <v>75</v>
      </c>
      <c r="K241" s="59">
        <v>1</v>
      </c>
      <c r="L241" s="59">
        <v>30</v>
      </c>
      <c r="M241" s="68">
        <f t="shared" si="93"/>
        <v>-21.052147448005332</v>
      </c>
      <c r="N241" s="69">
        <f t="shared" si="94"/>
        <v>-0.36743014679251973</v>
      </c>
      <c r="O241" s="69">
        <f t="shared" si="95"/>
        <v>1.2554555006994672</v>
      </c>
      <c r="P241" s="69">
        <f t="shared" si="96"/>
        <v>1.0265298818680642</v>
      </c>
      <c r="Q241" s="68">
        <f t="shared" si="97"/>
        <v>15.660838497012723</v>
      </c>
      <c r="R241" s="69">
        <f t="shared" si="98"/>
        <v>1</v>
      </c>
      <c r="S241" s="68">
        <f t="shared" si="99"/>
        <v>9.5909511130593366</v>
      </c>
      <c r="T241" s="69">
        <f t="shared" si="100"/>
        <v>5.6226812384961216</v>
      </c>
      <c r="U241" s="69">
        <f t="shared" si="101"/>
        <v>1.7053462321157722</v>
      </c>
      <c r="V241" s="69">
        <f t="shared" si="102"/>
        <v>4.2170109288720914</v>
      </c>
      <c r="W241" s="69">
        <f t="shared" si="103"/>
        <v>1.6712393074734566</v>
      </c>
      <c r="X241" s="69">
        <f t="shared" si="104"/>
        <v>2.9441251181727739</v>
      </c>
      <c r="Y241" s="69">
        <f t="shared" si="105"/>
        <v>0.71988861713317309</v>
      </c>
      <c r="Z241" s="69">
        <f t="shared" si="106"/>
        <v>3.8557764635098803</v>
      </c>
      <c r="AA241" s="69">
        <f t="shared" si="107"/>
        <v>19.244223536490122</v>
      </c>
      <c r="AB241" s="69">
        <f t="shared" si="108"/>
        <v>3.1677777175068473</v>
      </c>
      <c r="AC241" s="69">
        <f t="shared" si="109"/>
        <v>0.18868182684282603</v>
      </c>
      <c r="AD241" s="70">
        <f t="shared" si="110"/>
        <v>1206.0988078320233</v>
      </c>
      <c r="AE241" s="68">
        <f t="shared" si="111"/>
        <v>193.25470065891747</v>
      </c>
      <c r="AF241" s="71">
        <f t="shared" si="112"/>
        <v>5.8639999173037172</v>
      </c>
      <c r="AG241" s="72">
        <f t="shared" si="113"/>
        <v>2.6474809153788068</v>
      </c>
      <c r="AH241" s="73">
        <f t="shared" si="114"/>
        <v>4.3012267184041919</v>
      </c>
      <c r="AI241" s="74">
        <f t="shared" si="115"/>
        <v>5.8672184638494684</v>
      </c>
    </row>
    <row r="242" spans="1:35" ht="15.75" customHeight="1" x14ac:dyDescent="0.45">
      <c r="A242" s="56">
        <f t="shared" si="91"/>
        <v>45986</v>
      </c>
      <c r="B242" s="57">
        <v>2025</v>
      </c>
      <c r="C242" s="57">
        <v>11</v>
      </c>
      <c r="D242" s="57">
        <v>25</v>
      </c>
      <c r="E242" s="58">
        <v>329</v>
      </c>
      <c r="F242" s="59">
        <v>35</v>
      </c>
      <c r="G242" s="59">
        <v>15</v>
      </c>
      <c r="H242" s="67">
        <f t="shared" si="92"/>
        <v>25</v>
      </c>
      <c r="I242" s="59">
        <v>98</v>
      </c>
      <c r="J242" s="59">
        <v>75</v>
      </c>
      <c r="K242" s="59">
        <v>1</v>
      </c>
      <c r="L242" s="59">
        <v>30</v>
      </c>
      <c r="M242" s="68">
        <f t="shared" si="93"/>
        <v>-21.226843288537182</v>
      </c>
      <c r="N242" s="69">
        <f t="shared" si="94"/>
        <v>-0.37047917152926896</v>
      </c>
      <c r="O242" s="69">
        <f t="shared" si="95"/>
        <v>1.252483529233579</v>
      </c>
      <c r="P242" s="69">
        <f t="shared" si="96"/>
        <v>1.0268637749169258</v>
      </c>
      <c r="Q242" s="68">
        <f t="shared" si="97"/>
        <v>15.548757293202126</v>
      </c>
      <c r="R242" s="69">
        <f t="shared" si="98"/>
        <v>1</v>
      </c>
      <c r="S242" s="68">
        <f t="shared" si="99"/>
        <v>9.5682469765743239</v>
      </c>
      <c r="T242" s="69">
        <f t="shared" si="100"/>
        <v>5.6226812384961216</v>
      </c>
      <c r="U242" s="69">
        <f t="shared" si="101"/>
        <v>1.7053462321157722</v>
      </c>
      <c r="V242" s="69">
        <f t="shared" si="102"/>
        <v>4.2170109288720914</v>
      </c>
      <c r="W242" s="69">
        <f t="shared" si="103"/>
        <v>1.6712393074734566</v>
      </c>
      <c r="X242" s="69">
        <f t="shared" si="104"/>
        <v>2.9441251181727739</v>
      </c>
      <c r="Y242" s="69">
        <f t="shared" si="105"/>
        <v>0.71988861713317309</v>
      </c>
      <c r="Z242" s="69">
        <f t="shared" si="106"/>
        <v>3.8557764635098803</v>
      </c>
      <c r="AA242" s="69">
        <f t="shared" si="107"/>
        <v>19.244223536490122</v>
      </c>
      <c r="AB242" s="69">
        <f t="shared" si="108"/>
        <v>3.1677777175068473</v>
      </c>
      <c r="AC242" s="69">
        <f t="shared" si="109"/>
        <v>0.18868182684282603</v>
      </c>
      <c r="AD242" s="70">
        <f t="shared" si="110"/>
        <v>1206.0988078320233</v>
      </c>
      <c r="AE242" s="68">
        <f t="shared" si="111"/>
        <v>193.25470065891747</v>
      </c>
      <c r="AF242" s="71">
        <f t="shared" si="112"/>
        <v>5.8639999173037172</v>
      </c>
      <c r="AG242" s="72">
        <f t="shared" si="113"/>
        <v>2.6285334721676503</v>
      </c>
      <c r="AH242" s="73">
        <f t="shared" si="114"/>
        <v>4.3012267184041919</v>
      </c>
      <c r="AI242" s="74">
        <f t="shared" si="115"/>
        <v>5.8672184638494684</v>
      </c>
    </row>
    <row r="243" spans="1:35" ht="15.75" customHeight="1" x14ac:dyDescent="0.45">
      <c r="A243" s="56">
        <f t="shared" si="91"/>
        <v>45987</v>
      </c>
      <c r="B243" s="57">
        <v>2025</v>
      </c>
      <c r="C243" s="57">
        <v>11</v>
      </c>
      <c r="D243" s="57">
        <v>26</v>
      </c>
      <c r="E243" s="58">
        <v>330</v>
      </c>
      <c r="F243" s="59">
        <v>35</v>
      </c>
      <c r="G243" s="59">
        <v>15</v>
      </c>
      <c r="H243" s="67">
        <f t="shared" si="92"/>
        <v>25</v>
      </c>
      <c r="I243" s="59">
        <v>98</v>
      </c>
      <c r="J243" s="59">
        <v>75</v>
      </c>
      <c r="K243" s="59">
        <v>1</v>
      </c>
      <c r="L243" s="59">
        <v>30</v>
      </c>
      <c r="M243" s="68">
        <f t="shared" si="93"/>
        <v>-21.395249127873157</v>
      </c>
      <c r="N243" s="69">
        <f t="shared" si="94"/>
        <v>-0.37341841477847948</v>
      </c>
      <c r="O243" s="69">
        <f t="shared" si="95"/>
        <v>1.2496091270835614</v>
      </c>
      <c r="P243" s="69">
        <f t="shared" si="96"/>
        <v>1.0271897076122833</v>
      </c>
      <c r="Q243" s="68">
        <f t="shared" si="97"/>
        <v>15.440785820596012</v>
      </c>
      <c r="R243" s="69">
        <f t="shared" si="98"/>
        <v>1</v>
      </c>
      <c r="S243" s="68">
        <f t="shared" si="99"/>
        <v>9.5462882130142201</v>
      </c>
      <c r="T243" s="69">
        <f t="shared" si="100"/>
        <v>5.6226812384961216</v>
      </c>
      <c r="U243" s="69">
        <f t="shared" si="101"/>
        <v>1.7053462321157722</v>
      </c>
      <c r="V243" s="69">
        <f t="shared" si="102"/>
        <v>4.2170109288720914</v>
      </c>
      <c r="W243" s="69">
        <f t="shared" si="103"/>
        <v>1.6712393074734566</v>
      </c>
      <c r="X243" s="69">
        <f t="shared" si="104"/>
        <v>2.9441251181727739</v>
      </c>
      <c r="Y243" s="69">
        <f t="shared" si="105"/>
        <v>0.71988861713317309</v>
      </c>
      <c r="Z243" s="69">
        <f t="shared" si="106"/>
        <v>3.8557764635098803</v>
      </c>
      <c r="AA243" s="69">
        <f t="shared" si="107"/>
        <v>19.244223536490122</v>
      </c>
      <c r="AB243" s="69">
        <f t="shared" si="108"/>
        <v>3.1677777175068473</v>
      </c>
      <c r="AC243" s="69">
        <f t="shared" si="109"/>
        <v>0.18868182684282603</v>
      </c>
      <c r="AD243" s="70">
        <f t="shared" si="110"/>
        <v>1206.0988078320233</v>
      </c>
      <c r="AE243" s="68">
        <f t="shared" si="111"/>
        <v>193.25470065891747</v>
      </c>
      <c r="AF243" s="71">
        <f t="shared" si="112"/>
        <v>5.8639999173037172</v>
      </c>
      <c r="AG243" s="72">
        <f t="shared" si="113"/>
        <v>2.6102807832592911</v>
      </c>
      <c r="AH243" s="73">
        <f t="shared" si="114"/>
        <v>4.3012267184041919</v>
      </c>
      <c r="AI243" s="74">
        <f t="shared" si="115"/>
        <v>5.8672184638494684</v>
      </c>
    </row>
    <row r="244" spans="1:35" ht="15.75" customHeight="1" x14ac:dyDescent="0.45">
      <c r="A244" s="56">
        <f t="shared" si="91"/>
        <v>45988</v>
      </c>
      <c r="B244" s="57">
        <v>2025</v>
      </c>
      <c r="C244" s="57">
        <v>11</v>
      </c>
      <c r="D244" s="57">
        <v>27</v>
      </c>
      <c r="E244" s="58">
        <v>331</v>
      </c>
      <c r="F244" s="59">
        <v>35</v>
      </c>
      <c r="G244" s="59">
        <v>15</v>
      </c>
      <c r="H244" s="67">
        <f t="shared" si="92"/>
        <v>25</v>
      </c>
      <c r="I244" s="59">
        <v>98</v>
      </c>
      <c r="J244" s="59">
        <v>75</v>
      </c>
      <c r="K244" s="59">
        <v>1</v>
      </c>
      <c r="L244" s="59">
        <v>30</v>
      </c>
      <c r="M244" s="68">
        <f t="shared" si="93"/>
        <v>-21.557315063495178</v>
      </c>
      <c r="N244" s="69">
        <f t="shared" si="94"/>
        <v>-0.37624700557486918</v>
      </c>
      <c r="O244" s="69">
        <f t="shared" si="95"/>
        <v>1.2468340723038325</v>
      </c>
      <c r="P244" s="69">
        <f t="shared" si="96"/>
        <v>1.0275075833727931</v>
      </c>
      <c r="Q244" s="68">
        <f t="shared" si="97"/>
        <v>15.336955236391303</v>
      </c>
      <c r="R244" s="69">
        <f t="shared" si="98"/>
        <v>1</v>
      </c>
      <c r="S244" s="68">
        <f t="shared" si="99"/>
        <v>9.5250884056824479</v>
      </c>
      <c r="T244" s="69">
        <f t="shared" si="100"/>
        <v>5.6226812384961216</v>
      </c>
      <c r="U244" s="69">
        <f t="shared" si="101"/>
        <v>1.7053462321157722</v>
      </c>
      <c r="V244" s="69">
        <f t="shared" si="102"/>
        <v>4.2170109288720914</v>
      </c>
      <c r="W244" s="69">
        <f t="shared" si="103"/>
        <v>1.6712393074734566</v>
      </c>
      <c r="X244" s="69">
        <f t="shared" si="104"/>
        <v>2.9441251181727739</v>
      </c>
      <c r="Y244" s="69">
        <f t="shared" si="105"/>
        <v>0.71988861713317309</v>
      </c>
      <c r="Z244" s="69">
        <f t="shared" si="106"/>
        <v>3.8557764635098803</v>
      </c>
      <c r="AA244" s="69">
        <f t="shared" si="107"/>
        <v>19.244223536490122</v>
      </c>
      <c r="AB244" s="69">
        <f t="shared" si="108"/>
        <v>3.1677777175068473</v>
      </c>
      <c r="AC244" s="69">
        <f t="shared" si="109"/>
        <v>0.18868182684282603</v>
      </c>
      <c r="AD244" s="70">
        <f t="shared" si="110"/>
        <v>1206.0988078320233</v>
      </c>
      <c r="AE244" s="68">
        <f t="shared" si="111"/>
        <v>193.25470065891747</v>
      </c>
      <c r="AF244" s="71">
        <f t="shared" si="112"/>
        <v>5.8639999173037172</v>
      </c>
      <c r="AG244" s="72">
        <f t="shared" si="113"/>
        <v>2.5927281158100333</v>
      </c>
      <c r="AH244" s="73">
        <f t="shared" si="114"/>
        <v>4.3012267184041919</v>
      </c>
      <c r="AI244" s="74">
        <f t="shared" si="115"/>
        <v>5.8672184638494684</v>
      </c>
    </row>
    <row r="245" spans="1:35" ht="15.75" customHeight="1" x14ac:dyDescent="0.45">
      <c r="A245" s="56">
        <f t="shared" si="91"/>
        <v>45989</v>
      </c>
      <c r="B245" s="57">
        <v>2025</v>
      </c>
      <c r="C245" s="57">
        <v>11</v>
      </c>
      <c r="D245" s="57">
        <v>28</v>
      </c>
      <c r="E245" s="58">
        <v>332</v>
      </c>
      <c r="F245" s="59">
        <v>35</v>
      </c>
      <c r="G245" s="59">
        <v>15</v>
      </c>
      <c r="H245" s="67">
        <f t="shared" si="92"/>
        <v>25</v>
      </c>
      <c r="I245" s="59">
        <v>98</v>
      </c>
      <c r="J245" s="59">
        <v>75</v>
      </c>
      <c r="K245" s="59">
        <v>1</v>
      </c>
      <c r="L245" s="59">
        <v>30</v>
      </c>
      <c r="M245" s="68">
        <f t="shared" si="93"/>
        <v>-21.712993071544254</v>
      </c>
      <c r="N245" s="69">
        <f t="shared" si="94"/>
        <v>-0.378964105742019</v>
      </c>
      <c r="O245" s="69">
        <f t="shared" si="95"/>
        <v>1.2441601070246837</v>
      </c>
      <c r="P245" s="69">
        <f t="shared" si="96"/>
        <v>1.0278173080045667</v>
      </c>
      <c r="Q245" s="68">
        <f t="shared" si="97"/>
        <v>15.23729519958008</v>
      </c>
      <c r="R245" s="69">
        <f t="shared" si="98"/>
        <v>1</v>
      </c>
      <c r="S245" s="68">
        <f t="shared" si="99"/>
        <v>9.5046608634429628</v>
      </c>
      <c r="T245" s="69">
        <f t="shared" si="100"/>
        <v>5.6226812384961216</v>
      </c>
      <c r="U245" s="69">
        <f t="shared" si="101"/>
        <v>1.7053462321157722</v>
      </c>
      <c r="V245" s="69">
        <f t="shared" si="102"/>
        <v>4.2170109288720914</v>
      </c>
      <c r="W245" s="69">
        <f t="shared" si="103"/>
        <v>1.6712393074734566</v>
      </c>
      <c r="X245" s="69">
        <f t="shared" si="104"/>
        <v>2.9441251181727739</v>
      </c>
      <c r="Y245" s="69">
        <f t="shared" si="105"/>
        <v>0.71988861713317309</v>
      </c>
      <c r="Z245" s="69">
        <f t="shared" si="106"/>
        <v>3.8557764635098803</v>
      </c>
      <c r="AA245" s="69">
        <f t="shared" si="107"/>
        <v>19.244223536490122</v>
      </c>
      <c r="AB245" s="69">
        <f t="shared" si="108"/>
        <v>3.1677777175068473</v>
      </c>
      <c r="AC245" s="69">
        <f t="shared" si="109"/>
        <v>0.18868182684282603</v>
      </c>
      <c r="AD245" s="70">
        <f t="shared" si="110"/>
        <v>1206.0988078320233</v>
      </c>
      <c r="AE245" s="68">
        <f t="shared" si="111"/>
        <v>193.25470065891747</v>
      </c>
      <c r="AF245" s="71">
        <f t="shared" si="112"/>
        <v>5.8639999173037172</v>
      </c>
      <c r="AG245" s="72">
        <f t="shared" si="113"/>
        <v>2.5758804837031066</v>
      </c>
      <c r="AH245" s="73">
        <f t="shared" si="114"/>
        <v>4.3012267184041919</v>
      </c>
      <c r="AI245" s="74">
        <f t="shared" si="115"/>
        <v>5.8672184638494684</v>
      </c>
    </row>
    <row r="246" spans="1:35" ht="15.75" customHeight="1" x14ac:dyDescent="0.45">
      <c r="A246" s="56">
        <f t="shared" si="91"/>
        <v>45990</v>
      </c>
      <c r="B246" s="57">
        <v>2025</v>
      </c>
      <c r="C246" s="57">
        <v>11</v>
      </c>
      <c r="D246" s="57">
        <v>29</v>
      </c>
      <c r="E246" s="58">
        <v>333</v>
      </c>
      <c r="F246" s="59">
        <v>35</v>
      </c>
      <c r="G246" s="59">
        <v>15</v>
      </c>
      <c r="H246" s="67">
        <f t="shared" si="92"/>
        <v>25</v>
      </c>
      <c r="I246" s="59">
        <v>98</v>
      </c>
      <c r="J246" s="59">
        <v>75</v>
      </c>
      <c r="K246" s="59">
        <v>1</v>
      </c>
      <c r="L246" s="59">
        <v>30</v>
      </c>
      <c r="M246" s="68">
        <f t="shared" si="93"/>
        <v>-21.862237021051055</v>
      </c>
      <c r="N246" s="69">
        <f t="shared" si="94"/>
        <v>-0.3815689101407444</v>
      </c>
      <c r="O246" s="69">
        <f t="shared" si="95"/>
        <v>1.2415889339567197</v>
      </c>
      <c r="P246" s="69">
        <f t="shared" si="96"/>
        <v>1.028118789729082</v>
      </c>
      <c r="Q246" s="68">
        <f t="shared" si="97"/>
        <v>15.141833897304792</v>
      </c>
      <c r="R246" s="69">
        <f t="shared" si="98"/>
        <v>1</v>
      </c>
      <c r="S246" s="68">
        <f t="shared" si="99"/>
        <v>9.4850185940161928</v>
      </c>
      <c r="T246" s="69">
        <f t="shared" si="100"/>
        <v>5.6226812384961216</v>
      </c>
      <c r="U246" s="69">
        <f t="shared" si="101"/>
        <v>1.7053462321157722</v>
      </c>
      <c r="V246" s="69">
        <f t="shared" si="102"/>
        <v>4.2170109288720914</v>
      </c>
      <c r="W246" s="69">
        <f t="shared" si="103"/>
        <v>1.6712393074734566</v>
      </c>
      <c r="X246" s="69">
        <f t="shared" si="104"/>
        <v>2.9441251181727739</v>
      </c>
      <c r="Y246" s="69">
        <f t="shared" si="105"/>
        <v>0.71988861713317309</v>
      </c>
      <c r="Z246" s="69">
        <f t="shared" si="106"/>
        <v>3.8557764635098803</v>
      </c>
      <c r="AA246" s="69">
        <f t="shared" si="107"/>
        <v>19.244223536490122</v>
      </c>
      <c r="AB246" s="69">
        <f t="shared" si="108"/>
        <v>3.1677777175068473</v>
      </c>
      <c r="AC246" s="69">
        <f t="shared" si="109"/>
        <v>0.18868182684282603</v>
      </c>
      <c r="AD246" s="70">
        <f t="shared" si="110"/>
        <v>1206.0988078320233</v>
      </c>
      <c r="AE246" s="68">
        <f t="shared" si="111"/>
        <v>193.25470065891747</v>
      </c>
      <c r="AF246" s="71">
        <f t="shared" si="112"/>
        <v>5.8639999173037172</v>
      </c>
      <c r="AG246" s="72">
        <f t="shared" si="113"/>
        <v>2.5597426520040414</v>
      </c>
      <c r="AH246" s="73">
        <f t="shared" si="114"/>
        <v>4.3012267184041919</v>
      </c>
      <c r="AI246" s="74">
        <f t="shared" si="115"/>
        <v>5.8672184638494684</v>
      </c>
    </row>
    <row r="247" spans="1:35" ht="15.75" customHeight="1" x14ac:dyDescent="0.45">
      <c r="A247" s="56">
        <f t="shared" si="91"/>
        <v>45991</v>
      </c>
      <c r="B247" s="57">
        <v>2025</v>
      </c>
      <c r="C247" s="57">
        <v>11</v>
      </c>
      <c r="D247" s="57">
        <v>30</v>
      </c>
      <c r="E247" s="58">
        <v>334</v>
      </c>
      <c r="F247" s="59">
        <v>35</v>
      </c>
      <c r="G247" s="59">
        <v>15</v>
      </c>
      <c r="H247" s="67">
        <f t="shared" si="92"/>
        <v>25</v>
      </c>
      <c r="I247" s="59">
        <v>98</v>
      </c>
      <c r="J247" s="59">
        <v>75</v>
      </c>
      <c r="K247" s="59">
        <v>1</v>
      </c>
      <c r="L247" s="59">
        <v>30</v>
      </c>
      <c r="M247" s="68">
        <f t="shared" si="93"/>
        <v>-22.005002687605572</v>
      </c>
      <c r="N247" s="69">
        <f t="shared" si="94"/>
        <v>-0.38406064690767594</v>
      </c>
      <c r="O247" s="69">
        <f t="shared" si="95"/>
        <v>1.2391222128921935</v>
      </c>
      <c r="P247" s="69">
        <f t="shared" si="96"/>
        <v>1.0284119392103797</v>
      </c>
      <c r="Q247" s="68">
        <f t="shared" si="97"/>
        <v>15.050598071923773</v>
      </c>
      <c r="R247" s="69">
        <f t="shared" si="98"/>
        <v>1</v>
      </c>
      <c r="S247" s="68">
        <f t="shared" si="99"/>
        <v>9.4661742772512874</v>
      </c>
      <c r="T247" s="69">
        <f t="shared" si="100"/>
        <v>5.6226812384961216</v>
      </c>
      <c r="U247" s="69">
        <f t="shared" si="101"/>
        <v>1.7053462321157722</v>
      </c>
      <c r="V247" s="69">
        <f t="shared" si="102"/>
        <v>4.2170109288720914</v>
      </c>
      <c r="W247" s="69">
        <f t="shared" si="103"/>
        <v>1.6712393074734566</v>
      </c>
      <c r="X247" s="69">
        <f t="shared" si="104"/>
        <v>2.9441251181727739</v>
      </c>
      <c r="Y247" s="69">
        <f t="shared" si="105"/>
        <v>0.71988861713317309</v>
      </c>
      <c r="Z247" s="69">
        <f t="shared" si="106"/>
        <v>3.8557764635098803</v>
      </c>
      <c r="AA247" s="69">
        <f t="shared" si="107"/>
        <v>19.244223536490122</v>
      </c>
      <c r="AB247" s="69">
        <f t="shared" si="108"/>
        <v>3.1677777175068473</v>
      </c>
      <c r="AC247" s="69">
        <f t="shared" si="109"/>
        <v>0.18868182684282603</v>
      </c>
      <c r="AD247" s="70">
        <f t="shared" si="110"/>
        <v>1206.0988078320233</v>
      </c>
      <c r="AE247" s="68">
        <f t="shared" si="111"/>
        <v>193.25470065891747</v>
      </c>
      <c r="AF247" s="71">
        <f t="shared" si="112"/>
        <v>5.8639999173037172</v>
      </c>
      <c r="AG247" s="72">
        <f t="shared" si="113"/>
        <v>2.5443191415361213</v>
      </c>
      <c r="AH247" s="73">
        <f t="shared" si="114"/>
        <v>4.3012267184041919</v>
      </c>
      <c r="AI247" s="74">
        <f t="shared" si="115"/>
        <v>5.8672184638494684</v>
      </c>
    </row>
    <row r="248" spans="1:35" ht="15.75" customHeight="1" x14ac:dyDescent="0.45">
      <c r="A248" s="56">
        <f t="shared" si="91"/>
        <v>45992</v>
      </c>
      <c r="B248" s="57">
        <v>2025</v>
      </c>
      <c r="C248" s="57">
        <v>12</v>
      </c>
      <c r="D248" s="57">
        <v>1</v>
      </c>
      <c r="E248" s="58">
        <v>335</v>
      </c>
      <c r="F248" s="59">
        <v>35</v>
      </c>
      <c r="G248" s="59">
        <v>15</v>
      </c>
      <c r="H248" s="67">
        <f t="shared" si="92"/>
        <v>25</v>
      </c>
      <c r="I248" s="59">
        <v>98</v>
      </c>
      <c r="J248" s="59">
        <v>75</v>
      </c>
      <c r="K248" s="59">
        <v>1</v>
      </c>
      <c r="L248" s="59">
        <v>30</v>
      </c>
      <c r="M248" s="68">
        <f t="shared" si="93"/>
        <v>-22.141247766461813</v>
      </c>
      <c r="N248" s="69">
        <f t="shared" si="94"/>
        <v>-0.38643857768398021</v>
      </c>
      <c r="O248" s="69">
        <f t="shared" si="95"/>
        <v>1.2367615572165829</v>
      </c>
      <c r="P248" s="69">
        <f t="shared" si="96"/>
        <v>1.0286966695815354</v>
      </c>
      <c r="Q248" s="68">
        <f t="shared" si="97"/>
        <v>14.963613048602136</v>
      </c>
      <c r="R248" s="69">
        <f t="shared" si="98"/>
        <v>1</v>
      </c>
      <c r="S248" s="68">
        <f t="shared" si="99"/>
        <v>9.4481402384765705</v>
      </c>
      <c r="T248" s="69">
        <f t="shared" si="100"/>
        <v>5.6226812384961216</v>
      </c>
      <c r="U248" s="69">
        <f t="shared" si="101"/>
        <v>1.7053462321157722</v>
      </c>
      <c r="V248" s="69">
        <f t="shared" si="102"/>
        <v>4.2170109288720914</v>
      </c>
      <c r="W248" s="69">
        <f t="shared" si="103"/>
        <v>1.6712393074734566</v>
      </c>
      <c r="X248" s="69">
        <f t="shared" si="104"/>
        <v>2.9441251181727739</v>
      </c>
      <c r="Y248" s="69">
        <f t="shared" si="105"/>
        <v>0.71988861713317309</v>
      </c>
      <c r="Z248" s="69">
        <f t="shared" si="106"/>
        <v>3.8557764635098803</v>
      </c>
      <c r="AA248" s="69">
        <f t="shared" si="107"/>
        <v>19.244223536490122</v>
      </c>
      <c r="AB248" s="69">
        <f t="shared" si="108"/>
        <v>3.1677777175068473</v>
      </c>
      <c r="AC248" s="69">
        <f t="shared" si="109"/>
        <v>0.18868182684282603</v>
      </c>
      <c r="AD248" s="70">
        <f t="shared" si="110"/>
        <v>1206.0988078320233</v>
      </c>
      <c r="AE248" s="68">
        <f t="shared" si="111"/>
        <v>193.25470065891747</v>
      </c>
      <c r="AF248" s="71">
        <f t="shared" si="112"/>
        <v>5.8639999173037172</v>
      </c>
      <c r="AG248" s="72">
        <f t="shared" si="113"/>
        <v>2.5296142335446534</v>
      </c>
      <c r="AH248" s="73">
        <f t="shared" si="114"/>
        <v>4.3012267184041919</v>
      </c>
      <c r="AI248" s="74">
        <f t="shared" si="115"/>
        <v>5.8672184638494684</v>
      </c>
    </row>
    <row r="249" spans="1:35" ht="15.75" customHeight="1" x14ac:dyDescent="0.45">
      <c r="A249" s="56">
        <f t="shared" si="91"/>
        <v>45993</v>
      </c>
      <c r="B249" s="57">
        <v>2025</v>
      </c>
      <c r="C249" s="57">
        <v>12</v>
      </c>
      <c r="D249" s="57">
        <v>2</v>
      </c>
      <c r="E249" s="58">
        <v>336</v>
      </c>
      <c r="F249" s="59">
        <v>35</v>
      </c>
      <c r="G249" s="59">
        <v>15</v>
      </c>
      <c r="H249" s="67">
        <f t="shared" si="92"/>
        <v>25</v>
      </c>
      <c r="I249" s="59">
        <v>98</v>
      </c>
      <c r="J249" s="59">
        <v>75</v>
      </c>
      <c r="K249" s="59">
        <v>1</v>
      </c>
      <c r="L249" s="59">
        <v>30</v>
      </c>
      <c r="M249" s="68">
        <f t="shared" si="93"/>
        <v>-22.270931885073697</v>
      </c>
      <c r="N249" s="69">
        <f t="shared" si="94"/>
        <v>-0.38870199783415288</v>
      </c>
      <c r="O249" s="69">
        <f t="shared" si="95"/>
        <v>1.2345085304441969</v>
      </c>
      <c r="P249" s="69">
        <f t="shared" si="96"/>
        <v>1.0289728964704008</v>
      </c>
      <c r="Q249" s="68">
        <f t="shared" si="97"/>
        <v>14.880902763240611</v>
      </c>
      <c r="R249" s="69">
        <f t="shared" si="98"/>
        <v>1</v>
      </c>
      <c r="S249" s="68">
        <f t="shared" si="99"/>
        <v>9.4309284220335901</v>
      </c>
      <c r="T249" s="69">
        <f t="shared" si="100"/>
        <v>5.6226812384961216</v>
      </c>
      <c r="U249" s="69">
        <f t="shared" si="101"/>
        <v>1.7053462321157722</v>
      </c>
      <c r="V249" s="69">
        <f t="shared" si="102"/>
        <v>4.2170109288720914</v>
      </c>
      <c r="W249" s="69">
        <f t="shared" si="103"/>
        <v>1.6712393074734566</v>
      </c>
      <c r="X249" s="69">
        <f t="shared" si="104"/>
        <v>2.9441251181727739</v>
      </c>
      <c r="Y249" s="69">
        <f t="shared" si="105"/>
        <v>0.71988861713317309</v>
      </c>
      <c r="Z249" s="69">
        <f t="shared" si="106"/>
        <v>3.8557764635098803</v>
      </c>
      <c r="AA249" s="69">
        <f t="shared" si="107"/>
        <v>19.244223536490122</v>
      </c>
      <c r="AB249" s="69">
        <f t="shared" si="108"/>
        <v>3.1677777175068473</v>
      </c>
      <c r="AC249" s="69">
        <f t="shared" si="109"/>
        <v>0.18868182684282603</v>
      </c>
      <c r="AD249" s="70">
        <f t="shared" si="110"/>
        <v>1206.0988078320233</v>
      </c>
      <c r="AE249" s="68">
        <f t="shared" si="111"/>
        <v>193.25470065891747</v>
      </c>
      <c r="AF249" s="71">
        <f t="shared" si="112"/>
        <v>5.8639999173037172</v>
      </c>
      <c r="AG249" s="72">
        <f t="shared" si="113"/>
        <v>2.5156319744183655</v>
      </c>
      <c r="AH249" s="73">
        <f t="shared" si="114"/>
        <v>4.3012267184041919</v>
      </c>
      <c r="AI249" s="74">
        <f t="shared" si="115"/>
        <v>5.8672184638494684</v>
      </c>
    </row>
    <row r="250" spans="1:35" ht="15.75" customHeight="1" x14ac:dyDescent="0.45">
      <c r="A250" s="56">
        <f t="shared" si="91"/>
        <v>45994</v>
      </c>
      <c r="B250" s="57">
        <v>2025</v>
      </c>
      <c r="C250" s="57">
        <v>12</v>
      </c>
      <c r="D250" s="57">
        <v>3</v>
      </c>
      <c r="E250" s="58">
        <v>337</v>
      </c>
      <c r="F250" s="59">
        <v>35</v>
      </c>
      <c r="G250" s="59">
        <v>15</v>
      </c>
      <c r="H250" s="67">
        <f t="shared" si="92"/>
        <v>25</v>
      </c>
      <c r="I250" s="59">
        <v>98</v>
      </c>
      <c r="J250" s="59">
        <v>75</v>
      </c>
      <c r="K250" s="59">
        <v>1</v>
      </c>
      <c r="L250" s="59">
        <v>30</v>
      </c>
      <c r="M250" s="68">
        <f t="shared" si="93"/>
        <v>-22.394016615058344</v>
      </c>
      <c r="N250" s="69">
        <f t="shared" si="94"/>
        <v>-0.39085023665481827</v>
      </c>
      <c r="O250" s="69">
        <f t="shared" si="95"/>
        <v>1.2323646427919406</v>
      </c>
      <c r="P250" s="69">
        <f t="shared" si="96"/>
        <v>1.0292405380246041</v>
      </c>
      <c r="Q250" s="68">
        <f t="shared" si="97"/>
        <v>14.8024897905538</v>
      </c>
      <c r="R250" s="69">
        <f t="shared" si="98"/>
        <v>1</v>
      </c>
      <c r="S250" s="68">
        <f t="shared" si="99"/>
        <v>9.414550365102679</v>
      </c>
      <c r="T250" s="69">
        <f t="shared" si="100"/>
        <v>5.6226812384961216</v>
      </c>
      <c r="U250" s="69">
        <f t="shared" si="101"/>
        <v>1.7053462321157722</v>
      </c>
      <c r="V250" s="69">
        <f t="shared" si="102"/>
        <v>4.2170109288720914</v>
      </c>
      <c r="W250" s="69">
        <f t="shared" si="103"/>
        <v>1.6712393074734566</v>
      </c>
      <c r="X250" s="69">
        <f t="shared" si="104"/>
        <v>2.9441251181727739</v>
      </c>
      <c r="Y250" s="69">
        <f t="shared" si="105"/>
        <v>0.71988861713317309</v>
      </c>
      <c r="Z250" s="69">
        <f t="shared" si="106"/>
        <v>3.8557764635098803</v>
      </c>
      <c r="AA250" s="69">
        <f t="shared" si="107"/>
        <v>19.244223536490122</v>
      </c>
      <c r="AB250" s="69">
        <f t="shared" si="108"/>
        <v>3.1677777175068473</v>
      </c>
      <c r="AC250" s="69">
        <f t="shared" si="109"/>
        <v>0.18868182684282603</v>
      </c>
      <c r="AD250" s="70">
        <f t="shared" si="110"/>
        <v>1206.0988078320233</v>
      </c>
      <c r="AE250" s="68">
        <f t="shared" si="111"/>
        <v>193.25470065891747</v>
      </c>
      <c r="AF250" s="71">
        <f t="shared" si="112"/>
        <v>5.8639999173037172</v>
      </c>
      <c r="AG250" s="72">
        <f t="shared" si="113"/>
        <v>2.5023761804360674</v>
      </c>
      <c r="AH250" s="73">
        <f t="shared" si="114"/>
        <v>4.3012267184041919</v>
      </c>
      <c r="AI250" s="74">
        <f t="shared" si="115"/>
        <v>5.8672184638494684</v>
      </c>
    </row>
    <row r="251" spans="1:35" ht="15.75" customHeight="1" x14ac:dyDescent="0.45">
      <c r="A251" s="56">
        <f t="shared" si="91"/>
        <v>45995</v>
      </c>
      <c r="B251" s="57">
        <v>2025</v>
      </c>
      <c r="C251" s="57">
        <v>12</v>
      </c>
      <c r="D251" s="57">
        <v>4</v>
      </c>
      <c r="E251" s="58">
        <v>338</v>
      </c>
      <c r="F251" s="59">
        <v>35</v>
      </c>
      <c r="G251" s="59">
        <v>15</v>
      </c>
      <c r="H251" s="67">
        <f t="shared" si="92"/>
        <v>25</v>
      </c>
      <c r="I251" s="59">
        <v>98</v>
      </c>
      <c r="J251" s="59">
        <v>75</v>
      </c>
      <c r="K251" s="59">
        <v>1</v>
      </c>
      <c r="L251" s="59">
        <v>30</v>
      </c>
      <c r="M251" s="68">
        <f t="shared" si="93"/>
        <v>-22.510465483583303</v>
      </c>
      <c r="N251" s="69">
        <f t="shared" si="94"/>
        <v>-0.3928826575734739</v>
      </c>
      <c r="O251" s="69">
        <f t="shared" si="95"/>
        <v>1.2303313478056432</v>
      </c>
      <c r="P251" s="69">
        <f t="shared" si="96"/>
        <v>1.0294995149358062</v>
      </c>
      <c r="Q251" s="68">
        <f t="shared" si="97"/>
        <v>14.728395372108983</v>
      </c>
      <c r="R251" s="69">
        <f t="shared" si="98"/>
        <v>1</v>
      </c>
      <c r="S251" s="68">
        <f t="shared" si="99"/>
        <v>9.3990171719300477</v>
      </c>
      <c r="T251" s="69">
        <f t="shared" si="100"/>
        <v>5.6226812384961216</v>
      </c>
      <c r="U251" s="69">
        <f t="shared" si="101"/>
        <v>1.7053462321157722</v>
      </c>
      <c r="V251" s="69">
        <f t="shared" si="102"/>
        <v>4.2170109288720914</v>
      </c>
      <c r="W251" s="69">
        <f t="shared" si="103"/>
        <v>1.6712393074734566</v>
      </c>
      <c r="X251" s="69">
        <f t="shared" si="104"/>
        <v>2.9441251181727739</v>
      </c>
      <c r="Y251" s="69">
        <f t="shared" si="105"/>
        <v>0.71988861713317309</v>
      </c>
      <c r="Z251" s="69">
        <f t="shared" si="106"/>
        <v>3.8557764635098803</v>
      </c>
      <c r="AA251" s="69">
        <f t="shared" si="107"/>
        <v>19.244223536490122</v>
      </c>
      <c r="AB251" s="69">
        <f t="shared" si="108"/>
        <v>3.1677777175068473</v>
      </c>
      <c r="AC251" s="69">
        <f t="shared" si="109"/>
        <v>0.18868182684282603</v>
      </c>
      <c r="AD251" s="70">
        <f t="shared" si="110"/>
        <v>1206.0988078320233</v>
      </c>
      <c r="AE251" s="68">
        <f t="shared" si="111"/>
        <v>193.25470065891747</v>
      </c>
      <c r="AF251" s="71">
        <f t="shared" si="112"/>
        <v>5.8639999173037172</v>
      </c>
      <c r="AG251" s="72">
        <f t="shared" si="113"/>
        <v>2.489850442506635</v>
      </c>
      <c r="AH251" s="73">
        <f t="shared" si="114"/>
        <v>4.3012267184041919</v>
      </c>
      <c r="AI251" s="74">
        <f t="shared" si="115"/>
        <v>5.8672184638494684</v>
      </c>
    </row>
    <row r="252" spans="1:35" ht="15.75" customHeight="1" x14ac:dyDescent="0.45">
      <c r="A252" s="56">
        <f t="shared" si="91"/>
        <v>45996</v>
      </c>
      <c r="B252" s="57">
        <v>2025</v>
      </c>
      <c r="C252" s="57">
        <v>12</v>
      </c>
      <c r="D252" s="57">
        <v>5</v>
      </c>
      <c r="E252" s="58">
        <v>339</v>
      </c>
      <c r="F252" s="59">
        <v>35</v>
      </c>
      <c r="G252" s="59">
        <v>15</v>
      </c>
      <c r="H252" s="67">
        <f t="shared" si="92"/>
        <v>25</v>
      </c>
      <c r="I252" s="59">
        <v>98</v>
      </c>
      <c r="J252" s="59">
        <v>75</v>
      </c>
      <c r="K252" s="59">
        <v>1</v>
      </c>
      <c r="L252" s="59">
        <v>30</v>
      </c>
      <c r="M252" s="68">
        <f t="shared" si="93"/>
        <v>-22.620243984174284</v>
      </c>
      <c r="N252" s="69">
        <f t="shared" si="94"/>
        <v>-0.3947986583371218</v>
      </c>
      <c r="O252" s="69">
        <f t="shared" si="95"/>
        <v>1.22841003905353</v>
      </c>
      <c r="P252" s="69">
        <f t="shared" si="96"/>
        <v>1.0297497504631998</v>
      </c>
      <c r="Q252" s="68">
        <f t="shared" si="97"/>
        <v>14.658639444137165</v>
      </c>
      <c r="R252" s="69">
        <f t="shared" si="98"/>
        <v>1</v>
      </c>
      <c r="S252" s="68">
        <f t="shared" si="99"/>
        <v>9.3843394885678375</v>
      </c>
      <c r="T252" s="69">
        <f t="shared" si="100"/>
        <v>5.6226812384961216</v>
      </c>
      <c r="U252" s="69">
        <f t="shared" si="101"/>
        <v>1.7053462321157722</v>
      </c>
      <c r="V252" s="69">
        <f t="shared" si="102"/>
        <v>4.2170109288720914</v>
      </c>
      <c r="W252" s="69">
        <f t="shared" si="103"/>
        <v>1.6712393074734566</v>
      </c>
      <c r="X252" s="69">
        <f t="shared" si="104"/>
        <v>2.9441251181727739</v>
      </c>
      <c r="Y252" s="69">
        <f t="shared" si="105"/>
        <v>0.71988861713317309</v>
      </c>
      <c r="Z252" s="69">
        <f t="shared" si="106"/>
        <v>3.8557764635098803</v>
      </c>
      <c r="AA252" s="69">
        <f t="shared" si="107"/>
        <v>19.244223536490122</v>
      </c>
      <c r="AB252" s="69">
        <f t="shared" si="108"/>
        <v>3.1677777175068473</v>
      </c>
      <c r="AC252" s="69">
        <f t="shared" si="109"/>
        <v>0.18868182684282603</v>
      </c>
      <c r="AD252" s="70">
        <f t="shared" si="110"/>
        <v>1206.0988078320233</v>
      </c>
      <c r="AE252" s="68">
        <f t="shared" si="111"/>
        <v>193.25470065891747</v>
      </c>
      <c r="AF252" s="71">
        <f t="shared" si="112"/>
        <v>5.8639999173037172</v>
      </c>
      <c r="AG252" s="72">
        <f t="shared" si="113"/>
        <v>2.4780581308705019</v>
      </c>
      <c r="AH252" s="73">
        <f t="shared" si="114"/>
        <v>4.3012267184041919</v>
      </c>
      <c r="AI252" s="74">
        <f t="shared" si="115"/>
        <v>5.8672184638494684</v>
      </c>
    </row>
    <row r="253" spans="1:35" ht="15.75" customHeight="1" x14ac:dyDescent="0.45">
      <c r="A253" s="56">
        <f t="shared" si="91"/>
        <v>45997</v>
      </c>
      <c r="B253" s="57">
        <v>2025</v>
      </c>
      <c r="C253" s="57">
        <v>12</v>
      </c>
      <c r="D253" s="57">
        <v>6</v>
      </c>
      <c r="E253" s="58">
        <v>340</v>
      </c>
      <c r="F253" s="59">
        <v>35</v>
      </c>
      <c r="G253" s="59">
        <v>15</v>
      </c>
      <c r="H253" s="67">
        <f t="shared" si="92"/>
        <v>25</v>
      </c>
      <c r="I253" s="59">
        <v>98</v>
      </c>
      <c r="J253" s="59">
        <v>75</v>
      </c>
      <c r="K253" s="59">
        <v>1</v>
      </c>
      <c r="L253" s="59">
        <v>30</v>
      </c>
      <c r="M253" s="68">
        <f t="shared" si="93"/>
        <v>-22.723319586940203</v>
      </c>
      <c r="N253" s="69">
        <f t="shared" si="94"/>
        <v>-0.39659767119072969</v>
      </c>
      <c r="O253" s="69">
        <f t="shared" si="95"/>
        <v>1.2266020469015086</v>
      </c>
      <c r="P253" s="69">
        <f t="shared" si="96"/>
        <v>1.0299911704562512</v>
      </c>
      <c r="Q253" s="68">
        <f t="shared" si="97"/>
        <v>14.593240664930034</v>
      </c>
      <c r="R253" s="69">
        <f t="shared" si="98"/>
        <v>1</v>
      </c>
      <c r="S253" s="68">
        <f t="shared" si="99"/>
        <v>9.3705274782391808</v>
      </c>
      <c r="T253" s="69">
        <f t="shared" si="100"/>
        <v>5.6226812384961216</v>
      </c>
      <c r="U253" s="69">
        <f t="shared" si="101"/>
        <v>1.7053462321157722</v>
      </c>
      <c r="V253" s="69">
        <f t="shared" si="102"/>
        <v>4.2170109288720914</v>
      </c>
      <c r="W253" s="69">
        <f t="shared" si="103"/>
        <v>1.6712393074734566</v>
      </c>
      <c r="X253" s="69">
        <f t="shared" si="104"/>
        <v>2.9441251181727739</v>
      </c>
      <c r="Y253" s="69">
        <f t="shared" si="105"/>
        <v>0.71988861713317309</v>
      </c>
      <c r="Z253" s="69">
        <f t="shared" si="106"/>
        <v>3.8557764635098803</v>
      </c>
      <c r="AA253" s="69">
        <f t="shared" si="107"/>
        <v>19.244223536490122</v>
      </c>
      <c r="AB253" s="69">
        <f t="shared" si="108"/>
        <v>3.1677777175068473</v>
      </c>
      <c r="AC253" s="69">
        <f t="shared" si="109"/>
        <v>0.18868182684282603</v>
      </c>
      <c r="AD253" s="70">
        <f t="shared" si="110"/>
        <v>1206.0988078320233</v>
      </c>
      <c r="AE253" s="68">
        <f t="shared" si="111"/>
        <v>193.25470065891747</v>
      </c>
      <c r="AF253" s="71">
        <f t="shared" si="112"/>
        <v>5.8639999173037172</v>
      </c>
      <c r="AG253" s="72">
        <f t="shared" si="113"/>
        <v>2.4670023997311392</v>
      </c>
      <c r="AH253" s="73">
        <f t="shared" si="114"/>
        <v>4.3012267184041919</v>
      </c>
      <c r="AI253" s="74">
        <f t="shared" si="115"/>
        <v>5.8672184638494684</v>
      </c>
    </row>
    <row r="254" spans="1:35" ht="15.75" customHeight="1" x14ac:dyDescent="0.45">
      <c r="A254" s="56">
        <f t="shared" si="91"/>
        <v>45998</v>
      </c>
      <c r="B254" s="57">
        <v>2025</v>
      </c>
      <c r="C254" s="57">
        <v>12</v>
      </c>
      <c r="D254" s="57">
        <v>7</v>
      </c>
      <c r="E254" s="58">
        <v>341</v>
      </c>
      <c r="F254" s="59">
        <v>35</v>
      </c>
      <c r="G254" s="59">
        <v>15</v>
      </c>
      <c r="H254" s="67">
        <f t="shared" si="92"/>
        <v>25</v>
      </c>
      <c r="I254" s="59">
        <v>98</v>
      </c>
      <c r="J254" s="59">
        <v>75</v>
      </c>
      <c r="K254" s="59">
        <v>1</v>
      </c>
      <c r="L254" s="59">
        <v>30</v>
      </c>
      <c r="M254" s="68">
        <f t="shared" si="93"/>
        <v>-22.819661748212571</v>
      </c>
      <c r="N254" s="69">
        <f t="shared" si="94"/>
        <v>-0.39827916304547006</v>
      </c>
      <c r="O254" s="69">
        <f t="shared" si="95"/>
        <v>1.2249086353849306</v>
      </c>
      <c r="P254" s="69">
        <f t="shared" si="96"/>
        <v>1.0302237033766712</v>
      </c>
      <c r="Q254" s="68">
        <f t="shared" si="97"/>
        <v>14.532216441638958</v>
      </c>
      <c r="R254" s="69">
        <f t="shared" si="98"/>
        <v>1</v>
      </c>
      <c r="S254" s="68">
        <f t="shared" si="99"/>
        <v>9.357590797440265</v>
      </c>
      <c r="T254" s="69">
        <f t="shared" si="100"/>
        <v>5.6226812384961216</v>
      </c>
      <c r="U254" s="69">
        <f t="shared" si="101"/>
        <v>1.7053462321157722</v>
      </c>
      <c r="V254" s="69">
        <f t="shared" si="102"/>
        <v>4.2170109288720914</v>
      </c>
      <c r="W254" s="69">
        <f t="shared" si="103"/>
        <v>1.6712393074734566</v>
      </c>
      <c r="X254" s="69">
        <f t="shared" si="104"/>
        <v>2.9441251181727739</v>
      </c>
      <c r="Y254" s="69">
        <f t="shared" si="105"/>
        <v>0.71988861713317309</v>
      </c>
      <c r="Z254" s="69">
        <f t="shared" si="106"/>
        <v>3.8557764635098803</v>
      </c>
      <c r="AA254" s="69">
        <f t="shared" si="107"/>
        <v>19.244223536490122</v>
      </c>
      <c r="AB254" s="69">
        <f t="shared" si="108"/>
        <v>3.1677777175068473</v>
      </c>
      <c r="AC254" s="69">
        <f t="shared" si="109"/>
        <v>0.18868182684282603</v>
      </c>
      <c r="AD254" s="70">
        <f t="shared" si="110"/>
        <v>1206.0988078320233</v>
      </c>
      <c r="AE254" s="68">
        <f t="shared" si="111"/>
        <v>193.25470065891747</v>
      </c>
      <c r="AF254" s="71">
        <f t="shared" si="112"/>
        <v>5.8639999173037172</v>
      </c>
      <c r="AG254" s="72">
        <f t="shared" si="113"/>
        <v>2.4566861917854563</v>
      </c>
      <c r="AH254" s="73">
        <f t="shared" si="114"/>
        <v>4.3012267184041919</v>
      </c>
      <c r="AI254" s="74">
        <f t="shared" si="115"/>
        <v>5.8672184638494684</v>
      </c>
    </row>
    <row r="255" spans="1:35" ht="15.75" customHeight="1" x14ac:dyDescent="0.45">
      <c r="A255" s="56">
        <f t="shared" si="91"/>
        <v>45999</v>
      </c>
      <c r="B255" s="57">
        <v>2025</v>
      </c>
      <c r="C255" s="57">
        <v>12</v>
      </c>
      <c r="D255" s="57">
        <v>8</v>
      </c>
      <c r="E255" s="58">
        <v>342</v>
      </c>
      <c r="F255" s="59">
        <v>35</v>
      </c>
      <c r="G255" s="59">
        <v>15</v>
      </c>
      <c r="H255" s="67">
        <f t="shared" si="92"/>
        <v>25</v>
      </c>
      <c r="I255" s="59">
        <v>98</v>
      </c>
      <c r="J255" s="59">
        <v>75</v>
      </c>
      <c r="K255" s="59">
        <v>1</v>
      </c>
      <c r="L255" s="59">
        <v>30</v>
      </c>
      <c r="M255" s="68">
        <f t="shared" si="93"/>
        <v>-22.909241919596248</v>
      </c>
      <c r="N255" s="69">
        <f t="shared" si="94"/>
        <v>-0.39984263563668648</v>
      </c>
      <c r="O255" s="69">
        <f t="shared" si="95"/>
        <v>1.223330999191369</v>
      </c>
      <c r="P255" s="69">
        <f t="shared" si="96"/>
        <v>1.0304472803196152</v>
      </c>
      <c r="Q255" s="68">
        <f t="shared" si="97"/>
        <v>14.475582956296197</v>
      </c>
      <c r="R255" s="69">
        <f t="shared" si="98"/>
        <v>1</v>
      </c>
      <c r="S255" s="68">
        <f t="shared" si="99"/>
        <v>9.3455385728905203</v>
      </c>
      <c r="T255" s="69">
        <f t="shared" si="100"/>
        <v>5.6226812384961216</v>
      </c>
      <c r="U255" s="69">
        <f t="shared" si="101"/>
        <v>1.7053462321157722</v>
      </c>
      <c r="V255" s="69">
        <f t="shared" si="102"/>
        <v>4.2170109288720914</v>
      </c>
      <c r="W255" s="69">
        <f t="shared" si="103"/>
        <v>1.6712393074734566</v>
      </c>
      <c r="X255" s="69">
        <f t="shared" si="104"/>
        <v>2.9441251181727739</v>
      </c>
      <c r="Y255" s="69">
        <f t="shared" si="105"/>
        <v>0.71988861713317309</v>
      </c>
      <c r="Z255" s="69">
        <f t="shared" si="106"/>
        <v>3.8557764635098803</v>
      </c>
      <c r="AA255" s="69">
        <f t="shared" si="107"/>
        <v>19.244223536490122</v>
      </c>
      <c r="AB255" s="69">
        <f t="shared" si="108"/>
        <v>3.1677777175068473</v>
      </c>
      <c r="AC255" s="69">
        <f t="shared" si="109"/>
        <v>0.18868182684282603</v>
      </c>
      <c r="AD255" s="70">
        <f t="shared" si="110"/>
        <v>1206.0988078320233</v>
      </c>
      <c r="AE255" s="68">
        <f t="shared" si="111"/>
        <v>193.25470065891747</v>
      </c>
      <c r="AF255" s="71">
        <f t="shared" si="112"/>
        <v>5.8639999173037172</v>
      </c>
      <c r="AG255" s="72">
        <f t="shared" si="113"/>
        <v>2.4471122426227119</v>
      </c>
      <c r="AH255" s="73">
        <f t="shared" si="114"/>
        <v>4.3012267184041919</v>
      </c>
      <c r="AI255" s="74">
        <f t="shared" si="115"/>
        <v>5.8672184638494684</v>
      </c>
    </row>
    <row r="256" spans="1:35" ht="15.75" customHeight="1" x14ac:dyDescent="0.45">
      <c r="A256" s="56">
        <f t="shared" si="91"/>
        <v>46000</v>
      </c>
      <c r="B256" s="57">
        <v>2025</v>
      </c>
      <c r="C256" s="57">
        <v>12</v>
      </c>
      <c r="D256" s="57">
        <v>9</v>
      </c>
      <c r="E256" s="58">
        <v>343</v>
      </c>
      <c r="F256" s="59">
        <v>35</v>
      </c>
      <c r="G256" s="59">
        <v>15</v>
      </c>
      <c r="H256" s="67">
        <f t="shared" si="92"/>
        <v>25</v>
      </c>
      <c r="I256" s="59">
        <v>98</v>
      </c>
      <c r="J256" s="59">
        <v>75</v>
      </c>
      <c r="K256" s="59">
        <v>1</v>
      </c>
      <c r="L256" s="59">
        <v>30</v>
      </c>
      <c r="M256" s="68">
        <f t="shared" si="93"/>
        <v>-22.992033556429018</v>
      </c>
      <c r="N256" s="69">
        <f t="shared" si="94"/>
        <v>-0.40128762567154114</v>
      </c>
      <c r="O256" s="69">
        <f t="shared" si="95"/>
        <v>1.2218702607687439</v>
      </c>
      <c r="P256" s="69">
        <f t="shared" si="96"/>
        <v>1.0306618350340997</v>
      </c>
      <c r="Q256" s="68">
        <f t="shared" si="97"/>
        <v>14.423355190883186</v>
      </c>
      <c r="R256" s="69">
        <f t="shared" si="98"/>
        <v>1</v>
      </c>
      <c r="S256" s="68">
        <f t="shared" si="99"/>
        <v>9.3343793794403656</v>
      </c>
      <c r="T256" s="69">
        <f t="shared" si="100"/>
        <v>5.6226812384961216</v>
      </c>
      <c r="U256" s="69">
        <f t="shared" si="101"/>
        <v>1.7053462321157722</v>
      </c>
      <c r="V256" s="69">
        <f t="shared" si="102"/>
        <v>4.2170109288720914</v>
      </c>
      <c r="W256" s="69">
        <f t="shared" si="103"/>
        <v>1.6712393074734566</v>
      </c>
      <c r="X256" s="69">
        <f t="shared" si="104"/>
        <v>2.9441251181727739</v>
      </c>
      <c r="Y256" s="69">
        <f t="shared" si="105"/>
        <v>0.71988861713317309</v>
      </c>
      <c r="Z256" s="69">
        <f t="shared" si="106"/>
        <v>3.8557764635098803</v>
      </c>
      <c r="AA256" s="69">
        <f t="shared" si="107"/>
        <v>19.244223536490122</v>
      </c>
      <c r="AB256" s="69">
        <f t="shared" si="108"/>
        <v>3.1677777175068473</v>
      </c>
      <c r="AC256" s="69">
        <f t="shared" si="109"/>
        <v>0.18868182684282603</v>
      </c>
      <c r="AD256" s="70">
        <f t="shared" si="110"/>
        <v>1206.0988078320233</v>
      </c>
      <c r="AE256" s="68">
        <f t="shared" si="111"/>
        <v>193.25470065891747</v>
      </c>
      <c r="AF256" s="71">
        <f t="shared" si="112"/>
        <v>5.8639999173037172</v>
      </c>
      <c r="AG256" s="72">
        <f t="shared" si="113"/>
        <v>2.4382830849623351</v>
      </c>
      <c r="AH256" s="73">
        <f t="shared" si="114"/>
        <v>4.3012267184041919</v>
      </c>
      <c r="AI256" s="74">
        <f t="shared" si="115"/>
        <v>5.8672184638494684</v>
      </c>
    </row>
    <row r="257" spans="1:35" ht="15.75" customHeight="1" x14ac:dyDescent="0.45">
      <c r="A257" s="56">
        <f t="shared" si="91"/>
        <v>46001</v>
      </c>
      <c r="B257" s="57">
        <v>2025</v>
      </c>
      <c r="C257" s="57">
        <v>12</v>
      </c>
      <c r="D257" s="57">
        <v>10</v>
      </c>
      <c r="E257" s="58">
        <v>344</v>
      </c>
      <c r="F257" s="59">
        <v>35</v>
      </c>
      <c r="G257" s="59">
        <v>15</v>
      </c>
      <c r="H257" s="67">
        <f t="shared" si="92"/>
        <v>25</v>
      </c>
      <c r="I257" s="59">
        <v>98</v>
      </c>
      <c r="J257" s="59">
        <v>75</v>
      </c>
      <c r="K257" s="59">
        <v>1</v>
      </c>
      <c r="L257" s="59">
        <v>30</v>
      </c>
      <c r="M257" s="68">
        <f t="shared" si="93"/>
        <v>-23.06801212564736</v>
      </c>
      <c r="N257" s="69">
        <f t="shared" si="94"/>
        <v>-0.40261370496629861</v>
      </c>
      <c r="O257" s="69">
        <f t="shared" si="95"/>
        <v>1.2205274675727884</v>
      </c>
      <c r="P257" s="69">
        <f t="shared" si="96"/>
        <v>1.030867303942635</v>
      </c>
      <c r="Q257" s="68">
        <f t="shared" si="97"/>
        <v>14.375546951276965</v>
      </c>
      <c r="R257" s="69">
        <f t="shared" si="98"/>
        <v>1</v>
      </c>
      <c r="S257" s="68">
        <f t="shared" si="99"/>
        <v>9.324121219043457</v>
      </c>
      <c r="T257" s="69">
        <f t="shared" si="100"/>
        <v>5.6226812384961216</v>
      </c>
      <c r="U257" s="69">
        <f t="shared" si="101"/>
        <v>1.7053462321157722</v>
      </c>
      <c r="V257" s="69">
        <f t="shared" si="102"/>
        <v>4.2170109288720914</v>
      </c>
      <c r="W257" s="69">
        <f t="shared" si="103"/>
        <v>1.6712393074734566</v>
      </c>
      <c r="X257" s="69">
        <f t="shared" si="104"/>
        <v>2.9441251181727739</v>
      </c>
      <c r="Y257" s="69">
        <f t="shared" si="105"/>
        <v>0.71988861713317309</v>
      </c>
      <c r="Z257" s="69">
        <f t="shared" si="106"/>
        <v>3.8557764635098803</v>
      </c>
      <c r="AA257" s="69">
        <f t="shared" si="107"/>
        <v>19.244223536490122</v>
      </c>
      <c r="AB257" s="69">
        <f t="shared" si="108"/>
        <v>3.1677777175068473</v>
      </c>
      <c r="AC257" s="69">
        <f t="shared" si="109"/>
        <v>0.18868182684282603</v>
      </c>
      <c r="AD257" s="70">
        <f t="shared" si="110"/>
        <v>1206.0988078320233</v>
      </c>
      <c r="AE257" s="68">
        <f t="shared" si="111"/>
        <v>193.25470065891747</v>
      </c>
      <c r="AF257" s="71">
        <f t="shared" si="112"/>
        <v>5.8639999173037172</v>
      </c>
      <c r="AG257" s="72">
        <f t="shared" si="113"/>
        <v>2.430201052702091</v>
      </c>
      <c r="AH257" s="73">
        <f t="shared" si="114"/>
        <v>4.3012267184041919</v>
      </c>
      <c r="AI257" s="74">
        <f t="shared" si="115"/>
        <v>5.8672184638494684</v>
      </c>
    </row>
    <row r="258" spans="1:35" ht="15.75" customHeight="1" x14ac:dyDescent="0.45">
      <c r="A258" s="56">
        <f t="shared" si="91"/>
        <v>46002</v>
      </c>
      <c r="B258" s="57">
        <v>2025</v>
      </c>
      <c r="C258" s="57">
        <v>12</v>
      </c>
      <c r="D258" s="57">
        <v>11</v>
      </c>
      <c r="E258" s="58">
        <v>345</v>
      </c>
      <c r="F258" s="59">
        <v>35</v>
      </c>
      <c r="G258" s="59">
        <v>15</v>
      </c>
      <c r="H258" s="67">
        <f t="shared" si="92"/>
        <v>25</v>
      </c>
      <c r="I258" s="59">
        <v>98</v>
      </c>
      <c r="J258" s="59">
        <v>75</v>
      </c>
      <c r="K258" s="59">
        <v>1</v>
      </c>
      <c r="L258" s="59">
        <v>30</v>
      </c>
      <c r="M258" s="68">
        <f t="shared" si="93"/>
        <v>-23.137155113056174</v>
      </c>
      <c r="N258" s="69">
        <f t="shared" si="94"/>
        <v>-0.40382048057320707</v>
      </c>
      <c r="O258" s="69">
        <f t="shared" si="95"/>
        <v>1.219303589467424</v>
      </c>
      <c r="P258" s="69">
        <f t="shared" si="96"/>
        <v>1.0310636261600645</v>
      </c>
      <c r="Q258" s="68">
        <f t="shared" si="97"/>
        <v>14.332170889912222</v>
      </c>
      <c r="R258" s="69">
        <f t="shared" si="98"/>
        <v>1</v>
      </c>
      <c r="S258" s="68">
        <f t="shared" si="99"/>
        <v>9.3147715008970504</v>
      </c>
      <c r="T258" s="69">
        <f t="shared" si="100"/>
        <v>5.6226812384961216</v>
      </c>
      <c r="U258" s="69">
        <f t="shared" si="101"/>
        <v>1.7053462321157722</v>
      </c>
      <c r="V258" s="69">
        <f t="shared" si="102"/>
        <v>4.2170109288720914</v>
      </c>
      <c r="W258" s="69">
        <f t="shared" si="103"/>
        <v>1.6712393074734566</v>
      </c>
      <c r="X258" s="69">
        <f t="shared" si="104"/>
        <v>2.9441251181727739</v>
      </c>
      <c r="Y258" s="69">
        <f t="shared" si="105"/>
        <v>0.71988861713317309</v>
      </c>
      <c r="Z258" s="69">
        <f t="shared" si="106"/>
        <v>3.8557764635098803</v>
      </c>
      <c r="AA258" s="69">
        <f t="shared" si="107"/>
        <v>19.244223536490122</v>
      </c>
      <c r="AB258" s="69">
        <f t="shared" si="108"/>
        <v>3.1677777175068473</v>
      </c>
      <c r="AC258" s="69">
        <f t="shared" si="109"/>
        <v>0.18868182684282603</v>
      </c>
      <c r="AD258" s="70">
        <f t="shared" si="110"/>
        <v>1206.0988078320233</v>
      </c>
      <c r="AE258" s="68">
        <f t="shared" si="111"/>
        <v>193.25470065891747</v>
      </c>
      <c r="AF258" s="71">
        <f t="shared" si="112"/>
        <v>5.8639999173037172</v>
      </c>
      <c r="AG258" s="72">
        <f t="shared" si="113"/>
        <v>2.4228682847491263</v>
      </c>
      <c r="AH258" s="73">
        <f t="shared" si="114"/>
        <v>4.3012267184041919</v>
      </c>
      <c r="AI258" s="74">
        <f t="shared" si="115"/>
        <v>5.8672184638494684</v>
      </c>
    </row>
    <row r="259" spans="1:35" ht="15.75" customHeight="1" x14ac:dyDescent="0.45">
      <c r="A259" s="56">
        <f t="shared" si="91"/>
        <v>46003</v>
      </c>
      <c r="B259" s="57">
        <v>2025</v>
      </c>
      <c r="C259" s="57">
        <v>12</v>
      </c>
      <c r="D259" s="57">
        <v>12</v>
      </c>
      <c r="E259" s="58">
        <v>346</v>
      </c>
      <c r="F259" s="59">
        <v>35</v>
      </c>
      <c r="G259" s="59">
        <v>15</v>
      </c>
      <c r="H259" s="67">
        <f t="shared" si="92"/>
        <v>25</v>
      </c>
      <c r="I259" s="59">
        <v>98</v>
      </c>
      <c r="J259" s="59">
        <v>75</v>
      </c>
      <c r="K259" s="59">
        <v>1</v>
      </c>
      <c r="L259" s="59">
        <v>30</v>
      </c>
      <c r="M259" s="68">
        <f t="shared" si="93"/>
        <v>-23.199442030000238</v>
      </c>
      <c r="N259" s="69">
        <f t="shared" si="94"/>
        <v>-0.40490759489693751</v>
      </c>
      <c r="O259" s="69">
        <f t="shared" si="95"/>
        <v>1.2181995162910684</v>
      </c>
      <c r="P259" s="69">
        <f t="shared" si="96"/>
        <v>1.0312507435116063</v>
      </c>
      <c r="Q259" s="68">
        <f t="shared" si="97"/>
        <v>14.293238527005085</v>
      </c>
      <c r="R259" s="69">
        <f t="shared" si="98"/>
        <v>1</v>
      </c>
      <c r="S259" s="68">
        <f t="shared" si="99"/>
        <v>9.3063370228500251</v>
      </c>
      <c r="T259" s="69">
        <f t="shared" si="100"/>
        <v>5.6226812384961216</v>
      </c>
      <c r="U259" s="69">
        <f t="shared" si="101"/>
        <v>1.7053462321157722</v>
      </c>
      <c r="V259" s="69">
        <f t="shared" si="102"/>
        <v>4.2170109288720914</v>
      </c>
      <c r="W259" s="69">
        <f t="shared" si="103"/>
        <v>1.6712393074734566</v>
      </c>
      <c r="X259" s="69">
        <f t="shared" si="104"/>
        <v>2.9441251181727739</v>
      </c>
      <c r="Y259" s="69">
        <f t="shared" si="105"/>
        <v>0.71988861713317309</v>
      </c>
      <c r="Z259" s="69">
        <f t="shared" si="106"/>
        <v>3.8557764635098803</v>
      </c>
      <c r="AA259" s="69">
        <f t="shared" si="107"/>
        <v>19.244223536490122</v>
      </c>
      <c r="AB259" s="69">
        <f t="shared" si="108"/>
        <v>3.1677777175068473</v>
      </c>
      <c r="AC259" s="69">
        <f t="shared" si="109"/>
        <v>0.18868182684282603</v>
      </c>
      <c r="AD259" s="70">
        <f t="shared" si="110"/>
        <v>1206.0988078320233</v>
      </c>
      <c r="AE259" s="68">
        <f t="shared" si="111"/>
        <v>193.25470065891747</v>
      </c>
      <c r="AF259" s="71">
        <f t="shared" si="112"/>
        <v>5.8639999173037172</v>
      </c>
      <c r="AG259" s="72">
        <f t="shared" si="113"/>
        <v>2.4162867286078695</v>
      </c>
      <c r="AH259" s="73">
        <f t="shared" si="114"/>
        <v>4.3012267184041919</v>
      </c>
      <c r="AI259" s="74">
        <f t="shared" si="115"/>
        <v>5.8672184638494684</v>
      </c>
    </row>
    <row r="260" spans="1:35" ht="15.75" customHeight="1" x14ac:dyDescent="0.45">
      <c r="A260" s="56">
        <f t="shared" ref="A260:A303" si="116">DATE(B260,C260,D260)</f>
        <v>46004</v>
      </c>
      <c r="B260" s="57">
        <v>2025</v>
      </c>
      <c r="C260" s="57">
        <v>12</v>
      </c>
      <c r="D260" s="57">
        <v>13</v>
      </c>
      <c r="E260" s="58">
        <v>347</v>
      </c>
      <c r="F260" s="59">
        <v>35</v>
      </c>
      <c r="G260" s="59">
        <v>15</v>
      </c>
      <c r="H260" s="67">
        <f t="shared" ref="H260:H278" si="117">(F260+G260)/2</f>
        <v>25</v>
      </c>
      <c r="I260" s="59">
        <v>98</v>
      </c>
      <c r="J260" s="59">
        <v>75</v>
      </c>
      <c r="K260" s="59">
        <v>1</v>
      </c>
      <c r="L260" s="59">
        <v>30</v>
      </c>
      <c r="M260" s="68">
        <f t="shared" ref="M260:M278" si="118">23.45*COS(2*3.1416/365*(E260-172))</f>
        <v>-23.254854419435482</v>
      </c>
      <c r="N260" s="69">
        <f t="shared" ref="N260:N278" si="119">M260*3.1416/180</f>
        <v>-0.40587472580054729</v>
      </c>
      <c r="O260" s="69">
        <f t="shared" si="95"/>
        <v>1.217216055601247</v>
      </c>
      <c r="P260" s="69">
        <f t="shared" si="96"/>
        <v>1.031428600550091</v>
      </c>
      <c r="Q260" s="68">
        <f t="shared" si="97"/>
        <v>14.258760270193051</v>
      </c>
      <c r="R260" s="69">
        <f t="shared" si="98"/>
        <v>1</v>
      </c>
      <c r="S260" s="68">
        <f t="shared" si="99"/>
        <v>9.2988239541730113</v>
      </c>
      <c r="T260" s="69">
        <f t="shared" si="100"/>
        <v>5.6226812384961216</v>
      </c>
      <c r="U260" s="69">
        <f t="shared" si="101"/>
        <v>1.7053462321157722</v>
      </c>
      <c r="V260" s="69">
        <f t="shared" si="102"/>
        <v>4.2170109288720914</v>
      </c>
      <c r="W260" s="69">
        <f t="shared" si="103"/>
        <v>1.6712393074734566</v>
      </c>
      <c r="X260" s="69">
        <f t="shared" si="104"/>
        <v>2.9441251181727739</v>
      </c>
      <c r="Y260" s="69">
        <f t="shared" si="105"/>
        <v>0.71988861713317309</v>
      </c>
      <c r="Z260" s="69">
        <f t="shared" si="106"/>
        <v>3.8557764635098803</v>
      </c>
      <c r="AA260" s="69">
        <f t="shared" si="107"/>
        <v>19.244223536490122</v>
      </c>
      <c r="AB260" s="69">
        <f t="shared" si="108"/>
        <v>3.1677777175068473</v>
      </c>
      <c r="AC260" s="69">
        <f t="shared" si="109"/>
        <v>0.18868182684282603</v>
      </c>
      <c r="AD260" s="70">
        <f t="shared" si="110"/>
        <v>1206.0988078320233</v>
      </c>
      <c r="AE260" s="68">
        <f t="shared" si="111"/>
        <v>193.25470065891747</v>
      </c>
      <c r="AF260" s="71">
        <f t="shared" si="112"/>
        <v>5.8639999173037172</v>
      </c>
      <c r="AG260" s="72">
        <f t="shared" si="113"/>
        <v>2.410458143700184</v>
      </c>
      <c r="AH260" s="73">
        <f t="shared" si="114"/>
        <v>4.3012267184041919</v>
      </c>
      <c r="AI260" s="74">
        <f t="shared" si="115"/>
        <v>5.8672184638494684</v>
      </c>
    </row>
    <row r="261" spans="1:35" ht="15.75" customHeight="1" x14ac:dyDescent="0.45">
      <c r="A261" s="56">
        <f t="shared" si="116"/>
        <v>46005</v>
      </c>
      <c r="B261" s="57">
        <v>2025</v>
      </c>
      <c r="C261" s="57">
        <v>12</v>
      </c>
      <c r="D261" s="57">
        <v>14</v>
      </c>
      <c r="E261" s="58">
        <v>348</v>
      </c>
      <c r="F261" s="59">
        <v>35</v>
      </c>
      <c r="G261" s="59">
        <v>15</v>
      </c>
      <c r="H261" s="67">
        <f t="shared" si="117"/>
        <v>25</v>
      </c>
      <c r="I261" s="59">
        <v>98</v>
      </c>
      <c r="J261" s="59">
        <v>75</v>
      </c>
      <c r="K261" s="59">
        <v>1</v>
      </c>
      <c r="L261" s="59">
        <v>30</v>
      </c>
      <c r="M261" s="68">
        <f t="shared" si="118"/>
        <v>-23.303375861398226</v>
      </c>
      <c r="N261" s="69">
        <f t="shared" si="119"/>
        <v>-0.40672158670093705</v>
      </c>
      <c r="O261" s="69">
        <f t="shared" si="95"/>
        <v>1.2163539306091389</v>
      </c>
      <c r="P261" s="69">
        <f t="shared" si="96"/>
        <v>1.0315971445723933</v>
      </c>
      <c r="Q261" s="68">
        <f t="shared" si="97"/>
        <v>14.228745432455854</v>
      </c>
      <c r="R261" s="69">
        <f t="shared" si="98"/>
        <v>1</v>
      </c>
      <c r="S261" s="68">
        <f t="shared" si="99"/>
        <v>9.2922378197795172</v>
      </c>
      <c r="T261" s="69">
        <f t="shared" si="100"/>
        <v>5.6226812384961216</v>
      </c>
      <c r="U261" s="69">
        <f t="shared" si="101"/>
        <v>1.7053462321157722</v>
      </c>
      <c r="V261" s="69">
        <f t="shared" si="102"/>
        <v>4.2170109288720914</v>
      </c>
      <c r="W261" s="69">
        <f t="shared" si="103"/>
        <v>1.6712393074734566</v>
      </c>
      <c r="X261" s="69">
        <f t="shared" si="104"/>
        <v>2.9441251181727739</v>
      </c>
      <c r="Y261" s="69">
        <f t="shared" si="105"/>
        <v>0.71988861713317309</v>
      </c>
      <c r="Z261" s="69">
        <f t="shared" si="106"/>
        <v>3.8557764635098803</v>
      </c>
      <c r="AA261" s="69">
        <f t="shared" si="107"/>
        <v>19.244223536490122</v>
      </c>
      <c r="AB261" s="69">
        <f t="shared" si="108"/>
        <v>3.1677777175068473</v>
      </c>
      <c r="AC261" s="69">
        <f t="shared" si="109"/>
        <v>0.18868182684282603</v>
      </c>
      <c r="AD261" s="70">
        <f t="shared" si="110"/>
        <v>1206.0988078320233</v>
      </c>
      <c r="AE261" s="68">
        <f t="shared" si="111"/>
        <v>193.25470065891747</v>
      </c>
      <c r="AF261" s="71">
        <f t="shared" si="112"/>
        <v>5.8639999173037172</v>
      </c>
      <c r="AG261" s="72">
        <f t="shared" si="113"/>
        <v>2.4053841043949076</v>
      </c>
      <c r="AH261" s="73">
        <f t="shared" si="114"/>
        <v>4.3012267184041919</v>
      </c>
      <c r="AI261" s="74">
        <f t="shared" si="115"/>
        <v>5.8672184638494684</v>
      </c>
    </row>
    <row r="262" spans="1:35" ht="15.75" customHeight="1" x14ac:dyDescent="0.45">
      <c r="A262" s="56">
        <f t="shared" si="116"/>
        <v>46006</v>
      </c>
      <c r="B262" s="57">
        <v>2025</v>
      </c>
      <c r="C262" s="57">
        <v>12</v>
      </c>
      <c r="D262" s="57">
        <v>15</v>
      </c>
      <c r="E262" s="58">
        <v>349</v>
      </c>
      <c r="F262" s="59">
        <v>35</v>
      </c>
      <c r="G262" s="59">
        <v>15</v>
      </c>
      <c r="H262" s="67">
        <f t="shared" si="117"/>
        <v>25</v>
      </c>
      <c r="I262" s="59">
        <v>98</v>
      </c>
      <c r="J262" s="59">
        <v>75</v>
      </c>
      <c r="K262" s="59">
        <v>1</v>
      </c>
      <c r="L262" s="59">
        <v>30</v>
      </c>
      <c r="M262" s="68">
        <f t="shared" si="118"/>
        <v>-23.344991977870798</v>
      </c>
      <c r="N262" s="69">
        <f t="shared" si="119"/>
        <v>-0.40744792665377161</v>
      </c>
      <c r="O262" s="69">
        <f t="shared" si="95"/>
        <v>1.2156137783148271</v>
      </c>
      <c r="P262" s="69">
        <f t="shared" si="96"/>
        <v>1.0317563256350486</v>
      </c>
      <c r="Q262" s="68">
        <f t="shared" si="97"/>
        <v>14.20320224819244</v>
      </c>
      <c r="R262" s="69">
        <f t="shared" si="98"/>
        <v>1</v>
      </c>
      <c r="S262" s="68">
        <f t="shared" si="99"/>
        <v>9.2865834859803442</v>
      </c>
      <c r="T262" s="69">
        <f t="shared" si="100"/>
        <v>5.6226812384961216</v>
      </c>
      <c r="U262" s="69">
        <f t="shared" si="101"/>
        <v>1.7053462321157722</v>
      </c>
      <c r="V262" s="69">
        <f t="shared" si="102"/>
        <v>4.2170109288720914</v>
      </c>
      <c r="W262" s="69">
        <f t="shared" si="103"/>
        <v>1.6712393074734566</v>
      </c>
      <c r="X262" s="69">
        <f t="shared" si="104"/>
        <v>2.9441251181727739</v>
      </c>
      <c r="Y262" s="69">
        <f t="shared" si="105"/>
        <v>0.71988861713317309</v>
      </c>
      <c r="Z262" s="69">
        <f t="shared" si="106"/>
        <v>3.8557764635098803</v>
      </c>
      <c r="AA262" s="69">
        <f t="shared" si="107"/>
        <v>19.244223536490122</v>
      </c>
      <c r="AB262" s="69">
        <f t="shared" si="108"/>
        <v>3.1677777175068473</v>
      </c>
      <c r="AC262" s="69">
        <f t="shared" si="109"/>
        <v>0.18868182684282603</v>
      </c>
      <c r="AD262" s="70">
        <f t="shared" si="110"/>
        <v>1206.0988078320233</v>
      </c>
      <c r="AE262" s="68">
        <f t="shared" si="111"/>
        <v>193.25470065891747</v>
      </c>
      <c r="AF262" s="71">
        <f t="shared" si="112"/>
        <v>5.8639999173037172</v>
      </c>
      <c r="AG262" s="72">
        <f t="shared" si="113"/>
        <v>2.4010660027256838</v>
      </c>
      <c r="AH262" s="73">
        <f t="shared" si="114"/>
        <v>4.3012267184041919</v>
      </c>
      <c r="AI262" s="74">
        <f t="shared" si="115"/>
        <v>5.8672184638494684</v>
      </c>
    </row>
    <row r="263" spans="1:35" ht="15.75" customHeight="1" x14ac:dyDescent="0.45">
      <c r="A263" s="56">
        <f t="shared" si="116"/>
        <v>46007</v>
      </c>
      <c r="B263" s="57">
        <v>2025</v>
      </c>
      <c r="C263" s="57">
        <v>12</v>
      </c>
      <c r="D263" s="57">
        <v>16</v>
      </c>
      <c r="E263" s="58">
        <v>350</v>
      </c>
      <c r="F263" s="59">
        <v>35</v>
      </c>
      <c r="G263" s="59">
        <v>15</v>
      </c>
      <c r="H263" s="67">
        <f t="shared" si="117"/>
        <v>25</v>
      </c>
      <c r="I263" s="59">
        <v>98</v>
      </c>
      <c r="J263" s="59">
        <v>75</v>
      </c>
      <c r="K263" s="59">
        <v>1</v>
      </c>
      <c r="L263" s="59">
        <v>30</v>
      </c>
      <c r="M263" s="68">
        <f t="shared" si="118"/>
        <v>-23.379690437042068</v>
      </c>
      <c r="N263" s="69">
        <f t="shared" si="119"/>
        <v>-0.40805353042784087</v>
      </c>
      <c r="O263" s="69">
        <f t="shared" si="95"/>
        <v>1.2149961478530966</v>
      </c>
      <c r="P263" s="69">
        <f t="shared" si="96"/>
        <v>1.0319060965690521</v>
      </c>
      <c r="Q263" s="68">
        <f t="shared" si="97"/>
        <v>14.182137887340971</v>
      </c>
      <c r="R263" s="69">
        <f t="shared" si="98"/>
        <v>1</v>
      </c>
      <c r="S263" s="68">
        <f t="shared" si="99"/>
        <v>9.2818651478464211</v>
      </c>
      <c r="T263" s="69">
        <f t="shared" si="100"/>
        <v>5.6226812384961216</v>
      </c>
      <c r="U263" s="69">
        <f t="shared" si="101"/>
        <v>1.7053462321157722</v>
      </c>
      <c r="V263" s="69">
        <f t="shared" si="102"/>
        <v>4.2170109288720914</v>
      </c>
      <c r="W263" s="69">
        <f t="shared" si="103"/>
        <v>1.6712393074734566</v>
      </c>
      <c r="X263" s="69">
        <f t="shared" si="104"/>
        <v>2.9441251181727739</v>
      </c>
      <c r="Y263" s="69">
        <f t="shared" si="105"/>
        <v>0.71988861713317309</v>
      </c>
      <c r="Z263" s="69">
        <f t="shared" si="106"/>
        <v>3.8557764635098803</v>
      </c>
      <c r="AA263" s="69">
        <f t="shared" si="107"/>
        <v>19.244223536490122</v>
      </c>
      <c r="AB263" s="69">
        <f t="shared" si="108"/>
        <v>3.1677777175068473</v>
      </c>
      <c r="AC263" s="69">
        <f t="shared" si="109"/>
        <v>0.18868182684282603</v>
      </c>
      <c r="AD263" s="70">
        <f t="shared" si="110"/>
        <v>1206.0988078320233</v>
      </c>
      <c r="AE263" s="68">
        <f t="shared" si="111"/>
        <v>193.25470065891747</v>
      </c>
      <c r="AF263" s="71">
        <f t="shared" si="112"/>
        <v>5.8639999173037172</v>
      </c>
      <c r="AG263" s="72">
        <f t="shared" si="113"/>
        <v>2.3975050507779607</v>
      </c>
      <c r="AH263" s="73">
        <f t="shared" si="114"/>
        <v>4.3012267184041919</v>
      </c>
      <c r="AI263" s="74">
        <f t="shared" si="115"/>
        <v>5.8672184638494684</v>
      </c>
    </row>
    <row r="264" spans="1:35" ht="15.75" customHeight="1" x14ac:dyDescent="0.45">
      <c r="A264" s="56">
        <f t="shared" si="116"/>
        <v>46008</v>
      </c>
      <c r="B264" s="57">
        <v>2025</v>
      </c>
      <c r="C264" s="57">
        <v>12</v>
      </c>
      <c r="D264" s="57">
        <v>17</v>
      </c>
      <c r="E264" s="58">
        <v>351</v>
      </c>
      <c r="F264" s="59">
        <v>35</v>
      </c>
      <c r="G264" s="59">
        <v>15</v>
      </c>
      <c r="H264" s="67">
        <f t="shared" si="117"/>
        <v>25</v>
      </c>
      <c r="I264" s="59">
        <v>98</v>
      </c>
      <c r="J264" s="59">
        <v>75</v>
      </c>
      <c r="K264" s="59">
        <v>1</v>
      </c>
      <c r="L264" s="59">
        <v>30</v>
      </c>
      <c r="M264" s="68">
        <f t="shared" si="118"/>
        <v>-23.407460956961639</v>
      </c>
      <c r="N264" s="69">
        <f t="shared" si="119"/>
        <v>-0.40853821856883715</v>
      </c>
      <c r="O264" s="69">
        <f t="shared" ref="O264:O278" si="120">ACOS(-TAN($AL$7*3.1416/180)*TAN(N264))</f>
        <v>1.2145014990585787</v>
      </c>
      <c r="P264" s="69">
        <f t="shared" ref="P264:P278" si="121">1+0.033*COS(2*3.1416/365*E264)</f>
        <v>1.0320464129938356</v>
      </c>
      <c r="Q264" s="68">
        <f t="shared" ref="Q264:Q278" si="122">37.4*P264*(SIN($AL$7*3.1416/180)*SIN(N264)*O264+COS($AL$7*3.1416/180)*COS(N264)*SIN(O264))</f>
        <v>14.165558467441119</v>
      </c>
      <c r="R264" s="69">
        <f t="shared" ref="R264:R278" si="123">MIN(1,MAX(0,2*(L264/Q264-0.25)))</f>
        <v>1</v>
      </c>
      <c r="S264" s="68">
        <f t="shared" ref="S264:S278" si="124">O264*2*12/3.1416</f>
        <v>9.2780863182473556</v>
      </c>
      <c r="T264" s="69">
        <f t="shared" ref="T264:T278" si="125">0.6108*EXP(17.27*F264/(237.3+F264))</f>
        <v>5.6226812384961216</v>
      </c>
      <c r="U264" s="69">
        <f t="shared" ref="U264:U278" si="126">0.6108*EXP(17.27*G264/(237.3+G264))</f>
        <v>1.7053462321157722</v>
      </c>
      <c r="V264" s="69">
        <f t="shared" ref="V264:V278" si="127">T264*J264/100</f>
        <v>4.2170109288720914</v>
      </c>
      <c r="W264" s="69">
        <f t="shared" ref="W264:W278" si="128">U264*I264/100</f>
        <v>1.6712393074734566</v>
      </c>
      <c r="X264" s="69">
        <f t="shared" ref="X264:X278" si="129">0.5*(V264+W264)</f>
        <v>2.9441251181727739</v>
      </c>
      <c r="Y264" s="69">
        <f t="shared" ref="Y264:Y278" si="130">0.5*(T264+U264)-X264</f>
        <v>0.71988861713317309</v>
      </c>
      <c r="Z264" s="69">
        <f t="shared" ref="Z264:Z278" si="131">(0.1+0.9*R264)*(0.34-0.14*SQRT(X264))*0.0000000049*(273+H264)^4</f>
        <v>3.8557764635098803</v>
      </c>
      <c r="AA264" s="69">
        <f t="shared" ref="AA264:AA278" si="132">(1-$AL$3)*L264-Z264</f>
        <v>19.244223536490122</v>
      </c>
      <c r="AB264" s="69">
        <f t="shared" ref="AB264:AB278" si="133">0.6108*EXP(17.27*H264/(237.3+H264))</f>
        <v>3.1677777175068473</v>
      </c>
      <c r="AC264" s="69">
        <f t="shared" ref="AC264:AC278" si="134">4098*AB264/(237.3+H264)^2</f>
        <v>0.18868182684282603</v>
      </c>
      <c r="AD264" s="70">
        <f t="shared" ref="AD264:AD278" si="135">29000*$AL$9/8.31/(H264+273)*(1.01+0.622*X264/($AL$9-X264))</f>
        <v>1206.0988078320233</v>
      </c>
      <c r="AE264" s="68">
        <f t="shared" si="111"/>
        <v>193.25470065891747</v>
      </c>
      <c r="AF264" s="71">
        <f t="shared" si="112"/>
        <v>5.8639999173037172</v>
      </c>
      <c r="AG264" s="72">
        <f t="shared" si="113"/>
        <v>2.3947022827281348</v>
      </c>
      <c r="AH264" s="73">
        <f t="shared" si="114"/>
        <v>4.3012267184041919</v>
      </c>
      <c r="AI264" s="74">
        <f t="shared" si="115"/>
        <v>5.8672184638494684</v>
      </c>
    </row>
    <row r="265" spans="1:35" ht="15.75" customHeight="1" x14ac:dyDescent="0.45">
      <c r="A265" s="56">
        <f t="shared" si="116"/>
        <v>46009</v>
      </c>
      <c r="B265" s="57">
        <v>2025</v>
      </c>
      <c r="C265" s="57">
        <v>12</v>
      </c>
      <c r="D265" s="57">
        <v>18</v>
      </c>
      <c r="E265" s="58">
        <v>352</v>
      </c>
      <c r="F265" s="59">
        <v>35</v>
      </c>
      <c r="G265" s="59">
        <v>15</v>
      </c>
      <c r="H265" s="67">
        <f t="shared" si="117"/>
        <v>25</v>
      </c>
      <c r="I265" s="59">
        <v>98</v>
      </c>
      <c r="J265" s="59">
        <v>75</v>
      </c>
      <c r="K265" s="59">
        <v>1</v>
      </c>
      <c r="L265" s="59">
        <v>30</v>
      </c>
      <c r="M265" s="68">
        <f t="shared" si="118"/>
        <v>-23.428295308586637</v>
      </c>
      <c r="N265" s="69">
        <f t="shared" si="119"/>
        <v>-0.40890184745253211</v>
      </c>
      <c r="O265" s="69">
        <f t="shared" si="120"/>
        <v>1.2141302012579551</v>
      </c>
      <c r="P265" s="69">
        <f t="shared" si="121"/>
        <v>1.0321772333304202</v>
      </c>
      <c r="Q265" s="68">
        <f t="shared" si="122"/>
        <v>14.153469063550899</v>
      </c>
      <c r="R265" s="69">
        <f t="shared" si="123"/>
        <v>1</v>
      </c>
      <c r="S265" s="68">
        <f t="shared" si="124"/>
        <v>9.2752498186245624</v>
      </c>
      <c r="T265" s="69">
        <f t="shared" si="125"/>
        <v>5.6226812384961216</v>
      </c>
      <c r="U265" s="69">
        <f t="shared" si="126"/>
        <v>1.7053462321157722</v>
      </c>
      <c r="V265" s="69">
        <f t="shared" si="127"/>
        <v>4.2170109288720914</v>
      </c>
      <c r="W265" s="69">
        <f t="shared" si="128"/>
        <v>1.6712393074734566</v>
      </c>
      <c r="X265" s="69">
        <f t="shared" si="129"/>
        <v>2.9441251181727739</v>
      </c>
      <c r="Y265" s="69">
        <f t="shared" si="130"/>
        <v>0.71988861713317309</v>
      </c>
      <c r="Z265" s="69">
        <f t="shared" si="131"/>
        <v>3.8557764635098803</v>
      </c>
      <c r="AA265" s="69">
        <f t="shared" si="132"/>
        <v>19.244223536490122</v>
      </c>
      <c r="AB265" s="69">
        <f t="shared" si="133"/>
        <v>3.1677777175068473</v>
      </c>
      <c r="AC265" s="69">
        <f t="shared" si="134"/>
        <v>0.18868182684282603</v>
      </c>
      <c r="AD265" s="70">
        <f t="shared" si="135"/>
        <v>1206.0988078320233</v>
      </c>
      <c r="AE265" s="68">
        <f t="shared" ref="AE265:AE278" si="136">LN(($AL$6-0.65*$AL$4)/0.13/$AL$4)*LN(($AL$6-0.65*$AL$4)/0.13/$AL$4/0.2)/0.4^2/K265</f>
        <v>193.25470065891747</v>
      </c>
      <c r="AF265" s="71">
        <f t="shared" ref="AF265:AF278" si="137">(AC265*AA265+0.5*Y265*K265)/2.45/(AC265+0.067*(1+0.33*K265))</f>
        <v>5.8639999173037172</v>
      </c>
      <c r="AG265" s="72">
        <f t="shared" ref="AG265:AG278" si="138">0.00552*Q265*(H265+17.8)*SQRT(F265-G265)*$AL$11</f>
        <v>2.3926585565200034</v>
      </c>
      <c r="AH265" s="73">
        <f t="shared" ref="AH265:AH278" si="139">0.68/2.45*AC265/(0.067+AC265)*0.7*L265</f>
        <v>4.3012267184041919</v>
      </c>
      <c r="AI265" s="74">
        <f t="shared" si="115"/>
        <v>5.8672184638494684</v>
      </c>
    </row>
    <row r="266" spans="1:35" ht="15.75" customHeight="1" x14ac:dyDescent="0.45">
      <c r="A266" s="56">
        <f t="shared" si="116"/>
        <v>46010</v>
      </c>
      <c r="B266" s="57">
        <v>2025</v>
      </c>
      <c r="C266" s="57">
        <v>12</v>
      </c>
      <c r="D266" s="57">
        <v>19</v>
      </c>
      <c r="E266" s="58">
        <v>353</v>
      </c>
      <c r="F266" s="59">
        <v>35</v>
      </c>
      <c r="G266" s="59">
        <v>15</v>
      </c>
      <c r="H266" s="67">
        <f t="shared" si="117"/>
        <v>25</v>
      </c>
      <c r="I266" s="59">
        <v>98</v>
      </c>
      <c r="J266" s="59">
        <v>75</v>
      </c>
      <c r="K266" s="59">
        <v>1</v>
      </c>
      <c r="L266" s="59">
        <v>30</v>
      </c>
      <c r="M266" s="68">
        <f t="shared" si="118"/>
        <v>-23.442187318220164</v>
      </c>
      <c r="N266" s="69">
        <f t="shared" si="119"/>
        <v>-0.40914430932733592</v>
      </c>
      <c r="O266" s="69">
        <f t="shared" si="120"/>
        <v>1.2138825322957434</v>
      </c>
      <c r="P266" s="69">
        <f t="shared" si="121"/>
        <v>1.0322985188137355</v>
      </c>
      <c r="Q266" s="68">
        <f t="shared" si="122"/>
        <v>14.145873715943772</v>
      </c>
      <c r="R266" s="69">
        <f t="shared" si="123"/>
        <v>1</v>
      </c>
      <c r="S266" s="68">
        <f t="shared" si="124"/>
        <v>9.2733577715488416</v>
      </c>
      <c r="T266" s="69">
        <f t="shared" si="125"/>
        <v>5.6226812384961216</v>
      </c>
      <c r="U266" s="69">
        <f t="shared" si="126"/>
        <v>1.7053462321157722</v>
      </c>
      <c r="V266" s="69">
        <f t="shared" si="127"/>
        <v>4.2170109288720914</v>
      </c>
      <c r="W266" s="69">
        <f t="shared" si="128"/>
        <v>1.6712393074734566</v>
      </c>
      <c r="X266" s="69">
        <f t="shared" si="129"/>
        <v>2.9441251181727739</v>
      </c>
      <c r="Y266" s="69">
        <f t="shared" si="130"/>
        <v>0.71988861713317309</v>
      </c>
      <c r="Z266" s="69">
        <f t="shared" si="131"/>
        <v>3.8557764635098803</v>
      </c>
      <c r="AA266" s="69">
        <f t="shared" si="132"/>
        <v>19.244223536490122</v>
      </c>
      <c r="AB266" s="69">
        <f t="shared" si="133"/>
        <v>3.1677777175068473</v>
      </c>
      <c r="AC266" s="69">
        <f t="shared" si="134"/>
        <v>0.18868182684282603</v>
      </c>
      <c r="AD266" s="70">
        <f t="shared" si="135"/>
        <v>1206.0988078320233</v>
      </c>
      <c r="AE266" s="68">
        <f t="shared" si="136"/>
        <v>193.25470065891747</v>
      </c>
      <c r="AF266" s="71">
        <f t="shared" si="137"/>
        <v>5.8639999173037172</v>
      </c>
      <c r="AG266" s="72">
        <f t="shared" si="138"/>
        <v>2.3913745551659651</v>
      </c>
      <c r="AH266" s="73">
        <f t="shared" si="139"/>
        <v>4.3012267184041919</v>
      </c>
      <c r="AI266" s="74">
        <f t="shared" ref="AI266:AI278" si="140">(AC266*AA266+0.0864*AD266*Y266/AE266)/(AC266+0.067*(1+$AL$5/AE266))/2.45</f>
        <v>5.8672184638494684</v>
      </c>
    </row>
    <row r="267" spans="1:35" ht="15.75" customHeight="1" x14ac:dyDescent="0.45">
      <c r="A267" s="56">
        <f t="shared" si="116"/>
        <v>46011</v>
      </c>
      <c r="B267" s="57">
        <v>2025</v>
      </c>
      <c r="C267" s="57">
        <v>12</v>
      </c>
      <c r="D267" s="57">
        <v>20</v>
      </c>
      <c r="E267" s="58">
        <v>354</v>
      </c>
      <c r="F267" s="59">
        <v>35</v>
      </c>
      <c r="G267" s="59">
        <v>15</v>
      </c>
      <c r="H267" s="67">
        <f t="shared" si="117"/>
        <v>25</v>
      </c>
      <c r="I267" s="59">
        <v>98</v>
      </c>
      <c r="J267" s="59">
        <v>75</v>
      </c>
      <c r="K267" s="59">
        <v>1</v>
      </c>
      <c r="L267" s="59">
        <v>30</v>
      </c>
      <c r="M267" s="68">
        <f t="shared" si="118"/>
        <v>-23.449132869340694</v>
      </c>
      <c r="N267" s="69">
        <f t="shared" si="119"/>
        <v>-0.40926553234622626</v>
      </c>
      <c r="O267" s="69">
        <f t="shared" si="120"/>
        <v>1.2137586777989642</v>
      </c>
      <c r="P267" s="69">
        <f t="shared" si="121"/>
        <v>1.032410233504107</v>
      </c>
      <c r="Q267" s="68">
        <f t="shared" si="122"/>
        <v>14.142775435526275</v>
      </c>
      <c r="R267" s="69">
        <f t="shared" si="123"/>
        <v>1</v>
      </c>
      <c r="S267" s="68">
        <f t="shared" si="124"/>
        <v>9.2724115951028594</v>
      </c>
      <c r="T267" s="69">
        <f t="shared" si="125"/>
        <v>5.6226812384961216</v>
      </c>
      <c r="U267" s="69">
        <f t="shared" si="126"/>
        <v>1.7053462321157722</v>
      </c>
      <c r="V267" s="69">
        <f t="shared" si="127"/>
        <v>4.2170109288720914</v>
      </c>
      <c r="W267" s="69">
        <f t="shared" si="128"/>
        <v>1.6712393074734566</v>
      </c>
      <c r="X267" s="69">
        <f t="shared" si="129"/>
        <v>2.9441251181727739</v>
      </c>
      <c r="Y267" s="69">
        <f t="shared" si="130"/>
        <v>0.71988861713317309</v>
      </c>
      <c r="Z267" s="69">
        <f t="shared" si="131"/>
        <v>3.8557764635098803</v>
      </c>
      <c r="AA267" s="69">
        <f t="shared" si="132"/>
        <v>19.244223536490122</v>
      </c>
      <c r="AB267" s="69">
        <f t="shared" si="133"/>
        <v>3.1677777175068473</v>
      </c>
      <c r="AC267" s="69">
        <f t="shared" si="134"/>
        <v>0.18868182684282603</v>
      </c>
      <c r="AD267" s="70">
        <f t="shared" si="135"/>
        <v>1206.0988078320233</v>
      </c>
      <c r="AE267" s="68">
        <f t="shared" si="136"/>
        <v>193.25470065891747</v>
      </c>
      <c r="AF267" s="71">
        <f t="shared" si="137"/>
        <v>5.8639999173037172</v>
      </c>
      <c r="AG267" s="72">
        <f t="shared" si="138"/>
        <v>2.3908507876628788</v>
      </c>
      <c r="AH267" s="73">
        <f t="shared" si="139"/>
        <v>4.3012267184041919</v>
      </c>
      <c r="AI267" s="74">
        <f t="shared" si="140"/>
        <v>5.8672184638494684</v>
      </c>
    </row>
    <row r="268" spans="1:35" ht="15.75" customHeight="1" x14ac:dyDescent="0.45">
      <c r="A268" s="56">
        <f t="shared" si="116"/>
        <v>46012</v>
      </c>
      <c r="B268" s="57">
        <v>2025</v>
      </c>
      <c r="C268" s="57">
        <v>12</v>
      </c>
      <c r="D268" s="57">
        <v>21</v>
      </c>
      <c r="E268" s="58">
        <v>355</v>
      </c>
      <c r="F268" s="59">
        <v>35</v>
      </c>
      <c r="G268" s="59">
        <v>15</v>
      </c>
      <c r="H268" s="67">
        <f t="shared" si="117"/>
        <v>25</v>
      </c>
      <c r="I268" s="59">
        <v>98</v>
      </c>
      <c r="J268" s="59">
        <v>75</v>
      </c>
      <c r="K268" s="59">
        <v>1</v>
      </c>
      <c r="L268" s="59">
        <v>30</v>
      </c>
      <c r="M268" s="68">
        <f t="shared" si="118"/>
        <v>-23.449129903821913</v>
      </c>
      <c r="N268" s="69">
        <f t="shared" si="119"/>
        <v>-0.40926548058803847</v>
      </c>
      <c r="O268" s="69">
        <f t="shared" si="120"/>
        <v>1.2137587306847055</v>
      </c>
      <c r="P268" s="69">
        <f t="shared" si="121"/>
        <v>1.0325123442979063</v>
      </c>
      <c r="Q268" s="68">
        <f t="shared" si="122"/>
        <v>14.144176206930462</v>
      </c>
      <c r="R268" s="69">
        <f t="shared" si="123"/>
        <v>1</v>
      </c>
      <c r="S268" s="68">
        <f t="shared" si="124"/>
        <v>9.2724119991192175</v>
      </c>
      <c r="T268" s="69">
        <f t="shared" si="125"/>
        <v>5.6226812384961216</v>
      </c>
      <c r="U268" s="69">
        <f t="shared" si="126"/>
        <v>1.7053462321157722</v>
      </c>
      <c r="V268" s="69">
        <f t="shared" si="127"/>
        <v>4.2170109288720914</v>
      </c>
      <c r="W268" s="69">
        <f t="shared" si="128"/>
        <v>1.6712393074734566</v>
      </c>
      <c r="X268" s="69">
        <f t="shared" si="129"/>
        <v>2.9441251181727739</v>
      </c>
      <c r="Y268" s="69">
        <f t="shared" si="130"/>
        <v>0.71988861713317309</v>
      </c>
      <c r="Z268" s="69">
        <f t="shared" si="131"/>
        <v>3.8557764635098803</v>
      </c>
      <c r="AA268" s="69">
        <f t="shared" si="132"/>
        <v>19.244223536490122</v>
      </c>
      <c r="AB268" s="69">
        <f t="shared" si="133"/>
        <v>3.1677777175068473</v>
      </c>
      <c r="AC268" s="69">
        <f t="shared" si="134"/>
        <v>0.18868182684282603</v>
      </c>
      <c r="AD268" s="70">
        <f t="shared" si="135"/>
        <v>1206.0988078320233</v>
      </c>
      <c r="AE268" s="68">
        <f t="shared" si="136"/>
        <v>193.25470065891747</v>
      </c>
      <c r="AF268" s="71">
        <f t="shared" si="137"/>
        <v>5.8639999173037172</v>
      </c>
      <c r="AG268" s="72">
        <f t="shared" si="138"/>
        <v>2.3910875895148425</v>
      </c>
      <c r="AH268" s="73">
        <f t="shared" si="139"/>
        <v>4.3012267184041919</v>
      </c>
      <c r="AI268" s="74">
        <f t="shared" si="140"/>
        <v>5.8672184638494684</v>
      </c>
    </row>
    <row r="269" spans="1:35" ht="15.75" customHeight="1" x14ac:dyDescent="0.45">
      <c r="A269" s="56">
        <f t="shared" si="116"/>
        <v>46013</v>
      </c>
      <c r="B269" s="57">
        <v>2025</v>
      </c>
      <c r="C269" s="57">
        <v>12</v>
      </c>
      <c r="D269" s="57">
        <v>22</v>
      </c>
      <c r="E269" s="58">
        <v>356</v>
      </c>
      <c r="F269" s="59">
        <v>35</v>
      </c>
      <c r="G269" s="59">
        <v>15</v>
      </c>
      <c r="H269" s="67">
        <f t="shared" si="117"/>
        <v>25</v>
      </c>
      <c r="I269" s="59">
        <v>98</v>
      </c>
      <c r="J269" s="59">
        <v>75</v>
      </c>
      <c r="K269" s="59">
        <v>1</v>
      </c>
      <c r="L269" s="59">
        <v>30</v>
      </c>
      <c r="M269" s="68">
        <f t="shared" si="118"/>
        <v>-23.442178422542572</v>
      </c>
      <c r="N269" s="69">
        <f t="shared" si="119"/>
        <v>-0.40914415406810967</v>
      </c>
      <c r="O269" s="69">
        <f t="shared" si="120"/>
        <v>1.2138826909132789</v>
      </c>
      <c r="P269" s="69">
        <f t="shared" si="121"/>
        <v>1.0326048209373597</v>
      </c>
      <c r="Q269" s="68">
        <f t="shared" si="122"/>
        <v>14.15007698925084</v>
      </c>
      <c r="R269" s="69">
        <f t="shared" si="123"/>
        <v>1</v>
      </c>
      <c r="S269" s="68">
        <f t="shared" si="124"/>
        <v>9.2733589832947203</v>
      </c>
      <c r="T269" s="69">
        <f t="shared" si="125"/>
        <v>5.6226812384961216</v>
      </c>
      <c r="U269" s="69">
        <f t="shared" si="126"/>
        <v>1.7053462321157722</v>
      </c>
      <c r="V269" s="69">
        <f t="shared" si="127"/>
        <v>4.2170109288720914</v>
      </c>
      <c r="W269" s="69">
        <f t="shared" si="128"/>
        <v>1.6712393074734566</v>
      </c>
      <c r="X269" s="69">
        <f t="shared" si="129"/>
        <v>2.9441251181727739</v>
      </c>
      <c r="Y269" s="69">
        <f t="shared" si="130"/>
        <v>0.71988861713317309</v>
      </c>
      <c r="Z269" s="69">
        <f t="shared" si="131"/>
        <v>3.8557764635098803</v>
      </c>
      <c r="AA269" s="69">
        <f t="shared" si="132"/>
        <v>19.244223536490122</v>
      </c>
      <c r="AB269" s="69">
        <f t="shared" si="133"/>
        <v>3.1677777175068473</v>
      </c>
      <c r="AC269" s="69">
        <f t="shared" si="134"/>
        <v>0.18868182684282603</v>
      </c>
      <c r="AD269" s="70">
        <f t="shared" si="135"/>
        <v>1206.0988078320233</v>
      </c>
      <c r="AE269" s="68">
        <f t="shared" si="136"/>
        <v>193.25470065891747</v>
      </c>
      <c r="AF269" s="71">
        <f t="shared" si="137"/>
        <v>5.8639999173037172</v>
      </c>
      <c r="AG269" s="72">
        <f t="shared" si="138"/>
        <v>2.3920851228577718</v>
      </c>
      <c r="AH269" s="73">
        <f t="shared" si="139"/>
        <v>4.3012267184041919</v>
      </c>
      <c r="AI269" s="74">
        <f t="shared" si="140"/>
        <v>5.8672184638494684</v>
      </c>
    </row>
    <row r="270" spans="1:35" ht="15.75" customHeight="1" x14ac:dyDescent="0.45">
      <c r="A270" s="56">
        <f t="shared" si="116"/>
        <v>46014</v>
      </c>
      <c r="B270" s="57">
        <v>2025</v>
      </c>
      <c r="C270" s="57">
        <v>12</v>
      </c>
      <c r="D270" s="57">
        <v>23</v>
      </c>
      <c r="E270" s="58">
        <v>357</v>
      </c>
      <c r="F270" s="59">
        <v>35</v>
      </c>
      <c r="G270" s="59">
        <v>15</v>
      </c>
      <c r="H270" s="67">
        <f t="shared" si="117"/>
        <v>25</v>
      </c>
      <c r="I270" s="59">
        <v>98</v>
      </c>
      <c r="J270" s="59">
        <v>75</v>
      </c>
      <c r="K270" s="59">
        <v>1</v>
      </c>
      <c r="L270" s="59">
        <v>30</v>
      </c>
      <c r="M270" s="68">
        <f t="shared" si="118"/>
        <v>-23.428280485386225</v>
      </c>
      <c r="N270" s="69">
        <f t="shared" si="119"/>
        <v>-0.40890158873827426</v>
      </c>
      <c r="O270" s="69">
        <f t="shared" si="120"/>
        <v>1.2141304654883265</v>
      </c>
      <c r="P270" s="69">
        <f t="shared" si="121"/>
        <v>1.0326876360195152</v>
      </c>
      <c r="Q270" s="68">
        <f t="shared" si="122"/>
        <v>14.160477714410172</v>
      </c>
      <c r="R270" s="69">
        <f t="shared" si="123"/>
        <v>1</v>
      </c>
      <c r="S270" s="68">
        <f t="shared" si="124"/>
        <v>9.2752518371911883</v>
      </c>
      <c r="T270" s="69">
        <f t="shared" si="125"/>
        <v>5.6226812384961216</v>
      </c>
      <c r="U270" s="69">
        <f t="shared" si="126"/>
        <v>1.7053462321157722</v>
      </c>
      <c r="V270" s="69">
        <f t="shared" si="127"/>
        <v>4.2170109288720914</v>
      </c>
      <c r="W270" s="69">
        <f t="shared" si="128"/>
        <v>1.6712393074734566</v>
      </c>
      <c r="X270" s="69">
        <f t="shared" si="129"/>
        <v>2.9441251181727739</v>
      </c>
      <c r="Y270" s="69">
        <f t="shared" si="130"/>
        <v>0.71988861713317309</v>
      </c>
      <c r="Z270" s="69">
        <f t="shared" si="131"/>
        <v>3.8557764635098803</v>
      </c>
      <c r="AA270" s="69">
        <f t="shared" si="132"/>
        <v>19.244223536490122</v>
      </c>
      <c r="AB270" s="69">
        <f t="shared" si="133"/>
        <v>3.1677777175068473</v>
      </c>
      <c r="AC270" s="69">
        <f t="shared" si="134"/>
        <v>0.18868182684282603</v>
      </c>
      <c r="AD270" s="70">
        <f t="shared" si="135"/>
        <v>1206.0988078320233</v>
      </c>
      <c r="AE270" s="68">
        <f t="shared" si="136"/>
        <v>193.25470065891747</v>
      </c>
      <c r="AF270" s="71">
        <f t="shared" si="137"/>
        <v>5.8639999173037172</v>
      </c>
      <c r="AG270" s="72">
        <f t="shared" si="138"/>
        <v>2.3938433761831406</v>
      </c>
      <c r="AH270" s="73">
        <f t="shared" si="139"/>
        <v>4.3012267184041919</v>
      </c>
      <c r="AI270" s="74">
        <f t="shared" si="140"/>
        <v>5.8672184638494684</v>
      </c>
    </row>
    <row r="271" spans="1:35" ht="15.75" customHeight="1" x14ac:dyDescent="0.45">
      <c r="A271" s="56">
        <f t="shared" si="116"/>
        <v>46015</v>
      </c>
      <c r="B271" s="57">
        <v>2025</v>
      </c>
      <c r="C271" s="57">
        <v>12</v>
      </c>
      <c r="D271" s="57">
        <v>24</v>
      </c>
      <c r="E271" s="58">
        <v>358</v>
      </c>
      <c r="F271" s="59">
        <v>35</v>
      </c>
      <c r="G271" s="59">
        <v>15</v>
      </c>
      <c r="H271" s="67">
        <f t="shared" si="117"/>
        <v>25</v>
      </c>
      <c r="I271" s="59">
        <v>98</v>
      </c>
      <c r="J271" s="59">
        <v>75</v>
      </c>
      <c r="K271" s="59">
        <v>1</v>
      </c>
      <c r="L271" s="59">
        <v>30</v>
      </c>
      <c r="M271" s="68">
        <f t="shared" si="118"/>
        <v>-23.407440210630863</v>
      </c>
      <c r="N271" s="69">
        <f t="shared" si="119"/>
        <v>-0.40853785647621066</v>
      </c>
      <c r="O271" s="69">
        <f t="shared" si="120"/>
        <v>1.214501868703872</v>
      </c>
      <c r="P271" s="69">
        <f t="shared" si="121"/>
        <v>1.032760765004362</v>
      </c>
      <c r="Q271" s="68">
        <f t="shared" si="122"/>
        <v>14.175377283154155</v>
      </c>
      <c r="R271" s="69">
        <f t="shared" si="123"/>
        <v>1</v>
      </c>
      <c r="S271" s="68">
        <f t="shared" si="124"/>
        <v>9.2780891421227807</v>
      </c>
      <c r="T271" s="69">
        <f t="shared" si="125"/>
        <v>5.6226812384961216</v>
      </c>
      <c r="U271" s="69">
        <f t="shared" si="126"/>
        <v>1.7053462321157722</v>
      </c>
      <c r="V271" s="69">
        <f t="shared" si="127"/>
        <v>4.2170109288720914</v>
      </c>
      <c r="W271" s="69">
        <f t="shared" si="128"/>
        <v>1.6712393074734566</v>
      </c>
      <c r="X271" s="69">
        <f t="shared" si="129"/>
        <v>2.9441251181727739</v>
      </c>
      <c r="Y271" s="69">
        <f t="shared" si="130"/>
        <v>0.71988861713317309</v>
      </c>
      <c r="Z271" s="69">
        <f t="shared" si="131"/>
        <v>3.8557764635098803</v>
      </c>
      <c r="AA271" s="69">
        <f t="shared" si="132"/>
        <v>19.244223536490122</v>
      </c>
      <c r="AB271" s="69">
        <f t="shared" si="133"/>
        <v>3.1677777175068473</v>
      </c>
      <c r="AC271" s="69">
        <f t="shared" si="134"/>
        <v>0.18868182684282603</v>
      </c>
      <c r="AD271" s="70">
        <f t="shared" si="135"/>
        <v>1206.0988078320233</v>
      </c>
      <c r="AE271" s="68">
        <f t="shared" si="136"/>
        <v>193.25470065891747</v>
      </c>
      <c r="AF271" s="71">
        <f t="shared" si="137"/>
        <v>5.8639999173037172</v>
      </c>
      <c r="AG271" s="72">
        <f t="shared" si="138"/>
        <v>2.3963621636608732</v>
      </c>
      <c r="AH271" s="73">
        <f t="shared" si="139"/>
        <v>4.3012267184041919</v>
      </c>
      <c r="AI271" s="74">
        <f t="shared" si="140"/>
        <v>5.8672184638494684</v>
      </c>
    </row>
    <row r="272" spans="1:35" ht="15.75" customHeight="1" x14ac:dyDescent="0.45">
      <c r="A272" s="56">
        <f t="shared" si="116"/>
        <v>46016</v>
      </c>
      <c r="B272" s="57">
        <v>2025</v>
      </c>
      <c r="C272" s="57">
        <v>12</v>
      </c>
      <c r="D272" s="57">
        <v>25</v>
      </c>
      <c r="E272" s="58">
        <v>359</v>
      </c>
      <c r="F272" s="59">
        <v>35</v>
      </c>
      <c r="G272" s="59">
        <v>15</v>
      </c>
      <c r="H272" s="67">
        <f t="shared" si="117"/>
        <v>25</v>
      </c>
      <c r="I272" s="59">
        <v>98</v>
      </c>
      <c r="J272" s="59">
        <v>75</v>
      </c>
      <c r="K272" s="59">
        <v>1</v>
      </c>
      <c r="L272" s="59">
        <v>30</v>
      </c>
      <c r="M272" s="68">
        <f t="shared" si="118"/>
        <v>-23.379663773728542</v>
      </c>
      <c r="N272" s="69">
        <f t="shared" si="119"/>
        <v>-0.40805306506414213</v>
      </c>
      <c r="O272" s="69">
        <f t="shared" si="120"/>
        <v>1.2149966226369677</v>
      </c>
      <c r="P272" s="69">
        <f t="shared" si="121"/>
        <v>1.0328241862221019</v>
      </c>
      <c r="Q272" s="68">
        <f t="shared" si="122"/>
        <v>14.194773558689748</v>
      </c>
      <c r="R272" s="69">
        <f t="shared" si="123"/>
        <v>1</v>
      </c>
      <c r="S272" s="68">
        <f t="shared" si="124"/>
        <v>9.2818687749195394</v>
      </c>
      <c r="T272" s="69">
        <f t="shared" si="125"/>
        <v>5.6226812384961216</v>
      </c>
      <c r="U272" s="69">
        <f t="shared" si="126"/>
        <v>1.7053462321157722</v>
      </c>
      <c r="V272" s="69">
        <f t="shared" si="127"/>
        <v>4.2170109288720914</v>
      </c>
      <c r="W272" s="69">
        <f t="shared" si="128"/>
        <v>1.6712393074734566</v>
      </c>
      <c r="X272" s="69">
        <f t="shared" si="129"/>
        <v>2.9441251181727739</v>
      </c>
      <c r="Y272" s="69">
        <f t="shared" si="130"/>
        <v>0.71988861713317309</v>
      </c>
      <c r="Z272" s="69">
        <f t="shared" si="131"/>
        <v>3.8557764635098803</v>
      </c>
      <c r="AA272" s="69">
        <f t="shared" si="132"/>
        <v>19.244223536490122</v>
      </c>
      <c r="AB272" s="69">
        <f t="shared" si="133"/>
        <v>3.1677777175068473</v>
      </c>
      <c r="AC272" s="69">
        <f t="shared" si="134"/>
        <v>0.18868182684282603</v>
      </c>
      <c r="AD272" s="70">
        <f t="shared" si="135"/>
        <v>1206.0988078320233</v>
      </c>
      <c r="AE272" s="68">
        <f t="shared" si="136"/>
        <v>193.25470065891747</v>
      </c>
      <c r="AF272" s="71">
        <f t="shared" si="137"/>
        <v>5.8639999173037172</v>
      </c>
      <c r="AG272" s="72">
        <f t="shared" si="138"/>
        <v>2.3996411240639008</v>
      </c>
      <c r="AH272" s="73">
        <f t="shared" si="139"/>
        <v>4.3012267184041919</v>
      </c>
      <c r="AI272" s="74">
        <f t="shared" si="140"/>
        <v>5.8672184638494684</v>
      </c>
    </row>
    <row r="273" spans="1:35" ht="15.75" customHeight="1" x14ac:dyDescent="0.45">
      <c r="A273" s="56">
        <f t="shared" si="116"/>
        <v>46017</v>
      </c>
      <c r="B273" s="57">
        <v>2025</v>
      </c>
      <c r="C273" s="57">
        <v>12</v>
      </c>
      <c r="D273" s="57">
        <v>26</v>
      </c>
      <c r="E273" s="58">
        <v>360</v>
      </c>
      <c r="F273" s="59">
        <v>35</v>
      </c>
      <c r="G273" s="59">
        <v>15</v>
      </c>
      <c r="H273" s="67">
        <f t="shared" si="117"/>
        <v>25</v>
      </c>
      <c r="I273" s="59">
        <v>98</v>
      </c>
      <c r="J273" s="59">
        <v>75</v>
      </c>
      <c r="K273" s="59">
        <v>1</v>
      </c>
      <c r="L273" s="59">
        <v>30</v>
      </c>
      <c r="M273" s="68">
        <f t="shared" si="118"/>
        <v>-23.344959405475478</v>
      </c>
      <c r="N273" s="69">
        <f t="shared" si="119"/>
        <v>-0.4074473581568987</v>
      </c>
      <c r="O273" s="69">
        <f t="shared" si="120"/>
        <v>1.2156143578832321</v>
      </c>
      <c r="P273" s="69">
        <f t="shared" si="121"/>
        <v>1.0328778808795716</v>
      </c>
      <c r="Q273" s="68">
        <f t="shared" si="122"/>
        <v>14.218663357997698</v>
      </c>
      <c r="R273" s="69">
        <f t="shared" si="123"/>
        <v>1</v>
      </c>
      <c r="S273" s="68">
        <f t="shared" si="124"/>
        <v>9.2865879135464642</v>
      </c>
      <c r="T273" s="69">
        <f t="shared" si="125"/>
        <v>5.6226812384961216</v>
      </c>
      <c r="U273" s="69">
        <f t="shared" si="126"/>
        <v>1.7053462321157722</v>
      </c>
      <c r="V273" s="69">
        <f t="shared" si="127"/>
        <v>4.2170109288720914</v>
      </c>
      <c r="W273" s="69">
        <f t="shared" si="128"/>
        <v>1.6712393074734566</v>
      </c>
      <c r="X273" s="69">
        <f t="shared" si="129"/>
        <v>2.9441251181727739</v>
      </c>
      <c r="Y273" s="69">
        <f t="shared" si="130"/>
        <v>0.71988861713317309</v>
      </c>
      <c r="Z273" s="69">
        <f t="shared" si="131"/>
        <v>3.8557764635098803</v>
      </c>
      <c r="AA273" s="69">
        <f t="shared" si="132"/>
        <v>19.244223536490122</v>
      </c>
      <c r="AB273" s="69">
        <f t="shared" si="133"/>
        <v>3.1677777175068473</v>
      </c>
      <c r="AC273" s="69">
        <f t="shared" si="134"/>
        <v>0.18868182684282603</v>
      </c>
      <c r="AD273" s="70">
        <f t="shared" si="135"/>
        <v>1206.0988078320233</v>
      </c>
      <c r="AE273" s="68">
        <f t="shared" si="136"/>
        <v>193.25470065891747</v>
      </c>
      <c r="AF273" s="71">
        <f t="shared" si="137"/>
        <v>5.8639999173037172</v>
      </c>
      <c r="AG273" s="72">
        <f t="shared" si="138"/>
        <v>2.4036797192995318</v>
      </c>
      <c r="AH273" s="73">
        <f t="shared" si="139"/>
        <v>4.3012267184041919</v>
      </c>
      <c r="AI273" s="74">
        <f t="shared" si="140"/>
        <v>5.8672184638494684</v>
      </c>
    </row>
    <row r="274" spans="1:35" ht="15.75" customHeight="1" x14ac:dyDescent="0.45">
      <c r="A274" s="56">
        <f t="shared" si="116"/>
        <v>46018</v>
      </c>
      <c r="B274" s="57">
        <v>2025</v>
      </c>
      <c r="C274" s="57">
        <v>12</v>
      </c>
      <c r="D274" s="57">
        <v>27</v>
      </c>
      <c r="E274" s="58">
        <v>361</v>
      </c>
      <c r="F274" s="59">
        <v>35</v>
      </c>
      <c r="G274" s="59">
        <v>15</v>
      </c>
      <c r="H274" s="67">
        <f t="shared" si="117"/>
        <v>25</v>
      </c>
      <c r="I274" s="59">
        <v>98</v>
      </c>
      <c r="J274" s="59">
        <v>75</v>
      </c>
      <c r="K274" s="59">
        <v>1</v>
      </c>
      <c r="L274" s="59">
        <v>30</v>
      </c>
      <c r="M274" s="68">
        <f t="shared" si="118"/>
        <v>-23.303337389573052</v>
      </c>
      <c r="N274" s="69">
        <f t="shared" si="119"/>
        <v>-0.40672091523934834</v>
      </c>
      <c r="O274" s="69">
        <f t="shared" si="120"/>
        <v>1.2163546145312658</v>
      </c>
      <c r="P274" s="69">
        <f t="shared" si="121"/>
        <v>1.032921833065811</v>
      </c>
      <c r="Q274" s="68">
        <f t="shared" si="122"/>
        <v>14.247042440864167</v>
      </c>
      <c r="R274" s="69">
        <f t="shared" si="123"/>
        <v>1</v>
      </c>
      <c r="S274" s="68">
        <f t="shared" si="124"/>
        <v>9.2922430445474848</v>
      </c>
      <c r="T274" s="69">
        <f t="shared" si="125"/>
        <v>5.6226812384961216</v>
      </c>
      <c r="U274" s="69">
        <f t="shared" si="126"/>
        <v>1.7053462321157722</v>
      </c>
      <c r="V274" s="69">
        <f t="shared" si="127"/>
        <v>4.2170109288720914</v>
      </c>
      <c r="W274" s="69">
        <f t="shared" si="128"/>
        <v>1.6712393074734566</v>
      </c>
      <c r="X274" s="69">
        <f t="shared" si="129"/>
        <v>2.9441251181727739</v>
      </c>
      <c r="Y274" s="69">
        <f t="shared" si="130"/>
        <v>0.71988861713317309</v>
      </c>
      <c r="Z274" s="69">
        <f t="shared" si="131"/>
        <v>3.8557764635098803</v>
      </c>
      <c r="AA274" s="69">
        <f t="shared" si="132"/>
        <v>19.244223536490122</v>
      </c>
      <c r="AB274" s="69">
        <f t="shared" si="133"/>
        <v>3.1677777175068473</v>
      </c>
      <c r="AC274" s="69">
        <f t="shared" si="134"/>
        <v>0.18868182684282603</v>
      </c>
      <c r="AD274" s="70">
        <f t="shared" si="135"/>
        <v>1206.0988078320233</v>
      </c>
      <c r="AE274" s="68">
        <f t="shared" si="136"/>
        <v>193.25470065891747</v>
      </c>
      <c r="AF274" s="71">
        <f t="shared" si="137"/>
        <v>5.8639999173037172</v>
      </c>
      <c r="AG274" s="72">
        <f t="shared" si="138"/>
        <v>2.4084772325552404</v>
      </c>
      <c r="AH274" s="73">
        <f t="shared" si="139"/>
        <v>4.3012267184041919</v>
      </c>
      <c r="AI274" s="74">
        <f t="shared" si="140"/>
        <v>5.8672184638494684</v>
      </c>
    </row>
    <row r="275" spans="1:35" ht="15.75" customHeight="1" x14ac:dyDescent="0.45">
      <c r="A275" s="56">
        <f t="shared" si="116"/>
        <v>46019</v>
      </c>
      <c r="B275" s="57">
        <v>2025</v>
      </c>
      <c r="C275" s="57">
        <v>12</v>
      </c>
      <c r="D275" s="57">
        <v>28</v>
      </c>
      <c r="E275" s="58">
        <v>362</v>
      </c>
      <c r="F275" s="59">
        <v>35</v>
      </c>
      <c r="G275" s="59">
        <v>15</v>
      </c>
      <c r="H275" s="67">
        <f t="shared" si="117"/>
        <v>25</v>
      </c>
      <c r="I275" s="59">
        <v>98</v>
      </c>
      <c r="J275" s="59">
        <v>75</v>
      </c>
      <c r="K275" s="59">
        <v>1</v>
      </c>
      <c r="L275" s="59">
        <v>30</v>
      </c>
      <c r="M275" s="68">
        <f t="shared" si="118"/>
        <v>-23.254810059580546</v>
      </c>
      <c r="N275" s="69">
        <f t="shared" si="119"/>
        <v>-0.40587395157321243</v>
      </c>
      <c r="O275" s="69">
        <f t="shared" si="120"/>
        <v>1.217216843370645</v>
      </c>
      <c r="P275" s="69">
        <f t="shared" si="121"/>
        <v>1.0329560297567777</v>
      </c>
      <c r="Q275" s="68">
        <f t="shared" si="122"/>
        <v>14.279905496691519</v>
      </c>
      <c r="R275" s="69">
        <f t="shared" si="123"/>
        <v>1</v>
      </c>
      <c r="S275" s="68">
        <f t="shared" si="124"/>
        <v>9.2988299722738343</v>
      </c>
      <c r="T275" s="69">
        <f t="shared" si="125"/>
        <v>5.6226812384961216</v>
      </c>
      <c r="U275" s="69">
        <f t="shared" si="126"/>
        <v>1.7053462321157722</v>
      </c>
      <c r="V275" s="69">
        <f t="shared" si="127"/>
        <v>4.2170109288720914</v>
      </c>
      <c r="W275" s="69">
        <f t="shared" si="128"/>
        <v>1.6712393074734566</v>
      </c>
      <c r="X275" s="69">
        <f t="shared" si="129"/>
        <v>2.9441251181727739</v>
      </c>
      <c r="Y275" s="69">
        <f t="shared" si="130"/>
        <v>0.71988861713317309</v>
      </c>
      <c r="Z275" s="69">
        <f t="shared" si="131"/>
        <v>3.8557764635098803</v>
      </c>
      <c r="AA275" s="69">
        <f t="shared" si="132"/>
        <v>19.244223536490122</v>
      </c>
      <c r="AB275" s="69">
        <f t="shared" si="133"/>
        <v>3.1677777175068473</v>
      </c>
      <c r="AC275" s="69">
        <f t="shared" si="134"/>
        <v>0.18868182684282603</v>
      </c>
      <c r="AD275" s="70">
        <f t="shared" si="135"/>
        <v>1206.0988078320233</v>
      </c>
      <c r="AE275" s="68">
        <f t="shared" si="136"/>
        <v>193.25470065891747</v>
      </c>
      <c r="AF275" s="71">
        <f t="shared" si="137"/>
        <v>5.8639999173037172</v>
      </c>
      <c r="AG275" s="72">
        <f t="shared" si="138"/>
        <v>2.4140327660690137</v>
      </c>
      <c r="AH275" s="73">
        <f t="shared" si="139"/>
        <v>4.3012267184041919</v>
      </c>
      <c r="AI275" s="74">
        <f t="shared" si="140"/>
        <v>5.8672184638494684</v>
      </c>
    </row>
    <row r="276" spans="1:35" ht="15.75" customHeight="1" x14ac:dyDescent="0.45">
      <c r="A276" s="56">
        <f t="shared" si="116"/>
        <v>46020</v>
      </c>
      <c r="B276" s="57">
        <v>2025</v>
      </c>
      <c r="C276" s="57">
        <v>12</v>
      </c>
      <c r="D276" s="57">
        <v>29</v>
      </c>
      <c r="E276" s="58">
        <v>363</v>
      </c>
      <c r="F276" s="59">
        <v>35</v>
      </c>
      <c r="G276" s="59">
        <v>15</v>
      </c>
      <c r="H276" s="67">
        <f t="shared" si="117"/>
        <v>25</v>
      </c>
      <c r="I276" s="59">
        <v>98</v>
      </c>
      <c r="J276" s="59">
        <v>75</v>
      </c>
      <c r="K276" s="59">
        <v>1</v>
      </c>
      <c r="L276" s="59">
        <v>30</v>
      </c>
      <c r="M276" s="68">
        <f t="shared" si="118"/>
        <v>-23.199391795260379</v>
      </c>
      <c r="N276" s="69">
        <f t="shared" si="119"/>
        <v>-0.40490671813327783</v>
      </c>
      <c r="O276" s="69">
        <f t="shared" si="120"/>
        <v>1.218200407326967</v>
      </c>
      <c r="P276" s="69">
        <f t="shared" si="121"/>
        <v>1.0329804608192068</v>
      </c>
      <c r="Q276" s="68">
        <f t="shared" si="122"/>
        <v>14.317246129162394</v>
      </c>
      <c r="R276" s="69">
        <f t="shared" si="123"/>
        <v>1</v>
      </c>
      <c r="S276" s="68">
        <f t="shared" si="124"/>
        <v>9.3063438298469592</v>
      </c>
      <c r="T276" s="69">
        <f t="shared" si="125"/>
        <v>5.6226812384961216</v>
      </c>
      <c r="U276" s="69">
        <f t="shared" si="126"/>
        <v>1.7053462321157722</v>
      </c>
      <c r="V276" s="69">
        <f t="shared" si="127"/>
        <v>4.2170109288720914</v>
      </c>
      <c r="W276" s="69">
        <f t="shared" si="128"/>
        <v>1.6712393074734566</v>
      </c>
      <c r="X276" s="69">
        <f t="shared" si="129"/>
        <v>2.9441251181727739</v>
      </c>
      <c r="Y276" s="69">
        <f t="shared" si="130"/>
        <v>0.71988861713317309</v>
      </c>
      <c r="Z276" s="69">
        <f t="shared" si="131"/>
        <v>3.8557764635098803</v>
      </c>
      <c r="AA276" s="69">
        <f t="shared" si="132"/>
        <v>19.244223536490122</v>
      </c>
      <c r="AB276" s="69">
        <f t="shared" si="133"/>
        <v>3.1677777175068473</v>
      </c>
      <c r="AC276" s="69">
        <f t="shared" si="134"/>
        <v>0.18868182684282603</v>
      </c>
      <c r="AD276" s="70">
        <f t="shared" si="135"/>
        <v>1206.0988078320233</v>
      </c>
      <c r="AE276" s="68">
        <f t="shared" si="136"/>
        <v>193.25470065891747</v>
      </c>
      <c r="AF276" s="71">
        <f t="shared" si="137"/>
        <v>5.8639999173037172</v>
      </c>
      <c r="AG276" s="72">
        <f t="shared" si="138"/>
        <v>2.4203452385367981</v>
      </c>
      <c r="AH276" s="73">
        <f t="shared" si="139"/>
        <v>4.3012267184041919</v>
      </c>
      <c r="AI276" s="74">
        <f t="shared" si="140"/>
        <v>5.8672184638494684</v>
      </c>
    </row>
    <row r="277" spans="1:35" ht="15.75" customHeight="1" x14ac:dyDescent="0.45">
      <c r="A277" s="56">
        <f t="shared" si="116"/>
        <v>46021</v>
      </c>
      <c r="B277" s="57">
        <v>2025</v>
      </c>
      <c r="C277" s="57">
        <v>12</v>
      </c>
      <c r="D277" s="57">
        <v>30</v>
      </c>
      <c r="E277" s="58">
        <v>364</v>
      </c>
      <c r="F277" s="59">
        <v>35</v>
      </c>
      <c r="G277" s="59">
        <v>15</v>
      </c>
      <c r="H277" s="67">
        <f t="shared" si="117"/>
        <v>25</v>
      </c>
      <c r="I277" s="59">
        <v>98</v>
      </c>
      <c r="J277" s="59">
        <v>75</v>
      </c>
      <c r="K277" s="59">
        <v>1</v>
      </c>
      <c r="L277" s="59">
        <v>30</v>
      </c>
      <c r="M277" s="68">
        <f t="shared" si="118"/>
        <v>-23.137099018317105</v>
      </c>
      <c r="N277" s="69">
        <f t="shared" si="119"/>
        <v>-0.40381950153302787</v>
      </c>
      <c r="O277" s="69">
        <f t="shared" si="120"/>
        <v>1.2193045831162368</v>
      </c>
      <c r="P277" s="69">
        <f t="shared" si="121"/>
        <v>1.0329951190136135</v>
      </c>
      <c r="Q277" s="68">
        <f t="shared" si="122"/>
        <v>14.359056838845047</v>
      </c>
      <c r="R277" s="69">
        <f t="shared" si="123"/>
        <v>1</v>
      </c>
      <c r="S277" s="68">
        <f t="shared" si="124"/>
        <v>9.3147790917970728</v>
      </c>
      <c r="T277" s="69">
        <f t="shared" si="125"/>
        <v>5.6226812384961216</v>
      </c>
      <c r="U277" s="69">
        <f t="shared" si="126"/>
        <v>1.7053462321157722</v>
      </c>
      <c r="V277" s="69">
        <f t="shared" si="127"/>
        <v>4.2170109288720914</v>
      </c>
      <c r="W277" s="69">
        <f t="shared" si="128"/>
        <v>1.6712393074734566</v>
      </c>
      <c r="X277" s="69">
        <f t="shared" si="129"/>
        <v>2.9441251181727739</v>
      </c>
      <c r="Y277" s="69">
        <f t="shared" si="130"/>
        <v>0.71988861713317309</v>
      </c>
      <c r="Z277" s="69">
        <f t="shared" si="131"/>
        <v>3.8557764635098803</v>
      </c>
      <c r="AA277" s="69">
        <f t="shared" si="132"/>
        <v>19.244223536490122</v>
      </c>
      <c r="AB277" s="69">
        <f t="shared" si="133"/>
        <v>3.1677777175068473</v>
      </c>
      <c r="AC277" s="69">
        <f t="shared" si="134"/>
        <v>0.18868182684282603</v>
      </c>
      <c r="AD277" s="70">
        <f t="shared" si="135"/>
        <v>1206.0988078320233</v>
      </c>
      <c r="AE277" s="68">
        <f t="shared" si="136"/>
        <v>193.25470065891747</v>
      </c>
      <c r="AF277" s="71">
        <f t="shared" si="137"/>
        <v>5.8639999173037172</v>
      </c>
      <c r="AG277" s="72">
        <f t="shared" si="138"/>
        <v>2.4274133821719164</v>
      </c>
      <c r="AH277" s="73">
        <f t="shared" si="139"/>
        <v>4.3012267184041919</v>
      </c>
      <c r="AI277" s="74">
        <f t="shared" si="140"/>
        <v>5.8672184638494684</v>
      </c>
    </row>
    <row r="278" spans="1:35" ht="15.75" customHeight="1" x14ac:dyDescent="0.45">
      <c r="A278" s="56">
        <f t="shared" si="116"/>
        <v>46022</v>
      </c>
      <c r="B278" s="57">
        <v>2025</v>
      </c>
      <c r="C278" s="57">
        <v>12</v>
      </c>
      <c r="D278" s="57">
        <v>31</v>
      </c>
      <c r="E278" s="58">
        <v>365</v>
      </c>
      <c r="F278" s="59">
        <v>35</v>
      </c>
      <c r="G278" s="59">
        <v>15</v>
      </c>
      <c r="H278" s="67">
        <f t="shared" si="117"/>
        <v>25</v>
      </c>
      <c r="I278" s="59">
        <v>98</v>
      </c>
      <c r="J278" s="59">
        <v>75</v>
      </c>
      <c r="K278" s="59">
        <v>1</v>
      </c>
      <c r="L278" s="59">
        <v>30</v>
      </c>
      <c r="M278" s="68">
        <f t="shared" si="118"/>
        <v>-23.067950187531238</v>
      </c>
      <c r="N278" s="69">
        <f t="shared" si="119"/>
        <v>-0.40261262393971192</v>
      </c>
      <c r="O278" s="69">
        <f t="shared" si="120"/>
        <v>1.2205285631097911</v>
      </c>
      <c r="P278" s="69">
        <f t="shared" si="121"/>
        <v>1.0329999999964381</v>
      </c>
      <c r="Q278" s="68">
        <f t="shared" si="122"/>
        <v>14.405329003841249</v>
      </c>
      <c r="R278" s="69">
        <f t="shared" si="123"/>
        <v>1</v>
      </c>
      <c r="S278" s="68">
        <f t="shared" si="124"/>
        <v>9.3241295883100932</v>
      </c>
      <c r="T278" s="69">
        <f t="shared" si="125"/>
        <v>5.6226812384961216</v>
      </c>
      <c r="U278" s="69">
        <f t="shared" si="126"/>
        <v>1.7053462321157722</v>
      </c>
      <c r="V278" s="69">
        <f t="shared" si="127"/>
        <v>4.2170109288720914</v>
      </c>
      <c r="W278" s="69">
        <f t="shared" si="128"/>
        <v>1.6712393074734566</v>
      </c>
      <c r="X278" s="69">
        <f t="shared" si="129"/>
        <v>2.9441251181727739</v>
      </c>
      <c r="Y278" s="69">
        <f t="shared" si="130"/>
        <v>0.71988861713317309</v>
      </c>
      <c r="Z278" s="69">
        <f t="shared" si="131"/>
        <v>3.8557764635098803</v>
      </c>
      <c r="AA278" s="69">
        <f t="shared" si="132"/>
        <v>19.244223536490122</v>
      </c>
      <c r="AB278" s="69">
        <f t="shared" si="133"/>
        <v>3.1677777175068473</v>
      </c>
      <c r="AC278" s="69">
        <f t="shared" si="134"/>
        <v>0.18868182684282603</v>
      </c>
      <c r="AD278" s="70">
        <f t="shared" si="135"/>
        <v>1206.0988078320233</v>
      </c>
      <c r="AE278" s="68">
        <f t="shared" si="136"/>
        <v>193.25470065891747</v>
      </c>
      <c r="AF278" s="71">
        <f t="shared" si="137"/>
        <v>5.8639999173037172</v>
      </c>
      <c r="AG278" s="72">
        <f t="shared" si="138"/>
        <v>2.4352357394335704</v>
      </c>
      <c r="AH278" s="73">
        <f t="shared" si="139"/>
        <v>4.3012267184041919</v>
      </c>
      <c r="AI278" s="74">
        <f t="shared" si="140"/>
        <v>5.8672184638494684</v>
      </c>
    </row>
    <row r="279" spans="1:35" ht="15.75" customHeight="1" x14ac:dyDescent="0.45">
      <c r="A279" s="56">
        <f t="shared" si="116"/>
        <v>46023</v>
      </c>
      <c r="B279" s="40">
        <v>2026</v>
      </c>
      <c r="C279" s="40">
        <v>1</v>
      </c>
      <c r="D279" s="40">
        <v>1</v>
      </c>
      <c r="E279" s="40">
        <v>1</v>
      </c>
      <c r="F279" s="59">
        <v>35</v>
      </c>
      <c r="G279" s="59">
        <v>15</v>
      </c>
      <c r="H279" s="67">
        <f t="shared" ref="H279:H303" si="141">(F279+G279)/2</f>
        <v>25</v>
      </c>
      <c r="I279" s="59">
        <v>98</v>
      </c>
      <c r="J279" s="59">
        <v>75</v>
      </c>
      <c r="K279" s="59">
        <v>1</v>
      </c>
      <c r="L279" s="59">
        <v>30</v>
      </c>
      <c r="M279" s="68">
        <f t="shared" ref="M279:M303" si="142">23.45*COS(2*3.1416/365*(E279-172))</f>
        <v>-22.992033556429018</v>
      </c>
      <c r="N279" s="69">
        <f t="shared" ref="N279:N303" si="143">M279*3.1416/180</f>
        <v>-0.40128762567154114</v>
      </c>
      <c r="O279" s="69">
        <f t="shared" ref="O279:O303" si="144">ACOS(-TAN($AL$7*3.1416/180)*TAN(N279))</f>
        <v>1.2218702607687439</v>
      </c>
      <c r="P279" s="69">
        <f t="shared" ref="P279:P303" si="145">1+0.033*COS(2*3.1416/365*E279)</f>
        <v>1.0329951106710347</v>
      </c>
      <c r="Q279" s="68">
        <f t="shared" ref="Q279:Q303" si="146">37.4*P279*(SIN($AL$7*3.1416/180)*SIN(N279)*O279+COS($AL$7*3.1416/180)*COS(N279)*SIN(O279))</f>
        <v>14.45600766924786</v>
      </c>
      <c r="R279" s="69">
        <f t="shared" ref="R279:R303" si="147">MIN(1,MAX(0,2*(L279/Q279-0.25)))</f>
        <v>1</v>
      </c>
      <c r="S279" s="68">
        <f t="shared" ref="S279:S303" si="148">O279*2*12/3.1416</f>
        <v>9.3343793794403656</v>
      </c>
      <c r="T279" s="69">
        <f t="shared" ref="T279:T303" si="149">0.6108*EXP(17.27*F279/(237.3+F279))</f>
        <v>5.6226812384961216</v>
      </c>
      <c r="U279" s="69">
        <f t="shared" ref="U279:U303" si="150">0.6108*EXP(17.27*G279/(237.3+G279))</f>
        <v>1.7053462321157722</v>
      </c>
      <c r="V279" s="69">
        <f t="shared" ref="V279:V303" si="151">T279*J279/100</f>
        <v>4.2170109288720914</v>
      </c>
      <c r="W279" s="69">
        <f t="shared" ref="W279:W303" si="152">U279*I279/100</f>
        <v>1.6712393074734566</v>
      </c>
      <c r="X279" s="69">
        <f t="shared" ref="X279:X303" si="153">0.5*(V279+W279)</f>
        <v>2.9441251181727739</v>
      </c>
      <c r="Y279" s="69">
        <f t="shared" ref="Y279:Y303" si="154">0.5*(T279+U279)-X279</f>
        <v>0.71988861713317309</v>
      </c>
      <c r="Z279" s="69">
        <f t="shared" ref="Z279:Z303" si="155">(0.1+0.9*R279)*(0.34-0.14*SQRT(X279))*0.0000000049*(273+H279)^4</f>
        <v>3.8557764635098803</v>
      </c>
      <c r="AA279" s="69">
        <f t="shared" ref="AA279:AA303" si="156">(1-$AL$3)*L279-Z279</f>
        <v>19.244223536490122</v>
      </c>
      <c r="AB279" s="69">
        <f t="shared" ref="AB279:AB303" si="157">0.6108*EXP(17.27*H279/(237.3+H279))</f>
        <v>3.1677777175068473</v>
      </c>
      <c r="AC279" s="69">
        <f t="shared" ref="AC279:AC303" si="158">4098*AB279/(237.3+H279)^2</f>
        <v>0.18868182684282603</v>
      </c>
      <c r="AD279" s="70">
        <f t="shared" ref="AD279:AD303" si="159">29000*$AL$9/8.31/(H279+273)*(1.01+0.622*X279/($AL$9-X279))</f>
        <v>1206.0988078320233</v>
      </c>
      <c r="AE279" s="68">
        <f t="shared" ref="AE279:AE303" si="160">LN(($AL$6-0.65*$AL$4)/0.13/$AL$4)*LN(($AL$6-0.65*$AL$4)/0.13/$AL$4/0.2)/0.4^2/K279</f>
        <v>193.25470065891747</v>
      </c>
      <c r="AF279" s="71">
        <f t="shared" ref="AF279:AF303" si="161">(AC279*AA279+0.5*Y279*K279)/2.45/(AC279+0.067*(1+0.33*K279))</f>
        <v>5.8639999173037172</v>
      </c>
      <c r="AG279" s="72">
        <f t="shared" ref="AG279:AG303" si="162">0.00552*Q279*(H279+17.8)*SQRT(F279-G279)*$AL$11</f>
        <v>2.4438030201386529</v>
      </c>
      <c r="AH279" s="73">
        <f t="shared" ref="AH279:AH303" si="163">0.68/2.45*AC279/(0.067+AC279)*0.7*L279</f>
        <v>4.3012267184041919</v>
      </c>
      <c r="AI279" s="74">
        <f t="shared" ref="AI279:AI303" si="164">(AC279*AA279+0.0864*AD279*Y279/AE279)/(AC279+0.067*(1+$AL$5/AE279))/2.45</f>
        <v>5.8672184638494684</v>
      </c>
    </row>
    <row r="280" spans="1:35" ht="15.75" customHeight="1" x14ac:dyDescent="0.45">
      <c r="A280" s="56">
        <f t="shared" si="116"/>
        <v>46024</v>
      </c>
      <c r="B280" s="40">
        <v>2026</v>
      </c>
      <c r="C280" s="40">
        <v>1</v>
      </c>
      <c r="D280" s="40">
        <v>2</v>
      </c>
      <c r="E280" s="40">
        <v>2</v>
      </c>
      <c r="F280" s="59">
        <v>35</v>
      </c>
      <c r="G280" s="59">
        <v>15</v>
      </c>
      <c r="H280" s="67">
        <f t="shared" si="141"/>
        <v>25</v>
      </c>
      <c r="I280" s="59">
        <v>98</v>
      </c>
      <c r="J280" s="59">
        <v>75</v>
      </c>
      <c r="K280" s="59">
        <v>1</v>
      </c>
      <c r="L280" s="59">
        <v>30</v>
      </c>
      <c r="M280" s="68">
        <f t="shared" si="142"/>
        <v>-22.909241919596248</v>
      </c>
      <c r="N280" s="69">
        <f t="shared" si="143"/>
        <v>-0.39984263563668648</v>
      </c>
      <c r="O280" s="69">
        <f t="shared" si="144"/>
        <v>1.223330999191369</v>
      </c>
      <c r="P280" s="69">
        <f t="shared" si="145"/>
        <v>1.0329804441329593</v>
      </c>
      <c r="Q280" s="68">
        <f t="shared" si="146"/>
        <v>14.511168496306139</v>
      </c>
      <c r="R280" s="69">
        <f t="shared" si="147"/>
        <v>1</v>
      </c>
      <c r="S280" s="68">
        <f t="shared" si="148"/>
        <v>9.3455385728905203</v>
      </c>
      <c r="T280" s="69">
        <f t="shared" si="149"/>
        <v>5.6226812384961216</v>
      </c>
      <c r="U280" s="69">
        <f t="shared" si="150"/>
        <v>1.7053462321157722</v>
      </c>
      <c r="V280" s="69">
        <f t="shared" si="151"/>
        <v>4.2170109288720914</v>
      </c>
      <c r="W280" s="69">
        <f t="shared" si="152"/>
        <v>1.6712393074734566</v>
      </c>
      <c r="X280" s="69">
        <f t="shared" si="153"/>
        <v>2.9441251181727739</v>
      </c>
      <c r="Y280" s="69">
        <f t="shared" si="154"/>
        <v>0.71988861713317309</v>
      </c>
      <c r="Z280" s="69">
        <f t="shared" si="155"/>
        <v>3.8557764635098803</v>
      </c>
      <c r="AA280" s="69">
        <f t="shared" si="156"/>
        <v>19.244223536490122</v>
      </c>
      <c r="AB280" s="69">
        <f t="shared" si="157"/>
        <v>3.1677777175068473</v>
      </c>
      <c r="AC280" s="69">
        <f t="shared" si="158"/>
        <v>0.18868182684282603</v>
      </c>
      <c r="AD280" s="70">
        <f t="shared" si="159"/>
        <v>1206.0988078320233</v>
      </c>
      <c r="AE280" s="68">
        <f t="shared" si="160"/>
        <v>193.25470065891747</v>
      </c>
      <c r="AF280" s="71">
        <f t="shared" si="161"/>
        <v>5.8639999173037172</v>
      </c>
      <c r="AG280" s="72">
        <f t="shared" si="162"/>
        <v>2.4531280148981076</v>
      </c>
      <c r="AH280" s="73">
        <f t="shared" si="163"/>
        <v>4.3012267184041919</v>
      </c>
      <c r="AI280" s="74">
        <f t="shared" si="164"/>
        <v>5.8672184638494684</v>
      </c>
    </row>
    <row r="281" spans="1:35" ht="15.75" customHeight="1" x14ac:dyDescent="0.45">
      <c r="A281" s="56">
        <f t="shared" si="116"/>
        <v>46025</v>
      </c>
      <c r="B281" s="40">
        <v>2026</v>
      </c>
      <c r="C281" s="40">
        <v>1</v>
      </c>
      <c r="D281" s="40">
        <v>3</v>
      </c>
      <c r="E281" s="40">
        <v>3</v>
      </c>
      <c r="F281" s="59">
        <v>35</v>
      </c>
      <c r="G281" s="59">
        <v>15</v>
      </c>
      <c r="H281" s="67">
        <f t="shared" si="141"/>
        <v>25</v>
      </c>
      <c r="I281" s="59">
        <v>98</v>
      </c>
      <c r="J281" s="59">
        <v>75</v>
      </c>
      <c r="K281" s="59">
        <v>1</v>
      </c>
      <c r="L281" s="59">
        <v>30</v>
      </c>
      <c r="M281" s="68">
        <f t="shared" si="142"/>
        <v>-22.819661748212571</v>
      </c>
      <c r="N281" s="69">
        <f t="shared" si="143"/>
        <v>-0.39827916304547006</v>
      </c>
      <c r="O281" s="69">
        <f t="shared" si="144"/>
        <v>1.2249086353849306</v>
      </c>
      <c r="P281" s="69">
        <f t="shared" si="145"/>
        <v>1.032956004731806</v>
      </c>
      <c r="Q281" s="68">
        <f t="shared" si="146"/>
        <v>14.570757968635922</v>
      </c>
      <c r="R281" s="69">
        <f t="shared" si="147"/>
        <v>1</v>
      </c>
      <c r="S281" s="68">
        <f t="shared" si="148"/>
        <v>9.357590797440265</v>
      </c>
      <c r="T281" s="69">
        <f t="shared" si="149"/>
        <v>5.6226812384961216</v>
      </c>
      <c r="U281" s="69">
        <f t="shared" si="150"/>
        <v>1.7053462321157722</v>
      </c>
      <c r="V281" s="69">
        <f t="shared" si="151"/>
        <v>4.2170109288720914</v>
      </c>
      <c r="W281" s="69">
        <f t="shared" si="152"/>
        <v>1.6712393074734566</v>
      </c>
      <c r="X281" s="69">
        <f t="shared" si="153"/>
        <v>2.9441251181727739</v>
      </c>
      <c r="Y281" s="69">
        <f t="shared" si="154"/>
        <v>0.71988861713317309</v>
      </c>
      <c r="Z281" s="69">
        <f t="shared" si="155"/>
        <v>3.8557764635098803</v>
      </c>
      <c r="AA281" s="69">
        <f t="shared" si="156"/>
        <v>19.244223536490122</v>
      </c>
      <c r="AB281" s="69">
        <f t="shared" si="157"/>
        <v>3.1677777175068473</v>
      </c>
      <c r="AC281" s="69">
        <f t="shared" si="158"/>
        <v>0.18868182684282603</v>
      </c>
      <c r="AD281" s="70">
        <f t="shared" si="159"/>
        <v>1206.0988078320233</v>
      </c>
      <c r="AE281" s="68">
        <f t="shared" si="160"/>
        <v>193.25470065891747</v>
      </c>
      <c r="AF281" s="71">
        <f t="shared" si="161"/>
        <v>5.8639999173037172</v>
      </c>
      <c r="AG281" s="72">
        <f t="shared" si="162"/>
        <v>2.463201676712619</v>
      </c>
      <c r="AH281" s="73">
        <f t="shared" si="163"/>
        <v>4.3012267184041919</v>
      </c>
      <c r="AI281" s="74">
        <f t="shared" si="164"/>
        <v>5.8672184638494684</v>
      </c>
    </row>
    <row r="282" spans="1:35" ht="15.75" customHeight="1" x14ac:dyDescent="0.45">
      <c r="A282" s="56">
        <f t="shared" si="116"/>
        <v>46026</v>
      </c>
      <c r="B282" s="40">
        <v>2026</v>
      </c>
      <c r="C282" s="40">
        <v>1</v>
      </c>
      <c r="D282" s="40">
        <v>4</v>
      </c>
      <c r="E282" s="40">
        <v>4</v>
      </c>
      <c r="F282" s="59">
        <v>35</v>
      </c>
      <c r="G282" s="59">
        <v>15</v>
      </c>
      <c r="H282" s="67">
        <f t="shared" si="141"/>
        <v>25</v>
      </c>
      <c r="I282" s="59">
        <v>98</v>
      </c>
      <c r="J282" s="59">
        <v>75</v>
      </c>
      <c r="K282" s="59">
        <v>1</v>
      </c>
      <c r="L282" s="59">
        <v>30</v>
      </c>
      <c r="M282" s="68">
        <f t="shared" si="142"/>
        <v>-22.723319586940203</v>
      </c>
      <c r="N282" s="69">
        <f t="shared" si="143"/>
        <v>-0.39659767119072969</v>
      </c>
      <c r="O282" s="69">
        <f t="shared" si="144"/>
        <v>1.2266020469015086</v>
      </c>
      <c r="P282" s="69">
        <f t="shared" si="145"/>
        <v>1.0329217997095306</v>
      </c>
      <c r="Q282" s="68">
        <f t="shared" si="146"/>
        <v>14.634762747079385</v>
      </c>
      <c r="R282" s="69">
        <f t="shared" si="147"/>
        <v>1</v>
      </c>
      <c r="S282" s="68">
        <f t="shared" si="148"/>
        <v>9.3705274782391808</v>
      </c>
      <c r="T282" s="69">
        <f t="shared" si="149"/>
        <v>5.6226812384961216</v>
      </c>
      <c r="U282" s="69">
        <f t="shared" si="150"/>
        <v>1.7053462321157722</v>
      </c>
      <c r="V282" s="69">
        <f t="shared" si="151"/>
        <v>4.2170109288720914</v>
      </c>
      <c r="W282" s="69">
        <f t="shared" si="152"/>
        <v>1.6712393074734566</v>
      </c>
      <c r="X282" s="69">
        <f t="shared" si="153"/>
        <v>2.9441251181727739</v>
      </c>
      <c r="Y282" s="69">
        <f t="shared" si="154"/>
        <v>0.71988861713317309</v>
      </c>
      <c r="Z282" s="69">
        <f t="shared" si="155"/>
        <v>3.8557764635098803</v>
      </c>
      <c r="AA282" s="69">
        <f t="shared" si="156"/>
        <v>19.244223536490122</v>
      </c>
      <c r="AB282" s="69">
        <f t="shared" si="157"/>
        <v>3.1677777175068473</v>
      </c>
      <c r="AC282" s="69">
        <f t="shared" si="158"/>
        <v>0.18868182684282603</v>
      </c>
      <c r="AD282" s="70">
        <f t="shared" si="159"/>
        <v>1206.0988078320233</v>
      </c>
      <c r="AE282" s="68">
        <f t="shared" si="160"/>
        <v>193.25470065891747</v>
      </c>
      <c r="AF282" s="71">
        <f t="shared" si="161"/>
        <v>5.8639999173037172</v>
      </c>
      <c r="AG282" s="72">
        <f t="shared" si="162"/>
        <v>2.4740217505837876</v>
      </c>
      <c r="AH282" s="73">
        <f t="shared" si="163"/>
        <v>4.3012267184041919</v>
      </c>
      <c r="AI282" s="74">
        <f t="shared" si="164"/>
        <v>5.8672184638494684</v>
      </c>
    </row>
    <row r="283" spans="1:35" ht="15.75" customHeight="1" x14ac:dyDescent="0.45">
      <c r="A283" s="56">
        <f t="shared" si="116"/>
        <v>46027</v>
      </c>
      <c r="B283" s="40">
        <v>2026</v>
      </c>
      <c r="C283" s="40">
        <v>1</v>
      </c>
      <c r="D283" s="40">
        <v>5</v>
      </c>
      <c r="E283" s="40">
        <v>5</v>
      </c>
      <c r="F283" s="59">
        <v>35</v>
      </c>
      <c r="G283" s="59">
        <v>15</v>
      </c>
      <c r="H283" s="67">
        <f t="shared" si="141"/>
        <v>25</v>
      </c>
      <c r="I283" s="59">
        <v>98</v>
      </c>
      <c r="J283" s="59">
        <v>75</v>
      </c>
      <c r="K283" s="59">
        <v>1</v>
      </c>
      <c r="L283" s="59">
        <v>30</v>
      </c>
      <c r="M283" s="68">
        <f t="shared" si="142"/>
        <v>-22.620243984174284</v>
      </c>
      <c r="N283" s="69">
        <f t="shared" si="143"/>
        <v>-0.3947986583371218</v>
      </c>
      <c r="O283" s="69">
        <f t="shared" si="144"/>
        <v>1.22841003905353</v>
      </c>
      <c r="P283" s="69">
        <f t="shared" si="145"/>
        <v>1.0328778392018667</v>
      </c>
      <c r="Q283" s="68">
        <f t="shared" si="146"/>
        <v>14.703168248294446</v>
      </c>
      <c r="R283" s="69">
        <f t="shared" si="147"/>
        <v>1</v>
      </c>
      <c r="S283" s="68">
        <f t="shared" si="148"/>
        <v>9.3843394885678375</v>
      </c>
      <c r="T283" s="69">
        <f t="shared" si="149"/>
        <v>5.6226812384961216</v>
      </c>
      <c r="U283" s="69">
        <f t="shared" si="150"/>
        <v>1.7053462321157722</v>
      </c>
      <c r="V283" s="69">
        <f t="shared" si="151"/>
        <v>4.2170109288720914</v>
      </c>
      <c r="W283" s="69">
        <f t="shared" si="152"/>
        <v>1.6712393074734566</v>
      </c>
      <c r="X283" s="69">
        <f t="shared" si="153"/>
        <v>2.9441251181727739</v>
      </c>
      <c r="Y283" s="69">
        <f t="shared" si="154"/>
        <v>0.71988861713317309</v>
      </c>
      <c r="Z283" s="69">
        <f t="shared" si="155"/>
        <v>3.8557764635098803</v>
      </c>
      <c r="AA283" s="69">
        <f t="shared" si="156"/>
        <v>19.244223536490122</v>
      </c>
      <c r="AB283" s="69">
        <f t="shared" si="157"/>
        <v>3.1677777175068473</v>
      </c>
      <c r="AC283" s="69">
        <f t="shared" si="158"/>
        <v>0.18868182684282603</v>
      </c>
      <c r="AD283" s="70">
        <f t="shared" si="159"/>
        <v>1206.0988078320233</v>
      </c>
      <c r="AE283" s="68">
        <f t="shared" si="160"/>
        <v>193.25470065891747</v>
      </c>
      <c r="AF283" s="71">
        <f t="shared" si="161"/>
        <v>5.8639999173037172</v>
      </c>
      <c r="AG283" s="72">
        <f t="shared" si="162"/>
        <v>2.4855857711825786</v>
      </c>
      <c r="AH283" s="73">
        <f t="shared" si="163"/>
        <v>4.3012267184041919</v>
      </c>
      <c r="AI283" s="74">
        <f t="shared" si="164"/>
        <v>5.8672184638494684</v>
      </c>
    </row>
    <row r="284" spans="1:35" ht="15.75" customHeight="1" x14ac:dyDescent="0.45">
      <c r="A284" s="56">
        <f t="shared" si="116"/>
        <v>46028</v>
      </c>
      <c r="B284" s="40">
        <v>2026</v>
      </c>
      <c r="C284" s="40">
        <v>1</v>
      </c>
      <c r="D284" s="40">
        <v>6</v>
      </c>
      <c r="E284" s="40">
        <v>6</v>
      </c>
      <c r="F284" s="59">
        <v>35</v>
      </c>
      <c r="G284" s="59">
        <v>15</v>
      </c>
      <c r="H284" s="67">
        <f t="shared" si="141"/>
        <v>25</v>
      </c>
      <c r="I284" s="59">
        <v>98</v>
      </c>
      <c r="J284" s="59">
        <v>75</v>
      </c>
      <c r="K284" s="59">
        <v>1</v>
      </c>
      <c r="L284" s="59">
        <v>30</v>
      </c>
      <c r="M284" s="68">
        <f t="shared" si="142"/>
        <v>-22.510465483583303</v>
      </c>
      <c r="N284" s="69">
        <f t="shared" si="143"/>
        <v>-0.3928826575734739</v>
      </c>
      <c r="O284" s="69">
        <f t="shared" si="144"/>
        <v>1.2303313478056432</v>
      </c>
      <c r="P284" s="69">
        <f t="shared" si="145"/>
        <v>1.0328241362353223</v>
      </c>
      <c r="Q284" s="68">
        <f t="shared" si="146"/>
        <v>14.775958616434417</v>
      </c>
      <c r="R284" s="69">
        <f t="shared" si="147"/>
        <v>1</v>
      </c>
      <c r="S284" s="68">
        <f t="shared" si="148"/>
        <v>9.3990171719300477</v>
      </c>
      <c r="T284" s="69">
        <f t="shared" si="149"/>
        <v>5.6226812384961216</v>
      </c>
      <c r="U284" s="69">
        <f t="shared" si="150"/>
        <v>1.7053462321157722</v>
      </c>
      <c r="V284" s="69">
        <f t="shared" si="151"/>
        <v>4.2170109288720914</v>
      </c>
      <c r="W284" s="69">
        <f t="shared" si="152"/>
        <v>1.6712393074734566</v>
      </c>
      <c r="X284" s="69">
        <f t="shared" si="153"/>
        <v>2.9441251181727739</v>
      </c>
      <c r="Y284" s="69">
        <f t="shared" si="154"/>
        <v>0.71988861713317309</v>
      </c>
      <c r="Z284" s="69">
        <f t="shared" si="155"/>
        <v>3.8557764635098803</v>
      </c>
      <c r="AA284" s="69">
        <f t="shared" si="156"/>
        <v>19.244223536490122</v>
      </c>
      <c r="AB284" s="69">
        <f t="shared" si="157"/>
        <v>3.1677777175068473</v>
      </c>
      <c r="AC284" s="69">
        <f t="shared" si="158"/>
        <v>0.18868182684282603</v>
      </c>
      <c r="AD284" s="70">
        <f t="shared" si="159"/>
        <v>1206.0988078320233</v>
      </c>
      <c r="AE284" s="68">
        <f t="shared" si="160"/>
        <v>193.25470065891747</v>
      </c>
      <c r="AF284" s="71">
        <f t="shared" si="161"/>
        <v>5.8639999173037172</v>
      </c>
      <c r="AG284" s="72">
        <f t="shared" si="162"/>
        <v>2.4978910580617413</v>
      </c>
      <c r="AH284" s="73">
        <f t="shared" si="163"/>
        <v>4.3012267184041919</v>
      </c>
      <c r="AI284" s="74">
        <f t="shared" si="164"/>
        <v>5.8672184638494684</v>
      </c>
    </row>
    <row r="285" spans="1:35" ht="15.75" customHeight="1" x14ac:dyDescent="0.45">
      <c r="A285" s="56">
        <f t="shared" si="116"/>
        <v>46029</v>
      </c>
      <c r="B285" s="40">
        <v>2026</v>
      </c>
      <c r="C285" s="40">
        <v>1</v>
      </c>
      <c r="D285" s="40">
        <v>7</v>
      </c>
      <c r="E285" s="40">
        <v>7</v>
      </c>
      <c r="F285" s="59">
        <v>35</v>
      </c>
      <c r="G285" s="59">
        <v>15</v>
      </c>
      <c r="H285" s="67">
        <f t="shared" si="141"/>
        <v>25</v>
      </c>
      <c r="I285" s="59">
        <v>98</v>
      </c>
      <c r="J285" s="59">
        <v>75</v>
      </c>
      <c r="K285" s="59">
        <v>1</v>
      </c>
      <c r="L285" s="59">
        <v>30</v>
      </c>
      <c r="M285" s="68">
        <f t="shared" si="142"/>
        <v>-22.394016615058344</v>
      </c>
      <c r="N285" s="69">
        <f t="shared" si="143"/>
        <v>-0.39085023665481827</v>
      </c>
      <c r="O285" s="69">
        <f t="shared" si="144"/>
        <v>1.2323646427919406</v>
      </c>
      <c r="P285" s="69">
        <f t="shared" si="145"/>
        <v>1.0327607067233202</v>
      </c>
      <c r="Q285" s="68">
        <f t="shared" si="146"/>
        <v>14.853116693885628</v>
      </c>
      <c r="R285" s="69">
        <f t="shared" si="147"/>
        <v>1</v>
      </c>
      <c r="S285" s="68">
        <f t="shared" si="148"/>
        <v>9.414550365102679</v>
      </c>
      <c r="T285" s="69">
        <f t="shared" si="149"/>
        <v>5.6226812384961216</v>
      </c>
      <c r="U285" s="69">
        <f t="shared" si="150"/>
        <v>1.7053462321157722</v>
      </c>
      <c r="V285" s="69">
        <f t="shared" si="151"/>
        <v>4.2170109288720914</v>
      </c>
      <c r="W285" s="69">
        <f t="shared" si="152"/>
        <v>1.6712393074734566</v>
      </c>
      <c r="X285" s="69">
        <f t="shared" si="153"/>
        <v>2.9441251181727739</v>
      </c>
      <c r="Y285" s="69">
        <f t="shared" si="154"/>
        <v>0.71988861713317309</v>
      </c>
      <c r="Z285" s="69">
        <f t="shared" si="155"/>
        <v>3.8557764635098803</v>
      </c>
      <c r="AA285" s="69">
        <f t="shared" si="156"/>
        <v>19.244223536490122</v>
      </c>
      <c r="AB285" s="69">
        <f t="shared" si="157"/>
        <v>3.1677777175068473</v>
      </c>
      <c r="AC285" s="69">
        <f t="shared" si="158"/>
        <v>0.18868182684282603</v>
      </c>
      <c r="AD285" s="70">
        <f t="shared" si="159"/>
        <v>1206.0988078320233</v>
      </c>
      <c r="AE285" s="68">
        <f t="shared" si="160"/>
        <v>193.25470065891747</v>
      </c>
      <c r="AF285" s="71">
        <f t="shared" si="161"/>
        <v>5.8639999173037172</v>
      </c>
      <c r="AG285" s="72">
        <f t="shared" si="162"/>
        <v>2.510934710708971</v>
      </c>
      <c r="AH285" s="73">
        <f t="shared" si="163"/>
        <v>4.3012267184041919</v>
      </c>
      <c r="AI285" s="74">
        <f t="shared" si="164"/>
        <v>5.8672184638494684</v>
      </c>
    </row>
    <row r="286" spans="1:35" ht="15.75" customHeight="1" x14ac:dyDescent="0.45">
      <c r="A286" s="56">
        <f t="shared" si="116"/>
        <v>46030</v>
      </c>
      <c r="B286" s="40">
        <v>2026</v>
      </c>
      <c r="C286" s="40">
        <v>1</v>
      </c>
      <c r="D286" s="40">
        <v>8</v>
      </c>
      <c r="E286" s="40">
        <v>8</v>
      </c>
      <c r="F286" s="59">
        <v>35</v>
      </c>
      <c r="G286" s="59">
        <v>15</v>
      </c>
      <c r="H286" s="67">
        <f t="shared" si="141"/>
        <v>25</v>
      </c>
      <c r="I286" s="59">
        <v>98</v>
      </c>
      <c r="J286" s="59">
        <v>75</v>
      </c>
      <c r="K286" s="59">
        <v>1</v>
      </c>
      <c r="L286" s="59">
        <v>30</v>
      </c>
      <c r="M286" s="68">
        <f t="shared" si="142"/>
        <v>-22.270931885073697</v>
      </c>
      <c r="N286" s="69">
        <f t="shared" si="143"/>
        <v>-0.38870199783415288</v>
      </c>
      <c r="O286" s="69">
        <f t="shared" si="144"/>
        <v>1.2345085304441969</v>
      </c>
      <c r="P286" s="69">
        <f t="shared" si="145"/>
        <v>1.0326875694614814</v>
      </c>
      <c r="Q286" s="68">
        <f t="shared" si="146"/>
        <v>14.934623991241001</v>
      </c>
      <c r="R286" s="69">
        <f t="shared" si="147"/>
        <v>1</v>
      </c>
      <c r="S286" s="68">
        <f t="shared" si="148"/>
        <v>9.4309284220335901</v>
      </c>
      <c r="T286" s="69">
        <f t="shared" si="149"/>
        <v>5.6226812384961216</v>
      </c>
      <c r="U286" s="69">
        <f t="shared" si="150"/>
        <v>1.7053462321157722</v>
      </c>
      <c r="V286" s="69">
        <f t="shared" si="151"/>
        <v>4.2170109288720914</v>
      </c>
      <c r="W286" s="69">
        <f t="shared" si="152"/>
        <v>1.6712393074734566</v>
      </c>
      <c r="X286" s="69">
        <f t="shared" si="153"/>
        <v>2.9441251181727739</v>
      </c>
      <c r="Y286" s="69">
        <f t="shared" si="154"/>
        <v>0.71988861713317309</v>
      </c>
      <c r="Z286" s="69">
        <f t="shared" si="155"/>
        <v>3.8557764635098803</v>
      </c>
      <c r="AA286" s="69">
        <f t="shared" si="156"/>
        <v>19.244223536490122</v>
      </c>
      <c r="AB286" s="69">
        <f t="shared" si="157"/>
        <v>3.1677777175068473</v>
      </c>
      <c r="AC286" s="69">
        <f t="shared" si="158"/>
        <v>0.18868182684282603</v>
      </c>
      <c r="AD286" s="70">
        <f t="shared" si="159"/>
        <v>1206.0988078320233</v>
      </c>
      <c r="AE286" s="68">
        <f t="shared" si="160"/>
        <v>193.25470065891747</v>
      </c>
      <c r="AF286" s="71">
        <f t="shared" si="161"/>
        <v>5.8639999173037172</v>
      </c>
      <c r="AG286" s="72">
        <f t="shared" si="162"/>
        <v>2.5247136034709143</v>
      </c>
      <c r="AH286" s="73">
        <f t="shared" si="163"/>
        <v>4.3012267184041919</v>
      </c>
      <c r="AI286" s="74">
        <f t="shared" si="164"/>
        <v>5.8672184638494684</v>
      </c>
    </row>
    <row r="287" spans="1:35" ht="15.75" customHeight="1" x14ac:dyDescent="0.45">
      <c r="A287" s="56">
        <f t="shared" si="116"/>
        <v>46031</v>
      </c>
      <c r="B287" s="40">
        <v>2026</v>
      </c>
      <c r="C287" s="40">
        <v>1</v>
      </c>
      <c r="D287" s="40">
        <v>9</v>
      </c>
      <c r="E287" s="40">
        <v>9</v>
      </c>
      <c r="F287" s="59">
        <v>35</v>
      </c>
      <c r="G287" s="59">
        <v>15</v>
      </c>
      <c r="H287" s="67">
        <f t="shared" si="141"/>
        <v>25</v>
      </c>
      <c r="I287" s="59">
        <v>98</v>
      </c>
      <c r="J287" s="59">
        <v>75</v>
      </c>
      <c r="K287" s="59">
        <v>1</v>
      </c>
      <c r="L287" s="59">
        <v>30</v>
      </c>
      <c r="M287" s="68">
        <f t="shared" si="142"/>
        <v>-22.141247766461813</v>
      </c>
      <c r="N287" s="69">
        <f t="shared" si="143"/>
        <v>-0.38643857768398021</v>
      </c>
      <c r="O287" s="69">
        <f t="shared" si="144"/>
        <v>1.2367615572165829</v>
      </c>
      <c r="P287" s="69">
        <f t="shared" si="145"/>
        <v>1.0326047461220564</v>
      </c>
      <c r="Q287" s="68">
        <f t="shared" si="146"/>
        <v>15.020460656692931</v>
      </c>
      <c r="R287" s="69">
        <f t="shared" si="147"/>
        <v>1</v>
      </c>
      <c r="S287" s="68">
        <f t="shared" si="148"/>
        <v>9.4481402384765705</v>
      </c>
      <c r="T287" s="69">
        <f t="shared" si="149"/>
        <v>5.6226812384961216</v>
      </c>
      <c r="U287" s="69">
        <f t="shared" si="150"/>
        <v>1.7053462321157722</v>
      </c>
      <c r="V287" s="69">
        <f t="shared" si="151"/>
        <v>4.2170109288720914</v>
      </c>
      <c r="W287" s="69">
        <f t="shared" si="152"/>
        <v>1.6712393074734566</v>
      </c>
      <c r="X287" s="69">
        <f t="shared" si="153"/>
        <v>2.9441251181727739</v>
      </c>
      <c r="Y287" s="69">
        <f t="shared" si="154"/>
        <v>0.71988861713317309</v>
      </c>
      <c r="Z287" s="69">
        <f t="shared" si="155"/>
        <v>3.8557764635098803</v>
      </c>
      <c r="AA287" s="69">
        <f t="shared" si="156"/>
        <v>19.244223536490122</v>
      </c>
      <c r="AB287" s="69">
        <f t="shared" si="157"/>
        <v>3.1677777175068473</v>
      </c>
      <c r="AC287" s="69">
        <f t="shared" si="158"/>
        <v>0.18868182684282603</v>
      </c>
      <c r="AD287" s="70">
        <f t="shared" si="159"/>
        <v>1206.0988078320233</v>
      </c>
      <c r="AE287" s="68">
        <f t="shared" si="160"/>
        <v>193.25470065891747</v>
      </c>
      <c r="AF287" s="71">
        <f t="shared" si="161"/>
        <v>5.8639999173037172</v>
      </c>
      <c r="AG287" s="72">
        <f t="shared" si="162"/>
        <v>2.539224380379002</v>
      </c>
      <c r="AH287" s="73">
        <f t="shared" si="163"/>
        <v>4.3012267184041919</v>
      </c>
      <c r="AI287" s="74">
        <f t="shared" si="164"/>
        <v>5.8672184638494684</v>
      </c>
    </row>
    <row r="288" spans="1:35" ht="15.75" customHeight="1" x14ac:dyDescent="0.45">
      <c r="A288" s="56">
        <f t="shared" si="116"/>
        <v>46032</v>
      </c>
      <c r="B288" s="40">
        <v>2026</v>
      </c>
      <c r="C288" s="40">
        <v>1</v>
      </c>
      <c r="D288" s="40">
        <v>10</v>
      </c>
      <c r="E288" s="40">
        <v>10</v>
      </c>
      <c r="F288" s="59">
        <v>35</v>
      </c>
      <c r="G288" s="59">
        <v>15</v>
      </c>
      <c r="H288" s="67">
        <f t="shared" si="141"/>
        <v>25</v>
      </c>
      <c r="I288" s="59">
        <v>98</v>
      </c>
      <c r="J288" s="59">
        <v>75</v>
      </c>
      <c r="K288" s="59">
        <v>1</v>
      </c>
      <c r="L288" s="59">
        <v>30</v>
      </c>
      <c r="M288" s="68">
        <f t="shared" si="142"/>
        <v>-22.005002687605572</v>
      </c>
      <c r="N288" s="69">
        <f t="shared" si="143"/>
        <v>-0.38406064690767594</v>
      </c>
      <c r="O288" s="69">
        <f t="shared" si="144"/>
        <v>1.2391222128921935</v>
      </c>
      <c r="P288" s="69">
        <f t="shared" si="145"/>
        <v>1.0325122612475031</v>
      </c>
      <c r="Q288" s="68">
        <f t="shared" si="146"/>
        <v>15.110605445033016</v>
      </c>
      <c r="R288" s="69">
        <f t="shared" si="147"/>
        <v>1</v>
      </c>
      <c r="S288" s="68">
        <f t="shared" si="148"/>
        <v>9.4661742772512874</v>
      </c>
      <c r="T288" s="69">
        <f t="shared" si="149"/>
        <v>5.6226812384961216</v>
      </c>
      <c r="U288" s="69">
        <f t="shared" si="150"/>
        <v>1.7053462321157722</v>
      </c>
      <c r="V288" s="69">
        <f t="shared" si="151"/>
        <v>4.2170109288720914</v>
      </c>
      <c r="W288" s="69">
        <f t="shared" si="152"/>
        <v>1.6712393074734566</v>
      </c>
      <c r="X288" s="69">
        <f t="shared" si="153"/>
        <v>2.9441251181727739</v>
      </c>
      <c r="Y288" s="69">
        <f t="shared" si="154"/>
        <v>0.71988861713317309</v>
      </c>
      <c r="Z288" s="69">
        <f t="shared" si="155"/>
        <v>3.8557764635098803</v>
      </c>
      <c r="AA288" s="69">
        <f t="shared" si="156"/>
        <v>19.244223536490122</v>
      </c>
      <c r="AB288" s="69">
        <f t="shared" si="157"/>
        <v>3.1677777175068473</v>
      </c>
      <c r="AC288" s="69">
        <f t="shared" si="158"/>
        <v>0.18868182684282603</v>
      </c>
      <c r="AD288" s="70">
        <f t="shared" si="159"/>
        <v>1206.0988078320233</v>
      </c>
      <c r="AE288" s="68">
        <f t="shared" si="160"/>
        <v>193.25470065891747</v>
      </c>
      <c r="AF288" s="71">
        <f t="shared" si="161"/>
        <v>5.8639999173037172</v>
      </c>
      <c r="AG288" s="72">
        <f t="shared" si="162"/>
        <v>2.5544634499088206</v>
      </c>
      <c r="AH288" s="73">
        <f t="shared" si="163"/>
        <v>4.3012267184041919</v>
      </c>
      <c r="AI288" s="74">
        <f t="shared" si="164"/>
        <v>5.8672184638494684</v>
      </c>
    </row>
    <row r="289" spans="1:35" ht="15.75" customHeight="1" x14ac:dyDescent="0.45">
      <c r="A289" s="56">
        <f t="shared" si="116"/>
        <v>46033</v>
      </c>
      <c r="B289" s="40">
        <v>2026</v>
      </c>
      <c r="C289" s="40">
        <v>1</v>
      </c>
      <c r="D289" s="40">
        <v>11</v>
      </c>
      <c r="E289" s="40">
        <v>11</v>
      </c>
      <c r="F289" s="59">
        <v>35</v>
      </c>
      <c r="G289" s="59">
        <v>15</v>
      </c>
      <c r="H289" s="67">
        <f t="shared" si="141"/>
        <v>25</v>
      </c>
      <c r="I289" s="59">
        <v>98</v>
      </c>
      <c r="J289" s="59">
        <v>75</v>
      </c>
      <c r="K289" s="59">
        <v>1</v>
      </c>
      <c r="L289" s="59">
        <v>30</v>
      </c>
      <c r="M289" s="68">
        <f t="shared" si="142"/>
        <v>-21.862237021051055</v>
      </c>
      <c r="N289" s="69">
        <f t="shared" si="143"/>
        <v>-0.3815689101407444</v>
      </c>
      <c r="O289" s="69">
        <f t="shared" si="144"/>
        <v>1.2415889339567197</v>
      </c>
      <c r="P289" s="69">
        <f t="shared" si="145"/>
        <v>1.0324101422432135</v>
      </c>
      <c r="Q289" s="68">
        <f t="shared" si="146"/>
        <v>15.205035686449101</v>
      </c>
      <c r="R289" s="69">
        <f t="shared" si="147"/>
        <v>1</v>
      </c>
      <c r="S289" s="68">
        <f t="shared" si="148"/>
        <v>9.4850185940161928</v>
      </c>
      <c r="T289" s="69">
        <f t="shared" si="149"/>
        <v>5.6226812384961216</v>
      </c>
      <c r="U289" s="69">
        <f t="shared" si="150"/>
        <v>1.7053462321157722</v>
      </c>
      <c r="V289" s="69">
        <f t="shared" si="151"/>
        <v>4.2170109288720914</v>
      </c>
      <c r="W289" s="69">
        <f t="shared" si="152"/>
        <v>1.6712393074734566</v>
      </c>
      <c r="X289" s="69">
        <f t="shared" si="153"/>
        <v>2.9441251181727739</v>
      </c>
      <c r="Y289" s="69">
        <f t="shared" si="154"/>
        <v>0.71988861713317309</v>
      </c>
      <c r="Z289" s="69">
        <f t="shared" si="155"/>
        <v>3.8557764635098803</v>
      </c>
      <c r="AA289" s="69">
        <f t="shared" si="156"/>
        <v>19.244223536490122</v>
      </c>
      <c r="AB289" s="69">
        <f t="shared" si="157"/>
        <v>3.1677777175068473</v>
      </c>
      <c r="AC289" s="69">
        <f t="shared" si="158"/>
        <v>0.18868182684282603</v>
      </c>
      <c r="AD289" s="70">
        <f t="shared" si="159"/>
        <v>1206.0988078320233</v>
      </c>
      <c r="AE289" s="68">
        <f t="shared" si="160"/>
        <v>193.25470065891747</v>
      </c>
      <c r="AF289" s="71">
        <f t="shared" si="161"/>
        <v>5.8639999173037172</v>
      </c>
      <c r="AG289" s="72">
        <f t="shared" si="162"/>
        <v>2.5704269797052222</v>
      </c>
      <c r="AH289" s="73">
        <f t="shared" si="163"/>
        <v>4.3012267184041919</v>
      </c>
      <c r="AI289" s="74">
        <f t="shared" si="164"/>
        <v>5.8672184638494684</v>
      </c>
    </row>
    <row r="290" spans="1:35" ht="15.75" customHeight="1" x14ac:dyDescent="0.45">
      <c r="A290" s="56">
        <f t="shared" si="116"/>
        <v>46034</v>
      </c>
      <c r="B290" s="40">
        <v>2026</v>
      </c>
      <c r="C290" s="40">
        <v>1</v>
      </c>
      <c r="D290" s="40">
        <v>12</v>
      </c>
      <c r="E290" s="40">
        <v>12</v>
      </c>
      <c r="F290" s="59">
        <v>35</v>
      </c>
      <c r="G290" s="59">
        <v>15</v>
      </c>
      <c r="H290" s="67">
        <f t="shared" si="141"/>
        <v>25</v>
      </c>
      <c r="I290" s="59">
        <v>98</v>
      </c>
      <c r="J290" s="59">
        <v>75</v>
      </c>
      <c r="K290" s="59">
        <v>1</v>
      </c>
      <c r="L290" s="59">
        <v>30</v>
      </c>
      <c r="M290" s="68">
        <f t="shared" si="142"/>
        <v>-21.712993071544254</v>
      </c>
      <c r="N290" s="69">
        <f t="shared" si="143"/>
        <v>-0.378964105742019</v>
      </c>
      <c r="O290" s="69">
        <f t="shared" si="144"/>
        <v>1.2441601070246837</v>
      </c>
      <c r="P290" s="69">
        <f t="shared" si="145"/>
        <v>1.0322984193693943</v>
      </c>
      <c r="Q290" s="68">
        <f t="shared" si="146"/>
        <v>15.303727255312465</v>
      </c>
      <c r="R290" s="69">
        <f t="shared" si="147"/>
        <v>1</v>
      </c>
      <c r="S290" s="68">
        <f t="shared" si="148"/>
        <v>9.5046608634429628</v>
      </c>
      <c r="T290" s="69">
        <f t="shared" si="149"/>
        <v>5.6226812384961216</v>
      </c>
      <c r="U290" s="69">
        <f t="shared" si="150"/>
        <v>1.7053462321157722</v>
      </c>
      <c r="V290" s="69">
        <f t="shared" si="151"/>
        <v>4.2170109288720914</v>
      </c>
      <c r="W290" s="69">
        <f t="shared" si="152"/>
        <v>1.6712393074734566</v>
      </c>
      <c r="X290" s="69">
        <f t="shared" si="153"/>
        <v>2.9441251181727739</v>
      </c>
      <c r="Y290" s="69">
        <f t="shared" si="154"/>
        <v>0.71988861713317309</v>
      </c>
      <c r="Z290" s="69">
        <f t="shared" si="155"/>
        <v>3.8557764635098803</v>
      </c>
      <c r="AA290" s="69">
        <f t="shared" si="156"/>
        <v>19.244223536490122</v>
      </c>
      <c r="AB290" s="69">
        <f t="shared" si="157"/>
        <v>3.1677777175068473</v>
      </c>
      <c r="AC290" s="69">
        <f t="shared" si="158"/>
        <v>0.18868182684282603</v>
      </c>
      <c r="AD290" s="70">
        <f t="shared" si="159"/>
        <v>1206.0988078320233</v>
      </c>
      <c r="AE290" s="68">
        <f t="shared" si="160"/>
        <v>193.25470065891747</v>
      </c>
      <c r="AF290" s="71">
        <f t="shared" si="161"/>
        <v>5.8639999173037172</v>
      </c>
      <c r="AG290" s="72">
        <f t="shared" si="162"/>
        <v>2.5871108913057657</v>
      </c>
      <c r="AH290" s="73">
        <f t="shared" si="163"/>
        <v>4.3012267184041919</v>
      </c>
      <c r="AI290" s="74">
        <f t="shared" si="164"/>
        <v>5.8672184638494684</v>
      </c>
    </row>
    <row r="291" spans="1:35" ht="15.75" customHeight="1" x14ac:dyDescent="0.45">
      <c r="A291" s="56">
        <f t="shared" si="116"/>
        <v>46035</v>
      </c>
      <c r="B291" s="40">
        <v>2026</v>
      </c>
      <c r="C291" s="40">
        <v>1</v>
      </c>
      <c r="D291" s="40">
        <v>13</v>
      </c>
      <c r="E291" s="40">
        <v>13</v>
      </c>
      <c r="F291" s="59">
        <v>35</v>
      </c>
      <c r="G291" s="59">
        <v>15</v>
      </c>
      <c r="H291" s="67">
        <f t="shared" si="141"/>
        <v>25</v>
      </c>
      <c r="I291" s="59">
        <v>98</v>
      </c>
      <c r="J291" s="59">
        <v>75</v>
      </c>
      <c r="K291" s="59">
        <v>1</v>
      </c>
      <c r="L291" s="59">
        <v>30</v>
      </c>
      <c r="M291" s="68">
        <f t="shared" si="142"/>
        <v>-21.557315063495178</v>
      </c>
      <c r="N291" s="69">
        <f t="shared" si="143"/>
        <v>-0.37624700557486918</v>
      </c>
      <c r="O291" s="69">
        <f t="shared" si="144"/>
        <v>1.2468340723038325</v>
      </c>
      <c r="P291" s="69">
        <f t="shared" si="145"/>
        <v>1.0321771257320991</v>
      </c>
      <c r="Q291" s="68">
        <f t="shared" si="146"/>
        <v>15.406654539148784</v>
      </c>
      <c r="R291" s="69">
        <f t="shared" si="147"/>
        <v>1</v>
      </c>
      <c r="S291" s="68">
        <f t="shared" si="148"/>
        <v>9.5250884056824479</v>
      </c>
      <c r="T291" s="69">
        <f t="shared" si="149"/>
        <v>5.6226812384961216</v>
      </c>
      <c r="U291" s="69">
        <f t="shared" si="150"/>
        <v>1.7053462321157722</v>
      </c>
      <c r="V291" s="69">
        <f t="shared" si="151"/>
        <v>4.2170109288720914</v>
      </c>
      <c r="W291" s="69">
        <f t="shared" si="152"/>
        <v>1.6712393074734566</v>
      </c>
      <c r="X291" s="69">
        <f t="shared" si="153"/>
        <v>2.9441251181727739</v>
      </c>
      <c r="Y291" s="69">
        <f t="shared" si="154"/>
        <v>0.71988861713317309</v>
      </c>
      <c r="Z291" s="69">
        <f t="shared" si="155"/>
        <v>3.8557764635098803</v>
      </c>
      <c r="AA291" s="69">
        <f t="shared" si="156"/>
        <v>19.244223536490122</v>
      </c>
      <c r="AB291" s="69">
        <f t="shared" si="157"/>
        <v>3.1677777175068473</v>
      </c>
      <c r="AC291" s="69">
        <f t="shared" si="158"/>
        <v>0.18868182684282603</v>
      </c>
      <c r="AD291" s="70">
        <f t="shared" si="159"/>
        <v>1206.0988078320233</v>
      </c>
      <c r="AE291" s="68">
        <f t="shared" si="160"/>
        <v>193.25470065891747</v>
      </c>
      <c r="AF291" s="71">
        <f t="shared" si="161"/>
        <v>5.8639999173037172</v>
      </c>
      <c r="AG291" s="72">
        <f t="shared" si="162"/>
        <v>2.604510854895226</v>
      </c>
      <c r="AH291" s="73">
        <f t="shared" si="163"/>
        <v>4.3012267184041919</v>
      </c>
      <c r="AI291" s="74">
        <f t="shared" si="164"/>
        <v>5.8672184638494684</v>
      </c>
    </row>
    <row r="292" spans="1:35" ht="15.75" customHeight="1" x14ac:dyDescent="0.45">
      <c r="A292" s="56">
        <f t="shared" si="116"/>
        <v>46036</v>
      </c>
      <c r="B292" s="40">
        <v>2026</v>
      </c>
      <c r="C292" s="40">
        <v>1</v>
      </c>
      <c r="D292" s="40">
        <v>14</v>
      </c>
      <c r="E292" s="40">
        <v>14</v>
      </c>
      <c r="F292" s="59">
        <v>35</v>
      </c>
      <c r="G292" s="59">
        <v>15</v>
      </c>
      <c r="H292" s="67">
        <f t="shared" si="141"/>
        <v>25</v>
      </c>
      <c r="I292" s="59">
        <v>98</v>
      </c>
      <c r="J292" s="59">
        <v>75</v>
      </c>
      <c r="K292" s="59">
        <v>1</v>
      </c>
      <c r="L292" s="59">
        <v>30</v>
      </c>
      <c r="M292" s="68">
        <f t="shared" si="142"/>
        <v>-21.395249127873157</v>
      </c>
      <c r="N292" s="69">
        <f t="shared" si="143"/>
        <v>-0.37341841477847948</v>
      </c>
      <c r="O292" s="69">
        <f t="shared" si="144"/>
        <v>1.2496091270835614</v>
      </c>
      <c r="P292" s="69">
        <f t="shared" si="145"/>
        <v>1.0320462972734183</v>
      </c>
      <c r="Q292" s="68">
        <f t="shared" si="146"/>
        <v>15.513790407986614</v>
      </c>
      <c r="R292" s="69">
        <f t="shared" si="147"/>
        <v>1</v>
      </c>
      <c r="S292" s="68">
        <f t="shared" si="148"/>
        <v>9.5462882130142201</v>
      </c>
      <c r="T292" s="69">
        <f t="shared" si="149"/>
        <v>5.6226812384961216</v>
      </c>
      <c r="U292" s="69">
        <f t="shared" si="150"/>
        <v>1.7053462321157722</v>
      </c>
      <c r="V292" s="69">
        <f t="shared" si="151"/>
        <v>4.2170109288720914</v>
      </c>
      <c r="W292" s="69">
        <f t="shared" si="152"/>
        <v>1.6712393074734566</v>
      </c>
      <c r="X292" s="69">
        <f t="shared" si="153"/>
        <v>2.9441251181727739</v>
      </c>
      <c r="Y292" s="69">
        <f t="shared" si="154"/>
        <v>0.71988861713317309</v>
      </c>
      <c r="Z292" s="69">
        <f t="shared" si="155"/>
        <v>3.8557764635098803</v>
      </c>
      <c r="AA292" s="69">
        <f t="shared" si="156"/>
        <v>19.244223536490122</v>
      </c>
      <c r="AB292" s="69">
        <f t="shared" si="157"/>
        <v>3.1677777175068473</v>
      </c>
      <c r="AC292" s="69">
        <f t="shared" si="158"/>
        <v>0.18868182684282603</v>
      </c>
      <c r="AD292" s="70">
        <f t="shared" si="159"/>
        <v>1206.0988078320233</v>
      </c>
      <c r="AE292" s="68">
        <f t="shared" si="160"/>
        <v>193.25470065891747</v>
      </c>
      <c r="AF292" s="71">
        <f t="shared" si="161"/>
        <v>5.8639999173037172</v>
      </c>
      <c r="AG292" s="72">
        <f t="shared" si="162"/>
        <v>2.622622284123922</v>
      </c>
      <c r="AH292" s="73">
        <f t="shared" si="163"/>
        <v>4.3012267184041919</v>
      </c>
      <c r="AI292" s="74">
        <f t="shared" si="164"/>
        <v>5.8672184638494684</v>
      </c>
    </row>
    <row r="293" spans="1:35" ht="15.75" customHeight="1" x14ac:dyDescent="0.45">
      <c r="A293" s="56">
        <f t="shared" si="116"/>
        <v>46037</v>
      </c>
      <c r="B293" s="40">
        <v>2026</v>
      </c>
      <c r="C293" s="40">
        <v>1</v>
      </c>
      <c r="D293" s="40">
        <v>15</v>
      </c>
      <c r="E293" s="40">
        <v>15</v>
      </c>
      <c r="F293" s="59">
        <v>35</v>
      </c>
      <c r="G293" s="59">
        <v>15</v>
      </c>
      <c r="H293" s="67">
        <f t="shared" si="141"/>
        <v>25</v>
      </c>
      <c r="I293" s="59">
        <v>98</v>
      </c>
      <c r="J293" s="59">
        <v>75</v>
      </c>
      <c r="K293" s="59">
        <v>1</v>
      </c>
      <c r="L293" s="59">
        <v>30</v>
      </c>
      <c r="M293" s="68">
        <f t="shared" si="142"/>
        <v>-21.226843288537182</v>
      </c>
      <c r="N293" s="69">
        <f t="shared" si="143"/>
        <v>-0.37047917152926896</v>
      </c>
      <c r="O293" s="69">
        <f t="shared" si="144"/>
        <v>1.252483529233579</v>
      </c>
      <c r="P293" s="69">
        <f t="shared" si="145"/>
        <v>1.0319059727608293</v>
      </c>
      <c r="Q293" s="68">
        <f t="shared" si="146"/>
        <v>15.625106184276316</v>
      </c>
      <c r="R293" s="69">
        <f t="shared" si="147"/>
        <v>1</v>
      </c>
      <c r="S293" s="68">
        <f t="shared" si="148"/>
        <v>9.5682469765743239</v>
      </c>
      <c r="T293" s="69">
        <f t="shared" si="149"/>
        <v>5.6226812384961216</v>
      </c>
      <c r="U293" s="69">
        <f t="shared" si="150"/>
        <v>1.7053462321157722</v>
      </c>
      <c r="V293" s="69">
        <f t="shared" si="151"/>
        <v>4.2170109288720914</v>
      </c>
      <c r="W293" s="69">
        <f t="shared" si="152"/>
        <v>1.6712393074734566</v>
      </c>
      <c r="X293" s="69">
        <f t="shared" si="153"/>
        <v>2.9441251181727739</v>
      </c>
      <c r="Y293" s="69">
        <f t="shared" si="154"/>
        <v>0.71988861713317309</v>
      </c>
      <c r="Z293" s="69">
        <f t="shared" si="155"/>
        <v>3.8557764635098803</v>
      </c>
      <c r="AA293" s="69">
        <f t="shared" si="156"/>
        <v>19.244223536490122</v>
      </c>
      <c r="AB293" s="69">
        <f t="shared" si="157"/>
        <v>3.1677777175068473</v>
      </c>
      <c r="AC293" s="69">
        <f t="shared" si="158"/>
        <v>0.18868182684282603</v>
      </c>
      <c r="AD293" s="70">
        <f t="shared" si="159"/>
        <v>1206.0988078320233</v>
      </c>
      <c r="AE293" s="68">
        <f t="shared" si="160"/>
        <v>193.25470065891747</v>
      </c>
      <c r="AF293" s="71">
        <f t="shared" si="161"/>
        <v>5.8639999173037172</v>
      </c>
      <c r="AG293" s="72">
        <f t="shared" si="162"/>
        <v>2.6414403310224821</v>
      </c>
      <c r="AH293" s="73">
        <f t="shared" si="163"/>
        <v>4.3012267184041919</v>
      </c>
      <c r="AI293" s="74">
        <f t="shared" si="164"/>
        <v>5.8672184638494684</v>
      </c>
    </row>
    <row r="294" spans="1:35" ht="15.75" customHeight="1" x14ac:dyDescent="0.45">
      <c r="A294" s="56">
        <f t="shared" si="116"/>
        <v>46038</v>
      </c>
      <c r="B294" s="40">
        <v>2026</v>
      </c>
      <c r="C294" s="40">
        <v>1</v>
      </c>
      <c r="D294" s="40">
        <v>16</v>
      </c>
      <c r="E294" s="40">
        <v>16</v>
      </c>
      <c r="F294" s="59">
        <v>35</v>
      </c>
      <c r="G294" s="59">
        <v>15</v>
      </c>
      <c r="H294" s="67">
        <f t="shared" si="141"/>
        <v>25</v>
      </c>
      <c r="I294" s="59">
        <v>98</v>
      </c>
      <c r="J294" s="59">
        <v>75</v>
      </c>
      <c r="K294" s="59">
        <v>1</v>
      </c>
      <c r="L294" s="59">
        <v>30</v>
      </c>
      <c r="M294" s="68">
        <f t="shared" si="142"/>
        <v>-21.052147448005332</v>
      </c>
      <c r="N294" s="69">
        <f t="shared" si="143"/>
        <v>-0.36743014679251973</v>
      </c>
      <c r="O294" s="69">
        <f t="shared" si="144"/>
        <v>1.2554555006994672</v>
      </c>
      <c r="P294" s="69">
        <f t="shared" si="145"/>
        <v>1.0317561937757078</v>
      </c>
      <c r="Q294" s="68">
        <f t="shared" si="146"/>
        <v>15.740571613570106</v>
      </c>
      <c r="R294" s="69">
        <f t="shared" si="147"/>
        <v>1</v>
      </c>
      <c r="S294" s="68">
        <f t="shared" si="148"/>
        <v>9.5909511130593366</v>
      </c>
      <c r="T294" s="69">
        <f t="shared" si="149"/>
        <v>5.6226812384961216</v>
      </c>
      <c r="U294" s="69">
        <f t="shared" si="150"/>
        <v>1.7053462321157722</v>
      </c>
      <c r="V294" s="69">
        <f t="shared" si="151"/>
        <v>4.2170109288720914</v>
      </c>
      <c r="W294" s="69">
        <f t="shared" si="152"/>
        <v>1.6712393074734566</v>
      </c>
      <c r="X294" s="69">
        <f t="shared" si="153"/>
        <v>2.9441251181727739</v>
      </c>
      <c r="Y294" s="69">
        <f t="shared" si="154"/>
        <v>0.71988861713317309</v>
      </c>
      <c r="Z294" s="69">
        <f t="shared" si="155"/>
        <v>3.8557764635098803</v>
      </c>
      <c r="AA294" s="69">
        <f t="shared" si="156"/>
        <v>19.244223536490122</v>
      </c>
      <c r="AB294" s="69">
        <f t="shared" si="157"/>
        <v>3.1677777175068473</v>
      </c>
      <c r="AC294" s="69">
        <f t="shared" si="158"/>
        <v>0.18868182684282603</v>
      </c>
      <c r="AD294" s="70">
        <f t="shared" si="159"/>
        <v>1206.0988078320233</v>
      </c>
      <c r="AE294" s="68">
        <f t="shared" si="160"/>
        <v>193.25470065891747</v>
      </c>
      <c r="AF294" s="71">
        <f t="shared" si="161"/>
        <v>5.8639999173037172</v>
      </c>
      <c r="AG294" s="72">
        <f t="shared" si="162"/>
        <v>2.6609598810452755</v>
      </c>
      <c r="AH294" s="73">
        <f t="shared" si="163"/>
        <v>4.3012267184041919</v>
      </c>
      <c r="AI294" s="74">
        <f t="shared" si="164"/>
        <v>5.8672184638494684</v>
      </c>
    </row>
    <row r="295" spans="1:35" ht="15.75" customHeight="1" x14ac:dyDescent="0.45">
      <c r="A295" s="56">
        <f t="shared" si="116"/>
        <v>46039</v>
      </c>
      <c r="B295" s="40">
        <v>2026</v>
      </c>
      <c r="C295" s="40">
        <v>1</v>
      </c>
      <c r="D295" s="40">
        <v>17</v>
      </c>
      <c r="E295" s="40">
        <v>17</v>
      </c>
      <c r="F295" s="59">
        <v>35</v>
      </c>
      <c r="G295" s="59">
        <v>15</v>
      </c>
      <c r="H295" s="67">
        <f t="shared" si="141"/>
        <v>25</v>
      </c>
      <c r="I295" s="59">
        <v>98</v>
      </c>
      <c r="J295" s="59">
        <v>75</v>
      </c>
      <c r="K295" s="59">
        <v>1</v>
      </c>
      <c r="L295" s="59">
        <v>30</v>
      </c>
      <c r="M295" s="68">
        <f t="shared" si="142"/>
        <v>-20.871213372667498</v>
      </c>
      <c r="N295" s="69">
        <f t="shared" si="143"/>
        <v>-0.36427224406429004</v>
      </c>
      <c r="O295" s="69">
        <f t="shared" si="144"/>
        <v>1.2585232309822689</v>
      </c>
      <c r="P295" s="69">
        <f t="shared" si="145"/>
        <v>1.0315970047010072</v>
      </c>
      <c r="Q295" s="68">
        <f t="shared" si="146"/>
        <v>15.860154836151438</v>
      </c>
      <c r="R295" s="69">
        <f t="shared" si="147"/>
        <v>1</v>
      </c>
      <c r="S295" s="68">
        <f t="shared" si="148"/>
        <v>9.6143867913083945</v>
      </c>
      <c r="T295" s="69">
        <f t="shared" si="149"/>
        <v>5.6226812384961216</v>
      </c>
      <c r="U295" s="69">
        <f t="shared" si="150"/>
        <v>1.7053462321157722</v>
      </c>
      <c r="V295" s="69">
        <f t="shared" si="151"/>
        <v>4.2170109288720914</v>
      </c>
      <c r="W295" s="69">
        <f t="shared" si="152"/>
        <v>1.6712393074734566</v>
      </c>
      <c r="X295" s="69">
        <f t="shared" si="153"/>
        <v>2.9441251181727739</v>
      </c>
      <c r="Y295" s="69">
        <f t="shared" si="154"/>
        <v>0.71988861713317309</v>
      </c>
      <c r="Z295" s="69">
        <f t="shared" si="155"/>
        <v>3.8557764635098803</v>
      </c>
      <c r="AA295" s="69">
        <f t="shared" si="156"/>
        <v>19.244223536490122</v>
      </c>
      <c r="AB295" s="69">
        <f t="shared" si="157"/>
        <v>3.1677777175068473</v>
      </c>
      <c r="AC295" s="69">
        <f t="shared" si="158"/>
        <v>0.18868182684282603</v>
      </c>
      <c r="AD295" s="70">
        <f t="shared" si="159"/>
        <v>1206.0988078320233</v>
      </c>
      <c r="AE295" s="68">
        <f t="shared" si="160"/>
        <v>193.25470065891747</v>
      </c>
      <c r="AF295" s="71">
        <f t="shared" si="161"/>
        <v>5.8639999173037172</v>
      </c>
      <c r="AG295" s="72">
        <f t="shared" si="162"/>
        <v>2.6811755482743296</v>
      </c>
      <c r="AH295" s="73">
        <f t="shared" si="163"/>
        <v>4.3012267184041919</v>
      </c>
      <c r="AI295" s="74">
        <f t="shared" si="164"/>
        <v>5.8672184638494684</v>
      </c>
    </row>
    <row r="296" spans="1:35" ht="15.75" customHeight="1" x14ac:dyDescent="0.45">
      <c r="A296" s="56">
        <f t="shared" si="116"/>
        <v>46040</v>
      </c>
      <c r="B296" s="40">
        <v>2026</v>
      </c>
      <c r="C296" s="40">
        <v>1</v>
      </c>
      <c r="D296" s="40">
        <v>18</v>
      </c>
      <c r="E296" s="40">
        <v>18</v>
      </c>
      <c r="F296" s="59">
        <v>35</v>
      </c>
      <c r="G296" s="59">
        <v>15</v>
      </c>
      <c r="H296" s="67">
        <f t="shared" si="141"/>
        <v>25</v>
      </c>
      <c r="I296" s="59">
        <v>98</v>
      </c>
      <c r="J296" s="59">
        <v>75</v>
      </c>
      <c r="K296" s="59">
        <v>1</v>
      </c>
      <c r="L296" s="59">
        <v>30</v>
      </c>
      <c r="M296" s="68">
        <f t="shared" si="142"/>
        <v>-20.684094677445813</v>
      </c>
      <c r="N296" s="69">
        <f t="shared" si="143"/>
        <v>-0.36100639910368759</v>
      </c>
      <c r="O296" s="69">
        <f t="shared" si="144"/>
        <v>1.2616848805897984</v>
      </c>
      <c r="P296" s="69">
        <f t="shared" si="145"/>
        <v>1.0314284527081066</v>
      </c>
      <c r="Q296" s="68">
        <f t="shared" si="146"/>
        <v>15.983822359797982</v>
      </c>
      <c r="R296" s="69">
        <f t="shared" si="147"/>
        <v>1</v>
      </c>
      <c r="S296" s="68">
        <f t="shared" si="148"/>
        <v>9.6385399586692024</v>
      </c>
      <c r="T296" s="69">
        <f t="shared" si="149"/>
        <v>5.6226812384961216</v>
      </c>
      <c r="U296" s="69">
        <f t="shared" si="150"/>
        <v>1.7053462321157722</v>
      </c>
      <c r="V296" s="69">
        <f t="shared" si="151"/>
        <v>4.2170109288720914</v>
      </c>
      <c r="W296" s="69">
        <f t="shared" si="152"/>
        <v>1.6712393074734566</v>
      </c>
      <c r="X296" s="69">
        <f t="shared" si="153"/>
        <v>2.9441251181727739</v>
      </c>
      <c r="Y296" s="69">
        <f t="shared" si="154"/>
        <v>0.71988861713317309</v>
      </c>
      <c r="Z296" s="69">
        <f t="shared" si="155"/>
        <v>3.8557764635098803</v>
      </c>
      <c r="AA296" s="69">
        <f t="shared" si="156"/>
        <v>19.244223536490122</v>
      </c>
      <c r="AB296" s="69">
        <f t="shared" si="157"/>
        <v>3.1677777175068473</v>
      </c>
      <c r="AC296" s="69">
        <f t="shared" si="158"/>
        <v>0.18868182684282603</v>
      </c>
      <c r="AD296" s="70">
        <f t="shared" si="159"/>
        <v>1206.0988078320233</v>
      </c>
      <c r="AE296" s="68">
        <f t="shared" si="160"/>
        <v>193.25470065891747</v>
      </c>
      <c r="AF296" s="71">
        <f t="shared" si="161"/>
        <v>5.8639999173037172</v>
      </c>
      <c r="AG296" s="72">
        <f t="shared" si="162"/>
        <v>2.7020816708148847</v>
      </c>
      <c r="AH296" s="73">
        <f t="shared" si="163"/>
        <v>4.3012267184041919</v>
      </c>
      <c r="AI296" s="74">
        <f t="shared" si="164"/>
        <v>5.8672184638494684</v>
      </c>
    </row>
    <row r="297" spans="1:35" ht="15.75" customHeight="1" x14ac:dyDescent="0.45">
      <c r="A297" s="56">
        <f t="shared" si="116"/>
        <v>46041</v>
      </c>
      <c r="B297" s="40">
        <v>2026</v>
      </c>
      <c r="C297" s="40">
        <v>1</v>
      </c>
      <c r="D297" s="40">
        <v>19</v>
      </c>
      <c r="E297" s="40">
        <v>19</v>
      </c>
      <c r="F297" s="59">
        <v>35</v>
      </c>
      <c r="G297" s="59">
        <v>15</v>
      </c>
      <c r="H297" s="67">
        <f t="shared" si="141"/>
        <v>25</v>
      </c>
      <c r="I297" s="59">
        <v>98</v>
      </c>
      <c r="J297" s="59">
        <v>75</v>
      </c>
      <c r="K297" s="59">
        <v>1</v>
      </c>
      <c r="L297" s="59">
        <v>30</v>
      </c>
      <c r="M297" s="68">
        <f t="shared" si="142"/>
        <v>-20.49084680990735</v>
      </c>
      <c r="N297" s="69">
        <f t="shared" si="143"/>
        <v>-0.3576335796555829</v>
      </c>
      <c r="O297" s="69">
        <f t="shared" si="144"/>
        <v>1.2649385844479761</v>
      </c>
      <c r="P297" s="69">
        <f t="shared" si="145"/>
        <v>1.0312505877428326</v>
      </c>
      <c r="Q297" s="68">
        <f t="shared" si="146"/>
        <v>16.11153903385804</v>
      </c>
      <c r="R297" s="69">
        <f t="shared" si="147"/>
        <v>1</v>
      </c>
      <c r="S297" s="68">
        <f t="shared" si="148"/>
        <v>9.6633963670586418</v>
      </c>
      <c r="T297" s="69">
        <f t="shared" si="149"/>
        <v>5.6226812384961216</v>
      </c>
      <c r="U297" s="69">
        <f t="shared" si="150"/>
        <v>1.7053462321157722</v>
      </c>
      <c r="V297" s="69">
        <f t="shared" si="151"/>
        <v>4.2170109288720914</v>
      </c>
      <c r="W297" s="69">
        <f t="shared" si="152"/>
        <v>1.6712393074734566</v>
      </c>
      <c r="X297" s="69">
        <f t="shared" si="153"/>
        <v>2.9441251181727739</v>
      </c>
      <c r="Y297" s="69">
        <f t="shared" si="154"/>
        <v>0.71988861713317309</v>
      </c>
      <c r="Z297" s="69">
        <f t="shared" si="155"/>
        <v>3.8557764635098803</v>
      </c>
      <c r="AA297" s="69">
        <f t="shared" si="156"/>
        <v>19.244223536490122</v>
      </c>
      <c r="AB297" s="69">
        <f t="shared" si="157"/>
        <v>3.1677777175068473</v>
      </c>
      <c r="AC297" s="69">
        <f t="shared" si="158"/>
        <v>0.18868182684282603</v>
      </c>
      <c r="AD297" s="70">
        <f t="shared" si="159"/>
        <v>1206.0988078320233</v>
      </c>
      <c r="AE297" s="68">
        <f t="shared" si="160"/>
        <v>193.25470065891747</v>
      </c>
      <c r="AF297" s="71">
        <f t="shared" si="161"/>
        <v>5.8639999173037172</v>
      </c>
      <c r="AG297" s="72">
        <f t="shared" si="162"/>
        <v>2.7236723064129822</v>
      </c>
      <c r="AH297" s="73">
        <f t="shared" si="163"/>
        <v>4.3012267184041919</v>
      </c>
      <c r="AI297" s="74">
        <f t="shared" si="164"/>
        <v>5.8672184638494684</v>
      </c>
    </row>
    <row r="298" spans="1:35" ht="15.75" customHeight="1" x14ac:dyDescent="0.45">
      <c r="A298" s="56">
        <f t="shared" si="116"/>
        <v>46042</v>
      </c>
      <c r="B298" s="40">
        <v>2026</v>
      </c>
      <c r="C298" s="40">
        <v>1</v>
      </c>
      <c r="D298" s="40">
        <v>20</v>
      </c>
      <c r="E298" s="40">
        <v>20</v>
      </c>
      <c r="F298" s="59">
        <v>35</v>
      </c>
      <c r="G298" s="59">
        <v>15</v>
      </c>
      <c r="H298" s="67">
        <f t="shared" si="141"/>
        <v>25</v>
      </c>
      <c r="I298" s="59">
        <v>98</v>
      </c>
      <c r="J298" s="59">
        <v>75</v>
      </c>
      <c r="K298" s="59">
        <v>1</v>
      </c>
      <c r="L298" s="59">
        <v>30</v>
      </c>
      <c r="M298" s="68">
        <f t="shared" si="142"/>
        <v>-20.291527033833688</v>
      </c>
      <c r="N298" s="69">
        <f t="shared" si="143"/>
        <v>-0.35415478516384397</v>
      </c>
      <c r="O298" s="69">
        <f t="shared" si="144"/>
        <v>1.268282455261142</v>
      </c>
      <c r="P298" s="69">
        <f t="shared" si="145"/>
        <v>1.0310634625106596</v>
      </c>
      <c r="Q298" s="68">
        <f t="shared" si="146"/>
        <v>16.243268024814888</v>
      </c>
      <c r="R298" s="69">
        <f t="shared" si="147"/>
        <v>1</v>
      </c>
      <c r="S298" s="68">
        <f t="shared" si="148"/>
        <v>9.6889415986336296</v>
      </c>
      <c r="T298" s="69">
        <f t="shared" si="149"/>
        <v>5.6226812384961216</v>
      </c>
      <c r="U298" s="69">
        <f t="shared" si="150"/>
        <v>1.7053462321157722</v>
      </c>
      <c r="V298" s="69">
        <f t="shared" si="151"/>
        <v>4.2170109288720914</v>
      </c>
      <c r="W298" s="69">
        <f t="shared" si="152"/>
        <v>1.6712393074734566</v>
      </c>
      <c r="X298" s="69">
        <f t="shared" si="153"/>
        <v>2.9441251181727739</v>
      </c>
      <c r="Y298" s="69">
        <f t="shared" si="154"/>
        <v>0.71988861713317309</v>
      </c>
      <c r="Z298" s="69">
        <f t="shared" si="155"/>
        <v>3.8557764635098803</v>
      </c>
      <c r="AA298" s="69">
        <f t="shared" si="156"/>
        <v>19.244223536490122</v>
      </c>
      <c r="AB298" s="69">
        <f t="shared" si="157"/>
        <v>3.1677777175068473</v>
      </c>
      <c r="AC298" s="69">
        <f t="shared" si="158"/>
        <v>0.18868182684282603</v>
      </c>
      <c r="AD298" s="70">
        <f t="shared" si="159"/>
        <v>1206.0988078320233</v>
      </c>
      <c r="AE298" s="68">
        <f t="shared" si="160"/>
        <v>193.25470065891747</v>
      </c>
      <c r="AF298" s="71">
        <f t="shared" si="161"/>
        <v>5.8639999173037172</v>
      </c>
      <c r="AG298" s="72">
        <f t="shared" si="162"/>
        <v>2.745941228324595</v>
      </c>
      <c r="AH298" s="73">
        <f t="shared" si="163"/>
        <v>4.3012267184041919</v>
      </c>
      <c r="AI298" s="74">
        <f t="shared" si="164"/>
        <v>5.8672184638494684</v>
      </c>
    </row>
    <row r="299" spans="1:35" ht="15.75" customHeight="1" x14ac:dyDescent="0.45">
      <c r="A299" s="56">
        <f t="shared" si="116"/>
        <v>46043</v>
      </c>
      <c r="B299" s="40">
        <v>2026</v>
      </c>
      <c r="C299" s="40">
        <v>1</v>
      </c>
      <c r="D299" s="40">
        <v>21</v>
      </c>
      <c r="E299" s="40">
        <v>21</v>
      </c>
      <c r="F299" s="59">
        <v>35</v>
      </c>
      <c r="G299" s="59">
        <v>15</v>
      </c>
      <c r="H299" s="67">
        <f t="shared" si="141"/>
        <v>25</v>
      </c>
      <c r="I299" s="59">
        <v>98</v>
      </c>
      <c r="J299" s="59">
        <v>75</v>
      </c>
      <c r="K299" s="59">
        <v>1</v>
      </c>
      <c r="L299" s="59">
        <v>30</v>
      </c>
      <c r="M299" s="68">
        <f t="shared" si="142"/>
        <v>-20.086194412252379</v>
      </c>
      <c r="N299" s="69">
        <f t="shared" si="143"/>
        <v>-0.35057104647517817</v>
      </c>
      <c r="O299" s="69">
        <f t="shared" si="144"/>
        <v>1.2717145868109845</v>
      </c>
      <c r="P299" s="69">
        <f t="shared" si="145"/>
        <v>1.0308671324610919</v>
      </c>
      <c r="Q299" s="68">
        <f t="shared" si="146"/>
        <v>16.378970793507623</v>
      </c>
      <c r="R299" s="69">
        <f t="shared" si="147"/>
        <v>1</v>
      </c>
      <c r="S299" s="68">
        <f t="shared" si="148"/>
        <v>9.7151610909930053</v>
      </c>
      <c r="T299" s="69">
        <f t="shared" si="149"/>
        <v>5.6226812384961216</v>
      </c>
      <c r="U299" s="69">
        <f t="shared" si="150"/>
        <v>1.7053462321157722</v>
      </c>
      <c r="V299" s="69">
        <f t="shared" si="151"/>
        <v>4.2170109288720914</v>
      </c>
      <c r="W299" s="69">
        <f t="shared" si="152"/>
        <v>1.6712393074734566</v>
      </c>
      <c r="X299" s="69">
        <f t="shared" si="153"/>
        <v>2.9441251181727739</v>
      </c>
      <c r="Y299" s="69">
        <f t="shared" si="154"/>
        <v>0.71988861713317309</v>
      </c>
      <c r="Z299" s="69">
        <f t="shared" si="155"/>
        <v>3.8557764635098803</v>
      </c>
      <c r="AA299" s="69">
        <f t="shared" si="156"/>
        <v>19.244223536490122</v>
      </c>
      <c r="AB299" s="69">
        <f t="shared" si="157"/>
        <v>3.1677777175068473</v>
      </c>
      <c r="AC299" s="69">
        <f t="shared" si="158"/>
        <v>0.18868182684282603</v>
      </c>
      <c r="AD299" s="70">
        <f t="shared" si="159"/>
        <v>1206.0988078320233</v>
      </c>
      <c r="AE299" s="68">
        <f t="shared" si="160"/>
        <v>193.25470065891747</v>
      </c>
      <c r="AF299" s="71">
        <f t="shared" si="161"/>
        <v>5.8639999173037172</v>
      </c>
      <c r="AG299" s="72">
        <f t="shared" si="162"/>
        <v>2.7688819214647875</v>
      </c>
      <c r="AH299" s="73">
        <f t="shared" si="163"/>
        <v>4.3012267184041919</v>
      </c>
      <c r="AI299" s="74">
        <f t="shared" si="164"/>
        <v>5.8672184638494684</v>
      </c>
    </row>
    <row r="300" spans="1:35" ht="15.75" customHeight="1" x14ac:dyDescent="0.45">
      <c r="A300" s="56">
        <f t="shared" si="116"/>
        <v>46044</v>
      </c>
      <c r="B300" s="40">
        <v>2026</v>
      </c>
      <c r="C300" s="40">
        <v>1</v>
      </c>
      <c r="D300" s="40">
        <v>22</v>
      </c>
      <c r="E300" s="40">
        <v>22</v>
      </c>
      <c r="F300" s="59">
        <v>35</v>
      </c>
      <c r="G300" s="59">
        <v>15</v>
      </c>
      <c r="H300" s="67">
        <f t="shared" si="141"/>
        <v>25</v>
      </c>
      <c r="I300" s="59">
        <v>98</v>
      </c>
      <c r="J300" s="59">
        <v>75</v>
      </c>
      <c r="K300" s="59">
        <v>1</v>
      </c>
      <c r="L300" s="59">
        <v>30</v>
      </c>
      <c r="M300" s="68">
        <f t="shared" si="142"/>
        <v>-19.874909789935192</v>
      </c>
      <c r="N300" s="69">
        <f t="shared" si="143"/>
        <v>-0.34688342553366885</v>
      </c>
      <c r="O300" s="69">
        <f t="shared" si="144"/>
        <v>1.2752330571844506</v>
      </c>
      <c r="P300" s="69">
        <f t="shared" si="145"/>
        <v>1.030661655771232</v>
      </c>
      <c r="Q300" s="68">
        <f t="shared" si="146"/>
        <v>16.518607074170117</v>
      </c>
      <c r="R300" s="69">
        <f t="shared" si="147"/>
        <v>1</v>
      </c>
      <c r="S300" s="68">
        <f t="shared" si="148"/>
        <v>9.7420401618369024</v>
      </c>
      <c r="T300" s="69">
        <f t="shared" si="149"/>
        <v>5.6226812384961216</v>
      </c>
      <c r="U300" s="69">
        <f t="shared" si="150"/>
        <v>1.7053462321157722</v>
      </c>
      <c r="V300" s="69">
        <f t="shared" si="151"/>
        <v>4.2170109288720914</v>
      </c>
      <c r="W300" s="69">
        <f t="shared" si="152"/>
        <v>1.6712393074734566</v>
      </c>
      <c r="X300" s="69">
        <f t="shared" si="153"/>
        <v>2.9441251181727739</v>
      </c>
      <c r="Y300" s="69">
        <f t="shared" si="154"/>
        <v>0.71988861713317309</v>
      </c>
      <c r="Z300" s="69">
        <f t="shared" si="155"/>
        <v>3.8557764635098803</v>
      </c>
      <c r="AA300" s="69">
        <f t="shared" si="156"/>
        <v>19.244223536490122</v>
      </c>
      <c r="AB300" s="69">
        <f t="shared" si="157"/>
        <v>3.1677777175068473</v>
      </c>
      <c r="AC300" s="69">
        <f t="shared" si="158"/>
        <v>0.18868182684282603</v>
      </c>
      <c r="AD300" s="70">
        <f t="shared" si="159"/>
        <v>1206.0988078320233</v>
      </c>
      <c r="AE300" s="68">
        <f t="shared" si="160"/>
        <v>193.25470065891747</v>
      </c>
      <c r="AF300" s="71">
        <f t="shared" si="161"/>
        <v>5.8639999173037172</v>
      </c>
      <c r="AG300" s="72">
        <f t="shared" si="162"/>
        <v>2.7924875788642267</v>
      </c>
      <c r="AH300" s="73">
        <f t="shared" si="163"/>
        <v>4.3012267184041919</v>
      </c>
      <c r="AI300" s="74">
        <f t="shared" si="164"/>
        <v>5.8672184638494684</v>
      </c>
    </row>
    <row r="301" spans="1:35" ht="15.75" customHeight="1" x14ac:dyDescent="0.45">
      <c r="A301" s="56">
        <f t="shared" si="116"/>
        <v>46045</v>
      </c>
      <c r="B301" s="40">
        <v>2026</v>
      </c>
      <c r="C301" s="40">
        <v>1</v>
      </c>
      <c r="D301" s="40">
        <v>23</v>
      </c>
      <c r="E301" s="40">
        <v>23</v>
      </c>
      <c r="F301" s="59">
        <v>35</v>
      </c>
      <c r="G301" s="59">
        <v>15</v>
      </c>
      <c r="H301" s="67">
        <f t="shared" si="141"/>
        <v>25</v>
      </c>
      <c r="I301" s="59">
        <v>98</v>
      </c>
      <c r="J301" s="59">
        <v>75</v>
      </c>
      <c r="K301" s="59">
        <v>1</v>
      </c>
      <c r="L301" s="59">
        <v>30</v>
      </c>
      <c r="M301" s="68">
        <f t="shared" si="142"/>
        <v>-19.657735775368419</v>
      </c>
      <c r="N301" s="69">
        <f t="shared" si="143"/>
        <v>-0.3430930150660968</v>
      </c>
      <c r="O301" s="69">
        <f t="shared" si="144"/>
        <v>1.2788359319217344</v>
      </c>
      <c r="P301" s="69">
        <f t="shared" si="145"/>
        <v>1.030447093328543</v>
      </c>
      <c r="Q301" s="68">
        <f t="shared" si="146"/>
        <v>16.66213485544279</v>
      </c>
      <c r="R301" s="69">
        <f t="shared" si="147"/>
        <v>1</v>
      </c>
      <c r="S301" s="68">
        <f t="shared" si="148"/>
        <v>9.7695640330155413</v>
      </c>
      <c r="T301" s="69">
        <f t="shared" si="149"/>
        <v>5.6226812384961216</v>
      </c>
      <c r="U301" s="69">
        <f t="shared" si="150"/>
        <v>1.7053462321157722</v>
      </c>
      <c r="V301" s="69">
        <f t="shared" si="151"/>
        <v>4.2170109288720914</v>
      </c>
      <c r="W301" s="69">
        <f t="shared" si="152"/>
        <v>1.6712393074734566</v>
      </c>
      <c r="X301" s="69">
        <f t="shared" si="153"/>
        <v>2.9441251181727739</v>
      </c>
      <c r="Y301" s="69">
        <f t="shared" si="154"/>
        <v>0.71988861713317309</v>
      </c>
      <c r="Z301" s="69">
        <f t="shared" si="155"/>
        <v>3.8557764635098803</v>
      </c>
      <c r="AA301" s="69">
        <f t="shared" si="156"/>
        <v>19.244223536490122</v>
      </c>
      <c r="AB301" s="69">
        <f t="shared" si="157"/>
        <v>3.1677777175068473</v>
      </c>
      <c r="AC301" s="69">
        <f t="shared" si="158"/>
        <v>0.18868182684282603</v>
      </c>
      <c r="AD301" s="70">
        <f t="shared" si="159"/>
        <v>1206.0988078320233</v>
      </c>
      <c r="AE301" s="68">
        <f t="shared" si="160"/>
        <v>193.25470065891747</v>
      </c>
      <c r="AF301" s="71">
        <f t="shared" si="161"/>
        <v>5.8639999173037172</v>
      </c>
      <c r="AG301" s="72">
        <f t="shared" si="162"/>
        <v>2.8167510984592052</v>
      </c>
      <c r="AH301" s="73">
        <f t="shared" si="163"/>
        <v>4.3012267184041919</v>
      </c>
      <c r="AI301" s="74">
        <f t="shared" si="164"/>
        <v>5.8672184638494684</v>
      </c>
    </row>
    <row r="302" spans="1:35" ht="15.75" customHeight="1" x14ac:dyDescent="0.45">
      <c r="A302" s="56">
        <f t="shared" si="116"/>
        <v>46046</v>
      </c>
      <c r="B302" s="40">
        <v>2026</v>
      </c>
      <c r="C302" s="40">
        <v>1</v>
      </c>
      <c r="D302" s="40">
        <v>24</v>
      </c>
      <c r="E302" s="40">
        <v>24</v>
      </c>
      <c r="F302" s="59">
        <v>35</v>
      </c>
      <c r="G302" s="59">
        <v>15</v>
      </c>
      <c r="H302" s="67">
        <f t="shared" si="141"/>
        <v>25</v>
      </c>
      <c r="I302" s="59">
        <v>98</v>
      </c>
      <c r="J302" s="59">
        <v>75</v>
      </c>
      <c r="K302" s="59">
        <v>1</v>
      </c>
      <c r="L302" s="59">
        <v>30</v>
      </c>
      <c r="M302" s="68">
        <f t="shared" si="142"/>
        <v>-19.43473672220054</v>
      </c>
      <c r="N302" s="69">
        <f t="shared" si="143"/>
        <v>-0.33920093825814007</v>
      </c>
      <c r="O302" s="69">
        <f t="shared" si="144"/>
        <v>1.2825212670762012</v>
      </c>
      <c r="P302" s="69">
        <f t="shared" si="145"/>
        <v>1.0302235087128042</v>
      </c>
      <c r="Q302" s="68">
        <f t="shared" si="146"/>
        <v>16.809510363503701</v>
      </c>
      <c r="R302" s="69">
        <f t="shared" si="147"/>
        <v>1</v>
      </c>
      <c r="S302" s="68">
        <f t="shared" si="148"/>
        <v>9.7977178539052812</v>
      </c>
      <c r="T302" s="69">
        <f t="shared" si="149"/>
        <v>5.6226812384961216</v>
      </c>
      <c r="U302" s="69">
        <f t="shared" si="150"/>
        <v>1.7053462321157722</v>
      </c>
      <c r="V302" s="69">
        <f t="shared" si="151"/>
        <v>4.2170109288720914</v>
      </c>
      <c r="W302" s="69">
        <f t="shared" si="152"/>
        <v>1.6712393074734566</v>
      </c>
      <c r="X302" s="69">
        <f t="shared" si="153"/>
        <v>2.9441251181727739</v>
      </c>
      <c r="Y302" s="69">
        <f t="shared" si="154"/>
        <v>0.71988861713317309</v>
      </c>
      <c r="Z302" s="69">
        <f t="shared" si="155"/>
        <v>3.8557764635098803</v>
      </c>
      <c r="AA302" s="69">
        <f t="shared" si="156"/>
        <v>19.244223536490122</v>
      </c>
      <c r="AB302" s="69">
        <f t="shared" si="157"/>
        <v>3.1677777175068473</v>
      </c>
      <c r="AC302" s="69">
        <f t="shared" si="158"/>
        <v>0.18868182684282603</v>
      </c>
      <c r="AD302" s="70">
        <f t="shared" si="159"/>
        <v>1206.0988078320233</v>
      </c>
      <c r="AE302" s="68">
        <f t="shared" si="160"/>
        <v>193.25470065891747</v>
      </c>
      <c r="AF302" s="71">
        <f t="shared" si="161"/>
        <v>5.8639999173037172</v>
      </c>
      <c r="AG302" s="72">
        <f t="shared" si="162"/>
        <v>2.8416650802399346</v>
      </c>
      <c r="AH302" s="73">
        <f t="shared" si="163"/>
        <v>4.3012267184041919</v>
      </c>
      <c r="AI302" s="74">
        <f t="shared" si="164"/>
        <v>5.8672184638494684</v>
      </c>
    </row>
    <row r="303" spans="1:35" ht="15.75" customHeight="1" x14ac:dyDescent="0.45">
      <c r="A303" s="56">
        <f t="shared" si="116"/>
        <v>46047</v>
      </c>
      <c r="B303" s="40">
        <v>2026</v>
      </c>
      <c r="C303" s="40">
        <v>1</v>
      </c>
      <c r="D303" s="40">
        <v>25</v>
      </c>
      <c r="E303" s="40">
        <v>25</v>
      </c>
      <c r="F303" s="59">
        <v>35</v>
      </c>
      <c r="G303" s="59">
        <v>15</v>
      </c>
      <c r="H303" s="67">
        <f t="shared" si="141"/>
        <v>25</v>
      </c>
      <c r="I303" s="59">
        <v>98</v>
      </c>
      <c r="J303" s="59">
        <v>75</v>
      </c>
      <c r="K303" s="59">
        <v>1</v>
      </c>
      <c r="L303" s="59">
        <v>30</v>
      </c>
      <c r="M303" s="68">
        <f t="shared" si="142"/>
        <v>-19.205978710172758</v>
      </c>
      <c r="N303" s="69">
        <f t="shared" si="143"/>
        <v>-0.33520834842154851</v>
      </c>
      <c r="O303" s="69">
        <f t="shared" si="144"/>
        <v>1.2862871121788637</v>
      </c>
      <c r="P303" s="69">
        <f t="shared" si="145"/>
        <v>1.0299909681772725</v>
      </c>
      <c r="Q303" s="68">
        <f t="shared" si="146"/>
        <v>16.960688047457168</v>
      </c>
      <c r="R303" s="69">
        <f t="shared" si="147"/>
        <v>1</v>
      </c>
      <c r="S303" s="68">
        <f t="shared" si="148"/>
        <v>9.8264867240554903</v>
      </c>
      <c r="T303" s="69">
        <f t="shared" si="149"/>
        <v>5.6226812384961216</v>
      </c>
      <c r="U303" s="69">
        <f t="shared" si="150"/>
        <v>1.7053462321157722</v>
      </c>
      <c r="V303" s="69">
        <f t="shared" si="151"/>
        <v>4.2170109288720914</v>
      </c>
      <c r="W303" s="69">
        <f t="shared" si="152"/>
        <v>1.6712393074734566</v>
      </c>
      <c r="X303" s="69">
        <f t="shared" si="153"/>
        <v>2.9441251181727739</v>
      </c>
      <c r="Y303" s="69">
        <f t="shared" si="154"/>
        <v>0.71988861713317309</v>
      </c>
      <c r="Z303" s="69">
        <f t="shared" si="155"/>
        <v>3.8557764635098803</v>
      </c>
      <c r="AA303" s="69">
        <f t="shared" si="156"/>
        <v>19.244223536490122</v>
      </c>
      <c r="AB303" s="69">
        <f t="shared" si="157"/>
        <v>3.1677777175068473</v>
      </c>
      <c r="AC303" s="69">
        <f t="shared" si="158"/>
        <v>0.18868182684282603</v>
      </c>
      <c r="AD303" s="70">
        <f t="shared" si="159"/>
        <v>1206.0988078320233</v>
      </c>
      <c r="AE303" s="68">
        <f t="shared" si="160"/>
        <v>193.25470065891747</v>
      </c>
      <c r="AF303" s="71">
        <f t="shared" si="161"/>
        <v>5.8639999173037172</v>
      </c>
      <c r="AG303" s="72">
        <f t="shared" si="162"/>
        <v>2.8672218237804747</v>
      </c>
      <c r="AH303" s="73">
        <f t="shared" si="163"/>
        <v>4.3012267184041919</v>
      </c>
      <c r="AI303" s="74">
        <f t="shared" si="164"/>
        <v>5.8672184638494684</v>
      </c>
    </row>
    <row r="304" spans="1:35"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AK2:AL2"/>
    <mergeCell ref="A1:A3"/>
    <mergeCell ref="B1:B3"/>
    <mergeCell ref="C1:C3"/>
    <mergeCell ref="D1:D3"/>
  </mergeCell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80"/>
  <sheetViews>
    <sheetView tabSelected="1" zoomScale="76" zoomScaleNormal="85" workbookViewId="0">
      <selection activeCell="AB7" sqref="AB7"/>
    </sheetView>
  </sheetViews>
  <sheetFormatPr defaultColWidth="8.86328125" defaultRowHeight="14.25" x14ac:dyDescent="0.45"/>
  <cols>
    <col min="1" max="1" width="17.3984375" customWidth="1"/>
    <col min="2" max="2" width="7.73046875" bestFit="1" customWidth="1"/>
    <col min="3" max="3" width="14.73046875" customWidth="1"/>
    <col min="4" max="4" width="14.265625" customWidth="1"/>
    <col min="5" max="5" width="12.1328125" customWidth="1"/>
    <col min="6" max="6" width="10" customWidth="1"/>
    <col min="7" max="7" width="13.3984375" customWidth="1"/>
    <col min="8" max="9" width="10.3984375" customWidth="1"/>
    <col min="10" max="10" width="11.265625" customWidth="1"/>
    <col min="12" max="14" width="10.86328125" customWidth="1"/>
    <col min="15" max="16" width="11.73046875" customWidth="1"/>
    <col min="17" max="17" width="12" customWidth="1"/>
    <col min="18" max="18" width="12.59765625" bestFit="1" customWidth="1"/>
    <col min="19" max="19" width="16.3984375" customWidth="1"/>
    <col min="20" max="20" width="17.3984375" customWidth="1"/>
    <col min="21" max="21" width="11.1328125" customWidth="1"/>
    <col min="22" max="22" width="11" customWidth="1"/>
    <col min="23" max="23" width="14.86328125" bestFit="1" customWidth="1"/>
    <col min="24" max="24" width="15.59765625" customWidth="1"/>
    <col min="25" max="25" width="21.73046875" bestFit="1" customWidth="1"/>
    <col min="26" max="26" width="11.73046875" customWidth="1"/>
  </cols>
  <sheetData>
    <row r="1" spans="1:37" x14ac:dyDescent="0.45">
      <c r="L1" s="83" t="s">
        <v>75</v>
      </c>
      <c r="M1" s="83"/>
      <c r="N1" s="83"/>
      <c r="W1" s="84" t="s">
        <v>76</v>
      </c>
      <c r="X1" s="84"/>
      <c r="Y1" s="84"/>
      <c r="Z1" s="84"/>
    </row>
    <row r="2" spans="1:37" s="1" customFormat="1" ht="57" x14ac:dyDescent="0.45">
      <c r="A2" s="32" t="s">
        <v>14</v>
      </c>
      <c r="B2" s="32"/>
      <c r="C2" s="32" t="s">
        <v>81</v>
      </c>
      <c r="D2" s="32" t="s">
        <v>81</v>
      </c>
      <c r="E2" s="33" t="s">
        <v>55</v>
      </c>
      <c r="F2" s="32" t="s">
        <v>14</v>
      </c>
      <c r="G2" s="32" t="s">
        <v>14</v>
      </c>
      <c r="H2" s="33" t="s">
        <v>55</v>
      </c>
      <c r="I2" s="33" t="s">
        <v>55</v>
      </c>
      <c r="J2" s="33" t="s">
        <v>55</v>
      </c>
      <c r="K2" s="32" t="s">
        <v>16</v>
      </c>
      <c r="L2" s="32" t="s">
        <v>77</v>
      </c>
      <c r="M2" s="32" t="s">
        <v>78</v>
      </c>
      <c r="N2" s="32" t="s">
        <v>74</v>
      </c>
      <c r="O2" s="33" t="s">
        <v>55</v>
      </c>
      <c r="Q2" s="33" t="s">
        <v>55</v>
      </c>
      <c r="R2" s="32" t="s">
        <v>143</v>
      </c>
      <c r="S2" s="32" t="s">
        <v>18</v>
      </c>
      <c r="T2" s="33" t="s">
        <v>55</v>
      </c>
      <c r="U2" s="33" t="s">
        <v>55</v>
      </c>
      <c r="V2" s="33" t="s">
        <v>55</v>
      </c>
      <c r="W2" s="32" t="s">
        <v>14</v>
      </c>
      <c r="X2" s="32" t="s">
        <v>14</v>
      </c>
      <c r="Y2" s="33" t="s">
        <v>55</v>
      </c>
      <c r="Z2" s="33" t="s">
        <v>55</v>
      </c>
      <c r="AA2" s="23"/>
      <c r="AB2" s="23" t="s">
        <v>41</v>
      </c>
      <c r="AC2" s="23"/>
      <c r="AD2" s="2"/>
      <c r="AE2" s="2"/>
    </row>
    <row r="3" spans="1:37" s="3" customFormat="1" ht="114" x14ac:dyDescent="0.45">
      <c r="A3" s="34" t="s">
        <v>11</v>
      </c>
      <c r="B3" s="34" t="s">
        <v>56</v>
      </c>
      <c r="C3" s="34" t="s">
        <v>79</v>
      </c>
      <c r="D3" s="34" t="s">
        <v>80</v>
      </c>
      <c r="E3" s="34" t="s">
        <v>1</v>
      </c>
      <c r="F3" s="34" t="s">
        <v>4</v>
      </c>
      <c r="G3" s="34" t="s">
        <v>6</v>
      </c>
      <c r="H3" s="34" t="s">
        <v>15</v>
      </c>
      <c r="I3" s="34" t="s">
        <v>15</v>
      </c>
      <c r="J3" s="35" t="s">
        <v>27</v>
      </c>
      <c r="K3" s="34" t="s">
        <v>8</v>
      </c>
      <c r="L3" s="34" t="s">
        <v>68</v>
      </c>
      <c r="M3" s="34" t="s">
        <v>69</v>
      </c>
      <c r="N3" s="34" t="s">
        <v>71</v>
      </c>
      <c r="O3" s="34" t="s">
        <v>17</v>
      </c>
      <c r="P3" s="33" t="s">
        <v>61</v>
      </c>
      <c r="Q3" s="34" t="s">
        <v>53</v>
      </c>
      <c r="R3" s="34" t="s">
        <v>142</v>
      </c>
      <c r="S3" s="34" t="s">
        <v>22</v>
      </c>
      <c r="T3" s="34" t="s">
        <v>23</v>
      </c>
      <c r="U3" s="34" t="s">
        <v>24</v>
      </c>
      <c r="V3" s="34" t="s">
        <v>12</v>
      </c>
      <c r="W3" s="34" t="s">
        <v>13</v>
      </c>
      <c r="X3" s="34" t="s">
        <v>54</v>
      </c>
      <c r="Y3" s="34" t="s">
        <v>63</v>
      </c>
      <c r="Z3" s="34" t="s">
        <v>67</v>
      </c>
      <c r="AA3" s="22" t="s">
        <v>151</v>
      </c>
      <c r="AB3" s="22"/>
      <c r="AC3" s="22"/>
      <c r="AD3" s="4"/>
      <c r="AE3" s="4"/>
    </row>
    <row r="4" spans="1:37" s="4" customFormat="1" ht="18" x14ac:dyDescent="0.65">
      <c r="A4" s="5"/>
      <c r="B4" s="5"/>
      <c r="C4" s="5" t="s">
        <v>2</v>
      </c>
      <c r="D4" s="5" t="s">
        <v>3</v>
      </c>
      <c r="E4" s="5" t="s">
        <v>0</v>
      </c>
      <c r="F4" s="5" t="s">
        <v>5</v>
      </c>
      <c r="G4" s="5" t="s">
        <v>7</v>
      </c>
      <c r="H4" s="15" t="s">
        <v>9</v>
      </c>
      <c r="I4" s="15" t="s">
        <v>9</v>
      </c>
      <c r="J4" s="17" t="s">
        <v>25</v>
      </c>
      <c r="K4" s="14" t="s">
        <v>51</v>
      </c>
      <c r="L4" s="14" t="s">
        <v>50</v>
      </c>
      <c r="M4" s="14" t="s">
        <v>70</v>
      </c>
      <c r="N4" s="14" t="s">
        <v>73</v>
      </c>
      <c r="O4" s="5" t="s">
        <v>26</v>
      </c>
      <c r="P4" s="5" t="s">
        <v>62</v>
      </c>
      <c r="Q4" s="5" t="s">
        <v>52</v>
      </c>
      <c r="R4" s="5" t="s">
        <v>149</v>
      </c>
      <c r="S4" s="5" t="s">
        <v>28</v>
      </c>
      <c r="T4" s="5" t="s">
        <v>29</v>
      </c>
      <c r="U4" s="5"/>
      <c r="V4" s="5"/>
      <c r="W4" s="5"/>
      <c r="X4" s="5"/>
      <c r="Y4" s="5"/>
      <c r="AA4" s="22" t="s">
        <v>154</v>
      </c>
      <c r="AB4" s="22"/>
      <c r="AC4" s="22"/>
    </row>
    <row r="5" spans="1:37" s="4" customFormat="1" x14ac:dyDescent="0.45">
      <c r="A5" s="5"/>
      <c r="B5" s="5"/>
      <c r="C5" s="5" t="s">
        <v>19</v>
      </c>
      <c r="D5" s="5" t="s">
        <v>19</v>
      </c>
      <c r="E5" s="5" t="s">
        <v>19</v>
      </c>
      <c r="F5" s="5" t="s">
        <v>20</v>
      </c>
      <c r="G5" s="5" t="s">
        <v>21</v>
      </c>
      <c r="H5" s="5" t="s">
        <v>19</v>
      </c>
      <c r="I5" s="5" t="s">
        <v>10</v>
      </c>
      <c r="J5" s="16" t="s">
        <v>19</v>
      </c>
      <c r="K5" s="5" t="s">
        <v>19</v>
      </c>
      <c r="L5" s="5" t="s">
        <v>19</v>
      </c>
      <c r="M5" s="5" t="s">
        <v>10</v>
      </c>
      <c r="N5" s="5" t="s">
        <v>72</v>
      </c>
      <c r="O5" s="5"/>
      <c r="P5" s="5"/>
      <c r="Q5" s="5"/>
      <c r="R5" s="5" t="s">
        <v>10</v>
      </c>
      <c r="S5" s="5" t="s">
        <v>10</v>
      </c>
      <c r="T5" s="5" t="s">
        <v>10</v>
      </c>
      <c r="U5" s="5" t="s">
        <v>19</v>
      </c>
      <c r="V5" s="5" t="s">
        <v>10</v>
      </c>
      <c r="W5" s="5" t="s">
        <v>10</v>
      </c>
      <c r="X5" s="5" t="s">
        <v>10</v>
      </c>
      <c r="Y5" s="5"/>
      <c r="Z5" s="5" t="s">
        <v>10</v>
      </c>
      <c r="AA5" s="22" t="s">
        <v>152</v>
      </c>
      <c r="AB5" s="22"/>
      <c r="AC5" s="22"/>
      <c r="AK5" s="53">
        <v>0</v>
      </c>
    </row>
    <row r="6" spans="1:37" s="2" customFormat="1" x14ac:dyDescent="0.45">
      <c r="A6" s="25">
        <f>'ETo Penman Montheit FAO 56'!A4</f>
        <v>45748</v>
      </c>
      <c r="B6" s="37">
        <v>1</v>
      </c>
      <c r="C6" s="10">
        <v>28.3</v>
      </c>
      <c r="D6" s="10">
        <v>13.6</v>
      </c>
      <c r="E6" s="7">
        <f>C6-D6</f>
        <v>14.700000000000001</v>
      </c>
      <c r="F6">
        <v>0.1</v>
      </c>
      <c r="G6" s="10">
        <v>0.4</v>
      </c>
      <c r="H6" s="18">
        <f>E6*G6</f>
        <v>5.8800000000000008</v>
      </c>
      <c r="I6" s="18">
        <f>H6/100*F6*1000</f>
        <v>5.8800000000000008</v>
      </c>
      <c r="J6" s="18">
        <f>C6-E6*G6</f>
        <v>22.42</v>
      </c>
      <c r="K6" s="12">
        <v>36</v>
      </c>
      <c r="L6" s="12">
        <v>27</v>
      </c>
      <c r="M6" s="12">
        <f>(C6-L6)/100*F6*1000</f>
        <v>1.3000000000000007</v>
      </c>
      <c r="N6" s="12" t="str">
        <f>IF(ISBLANK(L6), "Please use climatic approach", IF(M6 &gt; I6, "Yes", "No"))</f>
        <v>No</v>
      </c>
      <c r="O6" s="8">
        <f>IF(K6&gt;J6,1,(1-(J6-K6)/(J6-D6)))</f>
        <v>1</v>
      </c>
      <c r="P6" s="85" t="s">
        <v>57</v>
      </c>
      <c r="Q6" s="19">
        <v>0.4</v>
      </c>
      <c r="R6" s="8">
        <f>'ETo Penman Montheit FAO 56'!AI4</f>
        <v>7.3691946498370893</v>
      </c>
      <c r="S6" s="12">
        <f>Q6*R6</f>
        <v>2.9476778599348359</v>
      </c>
      <c r="T6" s="8">
        <f>S6*O6</f>
        <v>2.9476778599348359</v>
      </c>
      <c r="U6" s="13">
        <f>C6-K6</f>
        <v>-7.6999999999999993</v>
      </c>
      <c r="V6" s="9">
        <f>IF(((U6/100)*F6*1000-(X6+W6))&gt;0,((U6/100)*F6*1000-(X6+W6)),0)</f>
        <v>0</v>
      </c>
      <c r="W6" s="10">
        <v>0</v>
      </c>
      <c r="X6" s="10">
        <v>0</v>
      </c>
      <c r="Y6" s="7" t="str">
        <f>IF(K6&gt;J6,"Do not apply irrigation","Apply irrigation")</f>
        <v>Do not apply irrigation</v>
      </c>
      <c r="Z6" s="7">
        <v>0</v>
      </c>
      <c r="AA6" s="22" t="s">
        <v>48</v>
      </c>
      <c r="AB6"/>
      <c r="AC6"/>
      <c r="AK6" s="53">
        <v>4.2999999999999983E-3</v>
      </c>
    </row>
    <row r="7" spans="1:37" s="2" customFormat="1" x14ac:dyDescent="0.45">
      <c r="A7" s="25">
        <f>'ETo Penman Montheit FAO 56'!A5</f>
        <v>45749</v>
      </c>
      <c r="B7" s="37">
        <v>2</v>
      </c>
      <c r="C7" s="18">
        <f>C6</f>
        <v>28.3</v>
      </c>
      <c r="D7" s="18">
        <f>D6</f>
        <v>13.6</v>
      </c>
      <c r="E7" s="7">
        <f t="shared" ref="E7:E34" si="0">C7-D7</f>
        <v>14.700000000000001</v>
      </c>
      <c r="F7">
        <v>0.10565693430656931</v>
      </c>
      <c r="G7" s="18">
        <f>G6</f>
        <v>0.4</v>
      </c>
      <c r="H7" s="18">
        <f t="shared" ref="H7:H34" si="1">E7*G7</f>
        <v>5.8800000000000008</v>
      </c>
      <c r="I7" s="18">
        <f t="shared" ref="I7:I70" si="2">H7/100*F7*1000</f>
        <v>6.2126277372262759</v>
      </c>
      <c r="J7" s="18">
        <f t="shared" ref="J7:J34" si="3">C7-E7*G7</f>
        <v>22.42</v>
      </c>
      <c r="K7" s="8">
        <f t="shared" ref="K7:K38" si="4">IF((K6-(T6*100/(F7*1000))+((W7+X7)*100)/(F7*1000))&gt;C6,C6,(K6-(T6*100/(F7*1000))+((W7+X7)*100)/(F7*1000)))</f>
        <v>28.3</v>
      </c>
      <c r="L7" s="8">
        <v>30</v>
      </c>
      <c r="M7" s="12">
        <f t="shared" ref="M7:M70" si="5">(C7-L7)/100*F7*1000</f>
        <v>-1.7961678832116776</v>
      </c>
      <c r="N7" s="12" t="str">
        <f t="shared" ref="N7:N70" si="6">IF(ISBLANK(L7), "Please use climatic approach", IF(M7 &gt; I7, "Yes", "No"))</f>
        <v>No</v>
      </c>
      <c r="O7" s="8">
        <f t="shared" ref="O7:O37" si="7">IF(K7&gt;J7,1,(1-(J7-K7)/(J7-D7)))</f>
        <v>1</v>
      </c>
      <c r="P7" s="85"/>
      <c r="Q7" s="19">
        <v>0.4</v>
      </c>
      <c r="R7" s="8">
        <f>'ETo Penman Montheit FAO 56'!AI5</f>
        <v>7.771302641241066</v>
      </c>
      <c r="S7" s="12">
        <f t="shared" ref="S7:S70" si="8">Q7*R7</f>
        <v>3.1085210564964267</v>
      </c>
      <c r="T7" s="8">
        <f>S7*O7</f>
        <v>3.1085210564964267</v>
      </c>
      <c r="U7" s="13">
        <f t="shared" ref="U7:U70" si="9">C7-K7</f>
        <v>0</v>
      </c>
      <c r="V7" s="9">
        <f t="shared" ref="V7:V70" si="10">IF(((U7/100)*F7*1000-(X7+W7))&gt;0,((U7/100)*F7*1000-(X7+W7)),0)</f>
        <v>0</v>
      </c>
      <c r="W7" s="10">
        <v>0</v>
      </c>
      <c r="X7" s="10">
        <v>0</v>
      </c>
      <c r="Y7" s="7" t="str">
        <f t="shared" ref="Y7:Y70" si="11">IF(K7&gt;J7,"Do not apply irrigation","Apply irrigation")</f>
        <v>Do not apply irrigation</v>
      </c>
      <c r="Z7" s="8">
        <f>IF((K6-(T6*100/(F7*1000))+(W7+X7)*100/(F7*1000))&gt;C6,(K6-(T6*100/(F7*1000))+(W7+X7)*100/(F7*1000))-C7,0)</f>
        <v>4.9101425436195321</v>
      </c>
      <c r="AA7" s="22" t="s">
        <v>155</v>
      </c>
      <c r="AB7"/>
      <c r="AC7"/>
      <c r="AK7" s="53">
        <v>8.5999999999999965E-3</v>
      </c>
    </row>
    <row r="8" spans="1:37" s="2" customFormat="1" x14ac:dyDescent="0.45">
      <c r="A8" s="25">
        <f>'ETo Penman Montheit FAO 56'!A6</f>
        <v>45750</v>
      </c>
      <c r="B8" s="37">
        <v>3</v>
      </c>
      <c r="C8" s="18">
        <f t="shared" ref="C8:D34" si="12">C7</f>
        <v>28.3</v>
      </c>
      <c r="D8" s="18">
        <f t="shared" si="12"/>
        <v>13.6</v>
      </c>
      <c r="E8" s="7">
        <f t="shared" si="0"/>
        <v>14.700000000000001</v>
      </c>
      <c r="F8">
        <v>0.1113138686131387</v>
      </c>
      <c r="G8" s="18">
        <f t="shared" ref="G8:G71" si="13">G7</f>
        <v>0.4</v>
      </c>
      <c r="H8" s="18">
        <f t="shared" si="1"/>
        <v>5.8800000000000008</v>
      </c>
      <c r="I8" s="18">
        <f t="shared" si="2"/>
        <v>6.5452554744525564</v>
      </c>
      <c r="J8" s="18">
        <f t="shared" si="3"/>
        <v>22.42</v>
      </c>
      <c r="K8" s="8">
        <f t="shared" si="4"/>
        <v>25.507426985311408</v>
      </c>
      <c r="L8" s="8">
        <v>12</v>
      </c>
      <c r="M8" s="12">
        <f t="shared" si="5"/>
        <v>18.144160583941609</v>
      </c>
      <c r="N8" s="12" t="str">
        <f t="shared" si="6"/>
        <v>Yes</v>
      </c>
      <c r="O8" s="8">
        <f t="shared" si="7"/>
        <v>1</v>
      </c>
      <c r="P8" s="85"/>
      <c r="Q8" s="19">
        <v>0.4</v>
      </c>
      <c r="R8" s="8">
        <f>'ETo Penman Montheit FAO 56'!AI6</f>
        <v>6.9191783702394876</v>
      </c>
      <c r="S8" s="12">
        <f t="shared" si="8"/>
        <v>2.7676713480957953</v>
      </c>
      <c r="T8" s="8">
        <f t="shared" ref="T8:T17" si="14">S8*O8</f>
        <v>2.7676713480957953</v>
      </c>
      <c r="U8" s="13">
        <f t="shared" si="9"/>
        <v>2.7925730146885925</v>
      </c>
      <c r="V8" s="9">
        <f t="shared" si="10"/>
        <v>3.1085210564964263</v>
      </c>
      <c r="W8" s="10">
        <v>0</v>
      </c>
      <c r="X8" s="10">
        <v>0</v>
      </c>
      <c r="Y8" s="7" t="str">
        <f t="shared" si="11"/>
        <v>Do not apply irrigation</v>
      </c>
      <c r="Z8" s="8">
        <f t="shared" ref="Z8:Z71" si="15">IF((K7-(T7*100/(F8*1000))+(W8+X8)*100/(F8*1000))&gt;C7,(K7-(T7*100/(F8*1000))+(W8+X8)*100/(F8*1000))-C8,0)</f>
        <v>0</v>
      </c>
      <c r="AA8" s="22" t="s">
        <v>49</v>
      </c>
      <c r="AB8"/>
      <c r="AC8"/>
      <c r="AK8" s="53">
        <v>1.2899999999999995E-2</v>
      </c>
    </row>
    <row r="9" spans="1:37" s="2" customFormat="1" x14ac:dyDescent="0.45">
      <c r="A9" s="25">
        <f>'ETo Penman Montheit FAO 56'!A7</f>
        <v>45751</v>
      </c>
      <c r="B9" s="37">
        <v>4</v>
      </c>
      <c r="C9" s="18">
        <f t="shared" si="12"/>
        <v>28.3</v>
      </c>
      <c r="D9" s="18">
        <f t="shared" si="12"/>
        <v>13.6</v>
      </c>
      <c r="E9" s="7">
        <f t="shared" si="0"/>
        <v>14.700000000000001</v>
      </c>
      <c r="F9">
        <v>0.116970802919708</v>
      </c>
      <c r="G9" s="18">
        <f t="shared" si="13"/>
        <v>0.4</v>
      </c>
      <c r="H9" s="18">
        <f t="shared" si="1"/>
        <v>5.8800000000000008</v>
      </c>
      <c r="I9" s="18">
        <f t="shared" si="2"/>
        <v>6.8778832116788315</v>
      </c>
      <c r="J9" s="18">
        <f t="shared" si="3"/>
        <v>22.42</v>
      </c>
      <c r="K9" s="8">
        <f t="shared" si="4"/>
        <v>23.141305458390196</v>
      </c>
      <c r="L9" s="8">
        <v>26</v>
      </c>
      <c r="M9" s="12">
        <f t="shared" si="5"/>
        <v>2.690328467153285</v>
      </c>
      <c r="N9" s="12" t="str">
        <f t="shared" si="6"/>
        <v>No</v>
      </c>
      <c r="O9" s="8">
        <f t="shared" si="7"/>
        <v>1</v>
      </c>
      <c r="P9" s="85"/>
      <c r="Q9" s="19">
        <v>0.4</v>
      </c>
      <c r="R9" s="8">
        <f>'ETo Penman Montheit FAO 56'!AI7</f>
        <v>5.8672184638494684</v>
      </c>
      <c r="S9" s="12">
        <f t="shared" si="8"/>
        <v>2.3468873855397874</v>
      </c>
      <c r="T9" s="8">
        <f t="shared" si="14"/>
        <v>2.3468873855397874</v>
      </c>
      <c r="U9" s="13">
        <f t="shared" si="9"/>
        <v>5.1586945416098047</v>
      </c>
      <c r="V9" s="9">
        <f t="shared" si="10"/>
        <v>6.0341664254961387</v>
      </c>
      <c r="W9" s="10">
        <v>0</v>
      </c>
      <c r="X9" s="10">
        <v>0</v>
      </c>
      <c r="Y9" s="7" t="str">
        <f t="shared" si="11"/>
        <v>Do not apply irrigation</v>
      </c>
      <c r="Z9" s="8">
        <f t="shared" si="15"/>
        <v>0</v>
      </c>
      <c r="AA9" s="22" t="s">
        <v>38</v>
      </c>
      <c r="AB9"/>
      <c r="AC9"/>
      <c r="AK9" s="53">
        <v>1.7199999999999993E-2</v>
      </c>
    </row>
    <row r="10" spans="1:37" s="2" customFormat="1" x14ac:dyDescent="0.45">
      <c r="A10" s="25">
        <f>'ETo Penman Montheit FAO 56'!A8</f>
        <v>45752</v>
      </c>
      <c r="B10" s="37">
        <v>5</v>
      </c>
      <c r="C10" s="18">
        <f t="shared" si="12"/>
        <v>28.3</v>
      </c>
      <c r="D10" s="18">
        <f t="shared" si="12"/>
        <v>13.6</v>
      </c>
      <c r="E10" s="7">
        <f t="shared" si="0"/>
        <v>14.700000000000001</v>
      </c>
      <c r="F10">
        <v>0.1226277372262774</v>
      </c>
      <c r="G10" s="18">
        <f t="shared" si="13"/>
        <v>0.4</v>
      </c>
      <c r="H10" s="18">
        <f t="shared" si="1"/>
        <v>5.8800000000000008</v>
      </c>
      <c r="I10" s="18">
        <f t="shared" si="2"/>
        <v>7.2105109489051111</v>
      </c>
      <c r="J10" s="18">
        <f t="shared" si="3"/>
        <v>22.42</v>
      </c>
      <c r="K10" s="8">
        <f t="shared" si="4"/>
        <v>21.227474673753584</v>
      </c>
      <c r="L10" s="8">
        <v>16</v>
      </c>
      <c r="M10" s="12">
        <f t="shared" si="5"/>
        <v>15.083211678832122</v>
      </c>
      <c r="N10" s="12" t="str">
        <f t="shared" si="6"/>
        <v>Yes</v>
      </c>
      <c r="O10" s="8">
        <f t="shared" si="7"/>
        <v>0.86479304691083692</v>
      </c>
      <c r="P10" s="85"/>
      <c r="Q10" s="19">
        <v>0.4</v>
      </c>
      <c r="R10" s="8">
        <f>'ETo Penman Montheit FAO 56'!AI8</f>
        <v>5.8672184638494684</v>
      </c>
      <c r="S10" s="12">
        <f t="shared" si="8"/>
        <v>2.3468873855397874</v>
      </c>
      <c r="T10" s="8">
        <f t="shared" si="14"/>
        <v>2.0295718928975606</v>
      </c>
      <c r="U10" s="13">
        <f t="shared" si="9"/>
        <v>7.0725253262464172</v>
      </c>
      <c r="V10" s="9">
        <f t="shared" si="10"/>
        <v>8.6728777723313755</v>
      </c>
      <c r="W10" s="10">
        <v>0</v>
      </c>
      <c r="X10" s="10">
        <v>0</v>
      </c>
      <c r="Y10" s="7" t="str">
        <f t="shared" si="11"/>
        <v>Apply irrigation</v>
      </c>
      <c r="Z10" s="8">
        <f t="shared" si="15"/>
        <v>0</v>
      </c>
      <c r="AA10"/>
      <c r="AB10"/>
      <c r="AC10"/>
      <c r="AK10" s="53">
        <v>2.1499999999999991E-2</v>
      </c>
    </row>
    <row r="11" spans="1:37" s="2" customFormat="1" x14ac:dyDescent="0.45">
      <c r="A11" s="25">
        <f>'ETo Penman Montheit FAO 56'!A9</f>
        <v>45753</v>
      </c>
      <c r="B11" s="37">
        <v>6</v>
      </c>
      <c r="C11" s="18">
        <f t="shared" si="12"/>
        <v>28.3</v>
      </c>
      <c r="D11" s="18">
        <f t="shared" si="12"/>
        <v>13.6</v>
      </c>
      <c r="E11" s="7">
        <f t="shared" si="0"/>
        <v>14.700000000000001</v>
      </c>
      <c r="F11">
        <v>0.1282846715328467</v>
      </c>
      <c r="G11" s="18">
        <f t="shared" si="13"/>
        <v>0.4</v>
      </c>
      <c r="H11" s="18">
        <f t="shared" si="1"/>
        <v>5.8800000000000008</v>
      </c>
      <c r="I11" s="18">
        <f t="shared" si="2"/>
        <v>7.5431386861313863</v>
      </c>
      <c r="J11" s="18">
        <f t="shared" si="3"/>
        <v>22.42</v>
      </c>
      <c r="K11" s="8">
        <f t="shared" si="4"/>
        <v>19.645390182561744</v>
      </c>
      <c r="L11" s="8">
        <v>23</v>
      </c>
      <c r="M11" s="12">
        <f t="shared" si="5"/>
        <v>6.7990875912408759</v>
      </c>
      <c r="N11" s="12" t="str">
        <f t="shared" si="6"/>
        <v>No</v>
      </c>
      <c r="O11" s="8">
        <f t="shared" si="7"/>
        <v>0.68541838804554911</v>
      </c>
      <c r="P11" s="85"/>
      <c r="Q11" s="19">
        <v>0.4</v>
      </c>
      <c r="R11" s="8">
        <f>'ETo Penman Montheit FAO 56'!AI9</f>
        <v>5.8672184638494684</v>
      </c>
      <c r="S11" s="12">
        <f t="shared" si="8"/>
        <v>2.3468873855397874</v>
      </c>
      <c r="T11" s="8">
        <f t="shared" si="14"/>
        <v>1.6085997687211142</v>
      </c>
      <c r="U11" s="13">
        <f t="shared" si="9"/>
        <v>8.6546098174382564</v>
      </c>
      <c r="V11" s="9">
        <f t="shared" si="10"/>
        <v>11.10253777675017</v>
      </c>
      <c r="W11" s="10">
        <v>0</v>
      </c>
      <c r="X11" s="10">
        <v>0</v>
      </c>
      <c r="Y11" s="7" t="str">
        <f t="shared" si="11"/>
        <v>Apply irrigation</v>
      </c>
      <c r="Z11" s="8">
        <f>IF((K10-(T10*100/(F11*1000))+(W11+X11)*100/(F11*1000))&gt;C10,(K10-(T10*100/(F11*1000))+(W11+X11)*100/(F11*1000))-C11,0)</f>
        <v>0</v>
      </c>
      <c r="AA11" s="80" t="s">
        <v>153</v>
      </c>
      <c r="AB11" s="81"/>
      <c r="AC11" s="81"/>
      <c r="AD11" s="81"/>
      <c r="AE11" s="81"/>
      <c r="AK11" s="53">
        <v>2.579999999999999E-2</v>
      </c>
    </row>
    <row r="12" spans="1:37" s="2" customFormat="1" x14ac:dyDescent="0.45">
      <c r="A12" s="25">
        <f>'ETo Penman Montheit FAO 56'!A10</f>
        <v>45754</v>
      </c>
      <c r="B12" s="37">
        <v>7</v>
      </c>
      <c r="C12" s="18">
        <f t="shared" si="12"/>
        <v>28.3</v>
      </c>
      <c r="D12" s="18">
        <f t="shared" si="12"/>
        <v>13.6</v>
      </c>
      <c r="E12" s="7">
        <f t="shared" si="0"/>
        <v>14.700000000000001</v>
      </c>
      <c r="F12">
        <v>0.13394160583941611</v>
      </c>
      <c r="G12" s="18">
        <f t="shared" si="13"/>
        <v>0.4</v>
      </c>
      <c r="H12" s="18">
        <f t="shared" si="1"/>
        <v>5.8800000000000008</v>
      </c>
      <c r="I12" s="18">
        <f t="shared" si="2"/>
        <v>7.8757664233576676</v>
      </c>
      <c r="J12" s="18">
        <f t="shared" si="3"/>
        <v>22.42</v>
      </c>
      <c r="K12" s="8">
        <f t="shared" si="4"/>
        <v>18.444419238066963</v>
      </c>
      <c r="L12" s="8">
        <v>12</v>
      </c>
      <c r="M12" s="12">
        <f t="shared" si="5"/>
        <v>21.832481751824826</v>
      </c>
      <c r="N12" s="12" t="str">
        <f t="shared" si="6"/>
        <v>Yes</v>
      </c>
      <c r="O12" s="8">
        <f t="shared" si="7"/>
        <v>0.54925388186700252</v>
      </c>
      <c r="P12" s="85"/>
      <c r="Q12" s="19">
        <v>0.4</v>
      </c>
      <c r="R12" s="8">
        <f>'ETo Penman Montheit FAO 56'!AI10</f>
        <v>5.8672184638494684</v>
      </c>
      <c r="S12" s="12">
        <f t="shared" si="8"/>
        <v>2.3468873855397874</v>
      </c>
      <c r="T12" s="8">
        <f t="shared" si="14"/>
        <v>1.2890370068124288</v>
      </c>
      <c r="U12" s="13">
        <f>C12-K12</f>
        <v>9.8555807619330373</v>
      </c>
      <c r="V12" s="9">
        <f t="shared" si="10"/>
        <v>13.200723137333672</v>
      </c>
      <c r="W12" s="10">
        <v>0</v>
      </c>
      <c r="X12" s="10">
        <v>0</v>
      </c>
      <c r="Y12" s="7" t="str">
        <f>IF(K12&gt;J12,"Do not apply irrigation","Apply irrigation")</f>
        <v>Apply irrigation</v>
      </c>
      <c r="Z12" s="8">
        <f t="shared" si="15"/>
        <v>0</v>
      </c>
      <c r="AK12" s="53">
        <v>3.0100000000000016E-2</v>
      </c>
    </row>
    <row r="13" spans="1:37" s="2" customFormat="1" ht="28.5" x14ac:dyDescent="0.45">
      <c r="A13" s="25">
        <f>'ETo Penman Montheit FAO 56'!A11</f>
        <v>45755</v>
      </c>
      <c r="B13" s="37">
        <v>8</v>
      </c>
      <c r="C13" s="18">
        <f t="shared" si="12"/>
        <v>28.3</v>
      </c>
      <c r="D13" s="18">
        <f t="shared" si="12"/>
        <v>13.6</v>
      </c>
      <c r="E13" s="7">
        <f t="shared" si="0"/>
        <v>14.700000000000001</v>
      </c>
      <c r="F13">
        <v>0.13959854014598541</v>
      </c>
      <c r="G13" s="18">
        <f t="shared" si="13"/>
        <v>0.4</v>
      </c>
      <c r="H13" s="18">
        <f t="shared" si="1"/>
        <v>5.8800000000000008</v>
      </c>
      <c r="I13" s="18">
        <f t="shared" si="2"/>
        <v>8.2083941605839428</v>
      </c>
      <c r="J13" s="18">
        <f t="shared" si="3"/>
        <v>22.42</v>
      </c>
      <c r="K13" s="8">
        <f t="shared" si="4"/>
        <v>24.684429329918974</v>
      </c>
      <c r="L13" s="8">
        <v>12</v>
      </c>
      <c r="M13" s="12">
        <f t="shared" si="5"/>
        <v>22.754562043795623</v>
      </c>
      <c r="N13" s="12" t="str">
        <f t="shared" si="6"/>
        <v>Yes</v>
      </c>
      <c r="O13" s="8">
        <f t="shared" si="7"/>
        <v>1</v>
      </c>
      <c r="P13" s="85"/>
      <c r="Q13" s="19">
        <v>0.4</v>
      </c>
      <c r="R13" s="8">
        <f>'ETo Penman Montheit FAO 56'!AI11</f>
        <v>5.8672184638494684</v>
      </c>
      <c r="S13" s="12">
        <f t="shared" si="8"/>
        <v>2.3468873855397874</v>
      </c>
      <c r="T13" s="8">
        <f t="shared" si="14"/>
        <v>2.3468873855397874</v>
      </c>
      <c r="U13" s="13">
        <f t="shared" si="9"/>
        <v>3.6155706700810271</v>
      </c>
      <c r="V13" s="9">
        <f t="shared" si="10"/>
        <v>0</v>
      </c>
      <c r="W13" s="10">
        <v>0</v>
      </c>
      <c r="X13" s="10">
        <v>10</v>
      </c>
      <c r="Y13" s="7" t="str">
        <f t="shared" si="11"/>
        <v>Do not apply irrigation</v>
      </c>
      <c r="Z13" s="8">
        <f t="shared" si="15"/>
        <v>0</v>
      </c>
      <c r="AA13" s="88" t="s">
        <v>156</v>
      </c>
      <c r="AB13" s="88" t="s">
        <v>157</v>
      </c>
      <c r="AC13" s="88" t="s">
        <v>158</v>
      </c>
      <c r="AD13" s="88" t="s">
        <v>159</v>
      </c>
      <c r="AK13" s="53">
        <v>3.4399999999999986E-2</v>
      </c>
    </row>
    <row r="14" spans="1:37" s="2" customFormat="1" ht="71.25" x14ac:dyDescent="0.45">
      <c r="A14" s="25">
        <f>'ETo Penman Montheit FAO 56'!A12</f>
        <v>45756</v>
      </c>
      <c r="B14" s="37">
        <v>9</v>
      </c>
      <c r="C14" s="18">
        <f t="shared" si="12"/>
        <v>28.3</v>
      </c>
      <c r="D14" s="18">
        <f t="shared" si="12"/>
        <v>13.6</v>
      </c>
      <c r="E14" s="7">
        <f t="shared" si="0"/>
        <v>14.700000000000001</v>
      </c>
      <c r="F14">
        <v>0.14525547445255471</v>
      </c>
      <c r="G14" s="18">
        <f t="shared" si="13"/>
        <v>0.4</v>
      </c>
      <c r="H14" s="18">
        <f t="shared" si="1"/>
        <v>5.8800000000000008</v>
      </c>
      <c r="I14" s="18">
        <f t="shared" si="2"/>
        <v>8.5410218978102179</v>
      </c>
      <c r="J14" s="18">
        <f t="shared" si="3"/>
        <v>22.42</v>
      </c>
      <c r="K14" s="8">
        <f t="shared" si="4"/>
        <v>23.068732989120225</v>
      </c>
      <c r="L14" s="8">
        <v>27</v>
      </c>
      <c r="M14" s="12">
        <f t="shared" si="5"/>
        <v>1.8883211678832121</v>
      </c>
      <c r="N14" s="12" t="str">
        <f t="shared" si="6"/>
        <v>No</v>
      </c>
      <c r="O14" s="8">
        <f t="shared" si="7"/>
        <v>1</v>
      </c>
      <c r="P14" s="85"/>
      <c r="Q14" s="19">
        <v>0.4</v>
      </c>
      <c r="R14" s="8">
        <f>'ETo Penman Montheit FAO 56'!AI12</f>
        <v>5.8672184638494684</v>
      </c>
      <c r="S14" s="12">
        <f t="shared" si="8"/>
        <v>2.3468873855397874</v>
      </c>
      <c r="T14" s="8">
        <f t="shared" si="14"/>
        <v>2.3468873855397874</v>
      </c>
      <c r="U14" s="13">
        <f t="shared" si="9"/>
        <v>5.2312670108797761</v>
      </c>
      <c r="V14" s="9">
        <f t="shared" si="10"/>
        <v>7.5987017165333954</v>
      </c>
      <c r="W14" s="10">
        <v>0</v>
      </c>
      <c r="X14" s="10"/>
      <c r="Y14" s="7" t="str">
        <f t="shared" si="11"/>
        <v>Do not apply irrigation</v>
      </c>
      <c r="Z14" s="8">
        <f t="shared" si="15"/>
        <v>0</v>
      </c>
      <c r="AA14" s="89" t="s">
        <v>57</v>
      </c>
      <c r="AB14" s="90" t="s">
        <v>160</v>
      </c>
      <c r="AC14" s="90" t="s">
        <v>161</v>
      </c>
      <c r="AD14" s="89" t="s">
        <v>162</v>
      </c>
      <c r="AK14" s="53">
        <v>3.8700000000000012E-2</v>
      </c>
    </row>
    <row r="15" spans="1:37" s="2" customFormat="1" ht="57" x14ac:dyDescent="0.45">
      <c r="A15" s="25">
        <f>'ETo Penman Montheit FAO 56'!A13</f>
        <v>45757</v>
      </c>
      <c r="B15" s="37">
        <v>10</v>
      </c>
      <c r="C15" s="18">
        <f t="shared" si="12"/>
        <v>28.3</v>
      </c>
      <c r="D15" s="18">
        <f t="shared" si="12"/>
        <v>13.6</v>
      </c>
      <c r="E15" s="7">
        <f t="shared" si="0"/>
        <v>14.700000000000001</v>
      </c>
      <c r="F15">
        <v>0.15091240875912409</v>
      </c>
      <c r="G15" s="18">
        <f t="shared" si="13"/>
        <v>0.4</v>
      </c>
      <c r="H15" s="18">
        <f t="shared" si="1"/>
        <v>5.8800000000000008</v>
      </c>
      <c r="I15" s="18">
        <f t="shared" si="2"/>
        <v>8.8736496350364984</v>
      </c>
      <c r="J15" s="18">
        <f t="shared" si="3"/>
        <v>22.42</v>
      </c>
      <c r="K15" s="8">
        <f t="shared" si="4"/>
        <v>21.513600840056377</v>
      </c>
      <c r="L15" s="8">
        <v>25</v>
      </c>
      <c r="M15" s="12">
        <f t="shared" si="5"/>
        <v>4.9801094890510962</v>
      </c>
      <c r="N15" s="12" t="str">
        <f t="shared" si="6"/>
        <v>No</v>
      </c>
      <c r="O15" s="8">
        <f t="shared" si="7"/>
        <v>0.89723365533518995</v>
      </c>
      <c r="P15" s="85"/>
      <c r="Q15" s="19">
        <v>0.4</v>
      </c>
      <c r="R15" s="8">
        <f>'ETo Penman Montheit FAO 56'!AI13</f>
        <v>5.8672184638494684</v>
      </c>
      <c r="S15" s="12">
        <f t="shared" si="8"/>
        <v>2.3468873855397874</v>
      </c>
      <c r="T15" s="8">
        <f t="shared" si="14"/>
        <v>2.1057063475879105</v>
      </c>
      <c r="U15" s="13">
        <f t="shared" si="9"/>
        <v>6.786399159943624</v>
      </c>
      <c r="V15" s="9">
        <f t="shared" si="10"/>
        <v>10.241518440279885</v>
      </c>
      <c r="W15" s="10">
        <v>0</v>
      </c>
      <c r="X15" s="10"/>
      <c r="Y15" s="7" t="str">
        <f t="shared" si="11"/>
        <v>Apply irrigation</v>
      </c>
      <c r="Z15" s="8">
        <f t="shared" si="15"/>
        <v>0</v>
      </c>
      <c r="AA15" s="89" t="s">
        <v>163</v>
      </c>
      <c r="AB15" s="90" t="s">
        <v>164</v>
      </c>
      <c r="AC15" s="90" t="s">
        <v>165</v>
      </c>
      <c r="AD15" s="89" t="s">
        <v>166</v>
      </c>
      <c r="AK15" s="53">
        <v>4.300000000000001E-2</v>
      </c>
    </row>
    <row r="16" spans="1:37" s="2" customFormat="1" ht="71.25" x14ac:dyDescent="0.45">
      <c r="A16" s="25">
        <f>'ETo Penman Montheit FAO 56'!A14</f>
        <v>45758</v>
      </c>
      <c r="B16" s="37">
        <v>11</v>
      </c>
      <c r="C16" s="18">
        <f t="shared" si="12"/>
        <v>28.3</v>
      </c>
      <c r="D16" s="18">
        <f t="shared" si="12"/>
        <v>13.6</v>
      </c>
      <c r="E16" s="7">
        <f t="shared" si="0"/>
        <v>14.700000000000001</v>
      </c>
      <c r="F16">
        <v>0.15656934306569339</v>
      </c>
      <c r="G16" s="18">
        <f t="shared" si="13"/>
        <v>0.4</v>
      </c>
      <c r="H16" s="18">
        <f t="shared" si="1"/>
        <v>5.8800000000000008</v>
      </c>
      <c r="I16" s="18">
        <f t="shared" si="2"/>
        <v>9.2062773722627735</v>
      </c>
      <c r="J16" s="18">
        <f t="shared" si="3"/>
        <v>22.42</v>
      </c>
      <c r="K16" s="8">
        <f t="shared" si="4"/>
        <v>20.168697485186708</v>
      </c>
      <c r="L16" s="8">
        <v>23</v>
      </c>
      <c r="M16" s="12">
        <f t="shared" si="5"/>
        <v>8.2981751824817511</v>
      </c>
      <c r="N16" s="12" t="str">
        <f t="shared" si="6"/>
        <v>No</v>
      </c>
      <c r="O16" s="8">
        <f t="shared" si="7"/>
        <v>0.74475028176720037</v>
      </c>
      <c r="P16" s="85"/>
      <c r="Q16" s="19">
        <v>0.4</v>
      </c>
      <c r="R16" s="8">
        <f>'ETo Penman Montheit FAO 56'!AI14</f>
        <v>5.8672184638494684</v>
      </c>
      <c r="S16" s="12">
        <f t="shared" si="8"/>
        <v>2.3468873855397874</v>
      </c>
      <c r="T16" s="8">
        <f t="shared" si="14"/>
        <v>1.7478450416566449</v>
      </c>
      <c r="U16" s="13">
        <f t="shared" si="9"/>
        <v>8.1313025148132922</v>
      </c>
      <c r="V16" s="9">
        <f t="shared" si="10"/>
        <v>12.731126930127378</v>
      </c>
      <c r="W16" s="10">
        <v>0</v>
      </c>
      <c r="X16" s="10"/>
      <c r="Y16" s="7" t="str">
        <f t="shared" si="11"/>
        <v>Apply irrigation</v>
      </c>
      <c r="Z16" s="8">
        <f t="shared" si="15"/>
        <v>0</v>
      </c>
      <c r="AA16" s="89" t="s">
        <v>59</v>
      </c>
      <c r="AB16" s="90" t="s">
        <v>167</v>
      </c>
      <c r="AC16" s="90" t="s">
        <v>168</v>
      </c>
      <c r="AD16" s="89" t="s">
        <v>169</v>
      </c>
      <c r="AK16" s="53">
        <v>4.7300000000000009E-2</v>
      </c>
    </row>
    <row r="17" spans="1:37" s="2" customFormat="1" ht="57" x14ac:dyDescent="0.45">
      <c r="A17" s="25">
        <f>'ETo Penman Montheit FAO 56'!A15</f>
        <v>45759</v>
      </c>
      <c r="B17" s="37">
        <v>12</v>
      </c>
      <c r="C17" s="18">
        <f t="shared" si="12"/>
        <v>28.3</v>
      </c>
      <c r="D17" s="18">
        <f t="shared" si="12"/>
        <v>13.6</v>
      </c>
      <c r="E17" s="7">
        <f t="shared" si="0"/>
        <v>14.700000000000001</v>
      </c>
      <c r="F17">
        <v>0.16222627737226281</v>
      </c>
      <c r="G17" s="18">
        <f t="shared" si="13"/>
        <v>0.4</v>
      </c>
      <c r="H17" s="18">
        <f t="shared" si="1"/>
        <v>5.8800000000000008</v>
      </c>
      <c r="I17" s="18">
        <f t="shared" si="2"/>
        <v>9.538905109489054</v>
      </c>
      <c r="J17" s="18">
        <f t="shared" si="3"/>
        <v>22.42</v>
      </c>
      <c r="K17" s="8">
        <f t="shared" si="4"/>
        <v>27.721206953321868</v>
      </c>
      <c r="L17" s="8">
        <v>25</v>
      </c>
      <c r="M17" s="12">
        <f t="shared" si="5"/>
        <v>5.353467153284674</v>
      </c>
      <c r="N17" s="12" t="str">
        <f t="shared" si="6"/>
        <v>No</v>
      </c>
      <c r="O17" s="8">
        <f t="shared" si="7"/>
        <v>1</v>
      </c>
      <c r="P17" s="85"/>
      <c r="Q17" s="19">
        <v>0.4</v>
      </c>
      <c r="R17" s="8">
        <f>'ETo Penman Montheit FAO 56'!AI15</f>
        <v>5.8672184638494684</v>
      </c>
      <c r="S17" s="12">
        <f t="shared" si="8"/>
        <v>2.3468873855397874</v>
      </c>
      <c r="T17" s="8">
        <f t="shared" si="14"/>
        <v>2.3468873855397874</v>
      </c>
      <c r="U17" s="13">
        <f t="shared" si="9"/>
        <v>0.57879304667813258</v>
      </c>
      <c r="V17" s="9">
        <f t="shared" si="10"/>
        <v>0</v>
      </c>
      <c r="W17" s="10">
        <v>14</v>
      </c>
      <c r="X17" s="10"/>
      <c r="Y17" s="7" t="str">
        <f t="shared" si="11"/>
        <v>Do not apply irrigation</v>
      </c>
      <c r="Z17" s="8">
        <f t="shared" si="15"/>
        <v>0</v>
      </c>
      <c r="AA17" s="89" t="s">
        <v>170</v>
      </c>
      <c r="AB17" s="90" t="s">
        <v>171</v>
      </c>
      <c r="AC17" s="90" t="s">
        <v>172</v>
      </c>
      <c r="AD17" s="89" t="s">
        <v>173</v>
      </c>
      <c r="AK17" s="53">
        <v>5.1599999999999979E-2</v>
      </c>
    </row>
    <row r="18" spans="1:37" s="2" customFormat="1" x14ac:dyDescent="0.45">
      <c r="A18" s="25">
        <f>'ETo Penman Montheit FAO 56'!A16</f>
        <v>45760</v>
      </c>
      <c r="B18" s="37">
        <v>13</v>
      </c>
      <c r="C18" s="18">
        <f t="shared" si="12"/>
        <v>28.3</v>
      </c>
      <c r="D18" s="18">
        <f t="shared" si="12"/>
        <v>13.6</v>
      </c>
      <c r="E18" s="7">
        <f t="shared" si="0"/>
        <v>14.700000000000001</v>
      </c>
      <c r="F18">
        <v>0.16788321167883211</v>
      </c>
      <c r="G18" s="18">
        <f t="shared" si="13"/>
        <v>0.4</v>
      </c>
      <c r="H18" s="18">
        <f t="shared" si="1"/>
        <v>5.8800000000000008</v>
      </c>
      <c r="I18" s="18">
        <f t="shared" si="2"/>
        <v>9.8715328467153292</v>
      </c>
      <c r="J18" s="18">
        <f t="shared" si="3"/>
        <v>22.42</v>
      </c>
      <c r="K18" s="8">
        <f t="shared" si="4"/>
        <v>26.323278380195994</v>
      </c>
      <c r="L18" s="8">
        <v>23</v>
      </c>
      <c r="M18" s="12">
        <f t="shared" si="5"/>
        <v>8.8978102189781012</v>
      </c>
      <c r="N18" s="12" t="str">
        <f t="shared" si="6"/>
        <v>No</v>
      </c>
      <c r="O18" s="8">
        <f t="shared" si="7"/>
        <v>1</v>
      </c>
      <c r="P18" s="85"/>
      <c r="Q18" s="19">
        <v>0.4</v>
      </c>
      <c r="R18" s="8">
        <f>'ETo Penman Montheit FAO 56'!AI16</f>
        <v>5.8672184638494684</v>
      </c>
      <c r="S18" s="12">
        <f t="shared" si="8"/>
        <v>2.3468873855397874</v>
      </c>
      <c r="T18" s="8">
        <f t="shared" ref="T18:T91" si="16">S18*O18</f>
        <v>2.3468873855397874</v>
      </c>
      <c r="U18" s="13">
        <f t="shared" si="9"/>
        <v>1.9767216198040067</v>
      </c>
      <c r="V18" s="9">
        <f t="shared" si="10"/>
        <v>3.3185837412767993</v>
      </c>
      <c r="W18" s="10">
        <v>0</v>
      </c>
      <c r="X18" s="10"/>
      <c r="Y18" s="7" t="str">
        <f t="shared" si="11"/>
        <v>Do not apply irrigation</v>
      </c>
      <c r="Z18" s="8">
        <f t="shared" si="15"/>
        <v>0</v>
      </c>
      <c r="AA18" s="89" t="s">
        <v>174</v>
      </c>
      <c r="AB18" s="89" t="s">
        <v>175</v>
      </c>
      <c r="AC18" s="90"/>
      <c r="AD18" s="90"/>
      <c r="AK18" s="53">
        <v>5.5900000000000005E-2</v>
      </c>
    </row>
    <row r="19" spans="1:37" s="2" customFormat="1" x14ac:dyDescent="0.45">
      <c r="A19" s="25">
        <f>'ETo Penman Montheit FAO 56'!A17</f>
        <v>45761</v>
      </c>
      <c r="B19" s="37">
        <v>14</v>
      </c>
      <c r="C19" s="18">
        <f t="shared" si="12"/>
        <v>28.3</v>
      </c>
      <c r="D19" s="18">
        <f t="shared" si="12"/>
        <v>13.6</v>
      </c>
      <c r="E19" s="7">
        <f t="shared" si="0"/>
        <v>14.700000000000001</v>
      </c>
      <c r="F19">
        <v>0.17354014598540149</v>
      </c>
      <c r="G19" s="18">
        <f t="shared" si="13"/>
        <v>0.4</v>
      </c>
      <c r="H19" s="18">
        <f t="shared" si="1"/>
        <v>5.8800000000000008</v>
      </c>
      <c r="I19" s="18">
        <f t="shared" si="2"/>
        <v>10.20416058394161</v>
      </c>
      <c r="J19" s="18">
        <f t="shared" si="3"/>
        <v>22.42</v>
      </c>
      <c r="K19" s="8">
        <f t="shared" si="4"/>
        <v>24.970918456667285</v>
      </c>
      <c r="L19" s="8">
        <v>23</v>
      </c>
      <c r="M19" s="12">
        <f t="shared" si="5"/>
        <v>9.1976277372262807</v>
      </c>
      <c r="N19" s="12" t="str">
        <f t="shared" si="6"/>
        <v>No</v>
      </c>
      <c r="O19" s="8">
        <f t="shared" si="7"/>
        <v>1</v>
      </c>
      <c r="P19" s="85"/>
      <c r="Q19" s="19">
        <v>0.4</v>
      </c>
      <c r="R19" s="8">
        <f>'ETo Penman Montheit FAO 56'!AI17</f>
        <v>5.8672184638494684</v>
      </c>
      <c r="S19" s="12">
        <f t="shared" si="8"/>
        <v>2.3468873855397874</v>
      </c>
      <c r="T19" s="8">
        <f t="shared" si="16"/>
        <v>2.3468873855397874</v>
      </c>
      <c r="U19" s="13">
        <f t="shared" si="9"/>
        <v>3.3290815433327161</v>
      </c>
      <c r="V19" s="9">
        <f t="shared" si="10"/>
        <v>5.7772929702726517</v>
      </c>
      <c r="W19" s="10">
        <v>0</v>
      </c>
      <c r="X19" s="10"/>
      <c r="Y19" s="7" t="str">
        <f t="shared" si="11"/>
        <v>Do not apply irrigation</v>
      </c>
      <c r="Z19" s="8">
        <f t="shared" si="15"/>
        <v>0</v>
      </c>
      <c r="AA19" s="75"/>
      <c r="AB19"/>
      <c r="AC19"/>
      <c r="AK19" s="53">
        <v>6.0199999999999976E-2</v>
      </c>
    </row>
    <row r="20" spans="1:37" s="2" customFormat="1" x14ac:dyDescent="0.45">
      <c r="A20" s="25">
        <f>'ETo Penman Montheit FAO 56'!A18</f>
        <v>45762</v>
      </c>
      <c r="B20" s="37">
        <v>15</v>
      </c>
      <c r="C20" s="18">
        <f t="shared" si="12"/>
        <v>28.3</v>
      </c>
      <c r="D20" s="18">
        <f t="shared" si="12"/>
        <v>13.6</v>
      </c>
      <c r="E20" s="7">
        <f t="shared" si="0"/>
        <v>14.700000000000001</v>
      </c>
      <c r="F20">
        <v>0.17919708029197079</v>
      </c>
      <c r="G20" s="18">
        <f t="shared" si="13"/>
        <v>0.4</v>
      </c>
      <c r="H20" s="18">
        <f t="shared" si="1"/>
        <v>5.8800000000000008</v>
      </c>
      <c r="I20" s="18">
        <f t="shared" si="2"/>
        <v>10.536788321167885</v>
      </c>
      <c r="J20" s="18">
        <f t="shared" si="3"/>
        <v>22.42</v>
      </c>
      <c r="K20" s="8">
        <f t="shared" si="4"/>
        <v>23.661250139685816</v>
      </c>
      <c r="L20" s="8">
        <v>25</v>
      </c>
      <c r="M20" s="12">
        <f t="shared" si="5"/>
        <v>5.9135036496350368</v>
      </c>
      <c r="N20" s="12" t="str">
        <f t="shared" si="6"/>
        <v>No</v>
      </c>
      <c r="O20" s="8">
        <f t="shared" si="7"/>
        <v>1</v>
      </c>
      <c r="P20" s="85"/>
      <c r="Q20" s="19">
        <v>0.4</v>
      </c>
      <c r="R20" s="8">
        <f>'ETo Penman Montheit FAO 56'!AI18</f>
        <v>5.8672184638494684</v>
      </c>
      <c r="S20" s="12">
        <f t="shared" si="8"/>
        <v>2.3468873855397874</v>
      </c>
      <c r="T20" s="8">
        <f t="shared" si="16"/>
        <v>2.3468873855397874</v>
      </c>
      <c r="U20" s="13">
        <f t="shared" si="9"/>
        <v>4.638749860314185</v>
      </c>
      <c r="V20" s="9">
        <f t="shared" si="10"/>
        <v>8.3125043117308923</v>
      </c>
      <c r="W20" s="10">
        <v>0</v>
      </c>
      <c r="X20" s="10"/>
      <c r="Y20" s="7" t="str">
        <f t="shared" si="11"/>
        <v>Do not apply irrigation</v>
      </c>
      <c r="Z20" s="8">
        <f t="shared" si="15"/>
        <v>0</v>
      </c>
      <c r="AA20" s="22" t="s">
        <v>176</v>
      </c>
      <c r="AB20"/>
      <c r="AC20"/>
      <c r="AK20" s="53">
        <v>6.4500000000000002E-2</v>
      </c>
    </row>
    <row r="21" spans="1:37" s="2" customFormat="1" x14ac:dyDescent="0.45">
      <c r="A21" s="25">
        <f>'ETo Penman Montheit FAO 56'!A19</f>
        <v>45763</v>
      </c>
      <c r="B21" s="37">
        <v>16</v>
      </c>
      <c r="C21" s="18">
        <f t="shared" si="12"/>
        <v>28.3</v>
      </c>
      <c r="D21" s="18">
        <f t="shared" si="12"/>
        <v>13.6</v>
      </c>
      <c r="E21" s="7">
        <f t="shared" si="0"/>
        <v>14.700000000000001</v>
      </c>
      <c r="F21">
        <v>0.18485401459854009</v>
      </c>
      <c r="G21" s="18">
        <f t="shared" si="13"/>
        <v>0.4</v>
      </c>
      <c r="H21" s="18">
        <f t="shared" si="1"/>
        <v>5.8800000000000008</v>
      </c>
      <c r="I21" s="18">
        <f t="shared" si="2"/>
        <v>10.869416058394158</v>
      </c>
      <c r="J21" s="18">
        <f t="shared" si="3"/>
        <v>22.42</v>
      </c>
      <c r="K21" s="8">
        <f t="shared" si="4"/>
        <v>28.3</v>
      </c>
      <c r="L21" s="8">
        <v>23</v>
      </c>
      <c r="M21" s="12">
        <f t="shared" si="5"/>
        <v>9.7972627737226254</v>
      </c>
      <c r="N21" s="12" t="str">
        <f t="shared" si="6"/>
        <v>No</v>
      </c>
      <c r="O21" s="8">
        <f t="shared" si="7"/>
        <v>1</v>
      </c>
      <c r="P21" s="85"/>
      <c r="Q21" s="19">
        <v>0.4</v>
      </c>
      <c r="R21" s="8">
        <f>'ETo Penman Montheit FAO 56'!AI19</f>
        <v>5.8672184638494684</v>
      </c>
      <c r="S21" s="12">
        <f t="shared" si="8"/>
        <v>2.3468873855397874</v>
      </c>
      <c r="T21" s="8">
        <f t="shared" si="16"/>
        <v>2.3468873855397874</v>
      </c>
      <c r="U21" s="13">
        <f t="shared" si="9"/>
        <v>0</v>
      </c>
      <c r="V21" s="9">
        <f t="shared" si="10"/>
        <v>0</v>
      </c>
      <c r="W21" s="10">
        <v>20</v>
      </c>
      <c r="X21" s="10"/>
      <c r="Y21" s="7" t="str">
        <f t="shared" si="11"/>
        <v>Do not apply irrigation</v>
      </c>
      <c r="Z21" s="8">
        <f t="shared" si="15"/>
        <v>4.9110089873898595</v>
      </c>
      <c r="AA21" s="75"/>
      <c r="AK21" s="53">
        <v>6.8800000000000028E-2</v>
      </c>
    </row>
    <row r="22" spans="1:37" s="2" customFormat="1" x14ac:dyDescent="0.45">
      <c r="A22" s="25">
        <f>'ETo Penman Montheit FAO 56'!A20</f>
        <v>45764</v>
      </c>
      <c r="B22" s="37">
        <v>17</v>
      </c>
      <c r="C22" s="18">
        <f t="shared" si="12"/>
        <v>28.3</v>
      </c>
      <c r="D22" s="18">
        <f t="shared" si="12"/>
        <v>13.6</v>
      </c>
      <c r="E22" s="7">
        <f t="shared" si="0"/>
        <v>14.700000000000001</v>
      </c>
      <c r="F22">
        <v>0.1905109489051095</v>
      </c>
      <c r="G22" s="18">
        <f t="shared" si="13"/>
        <v>0.4</v>
      </c>
      <c r="H22" s="18">
        <f t="shared" si="1"/>
        <v>5.8800000000000008</v>
      </c>
      <c r="I22" s="18">
        <f t="shared" si="2"/>
        <v>11.202043795620439</v>
      </c>
      <c r="J22" s="18">
        <f t="shared" si="3"/>
        <v>22.42</v>
      </c>
      <c r="K22" s="8">
        <f t="shared" si="4"/>
        <v>27.068108920233904</v>
      </c>
      <c r="L22" s="8">
        <v>13</v>
      </c>
      <c r="M22" s="12">
        <f t="shared" si="5"/>
        <v>29.148175182481754</v>
      </c>
      <c r="N22" s="12" t="str">
        <f t="shared" si="6"/>
        <v>Yes</v>
      </c>
      <c r="O22" s="8">
        <f t="shared" si="7"/>
        <v>1</v>
      </c>
      <c r="P22" s="85"/>
      <c r="Q22" s="19">
        <v>0.4</v>
      </c>
      <c r="R22" s="8">
        <f>'ETo Penman Montheit FAO 56'!AI20</f>
        <v>5.8672184638494684</v>
      </c>
      <c r="S22" s="12">
        <f t="shared" si="8"/>
        <v>2.3468873855397874</v>
      </c>
      <c r="T22" s="8">
        <f t="shared" si="16"/>
        <v>2.3468873855397874</v>
      </c>
      <c r="U22" s="13">
        <f t="shared" si="9"/>
        <v>1.2318910797660969</v>
      </c>
      <c r="V22" s="9">
        <f t="shared" si="10"/>
        <v>2.3468873855397909</v>
      </c>
      <c r="W22" s="10"/>
      <c r="X22" s="10"/>
      <c r="Y22" s="7" t="str">
        <f t="shared" si="11"/>
        <v>Do not apply irrigation</v>
      </c>
      <c r="Z22" s="8">
        <f t="shared" si="15"/>
        <v>0</v>
      </c>
      <c r="AA22" s="75" t="s">
        <v>177</v>
      </c>
      <c r="AK22" s="53">
        <v>7.3099999999999998E-2</v>
      </c>
    </row>
    <row r="23" spans="1:37" s="2" customFormat="1" x14ac:dyDescent="0.45">
      <c r="A23" s="25">
        <f>'ETo Penman Montheit FAO 56'!A21</f>
        <v>45765</v>
      </c>
      <c r="B23" s="37">
        <v>18</v>
      </c>
      <c r="C23" s="18">
        <f t="shared" si="12"/>
        <v>28.3</v>
      </c>
      <c r="D23" s="18">
        <f t="shared" si="12"/>
        <v>13.6</v>
      </c>
      <c r="E23" s="7">
        <f t="shared" si="0"/>
        <v>14.700000000000001</v>
      </c>
      <c r="F23">
        <v>0.1961678832116788</v>
      </c>
      <c r="G23" s="18">
        <f t="shared" si="13"/>
        <v>0.4</v>
      </c>
      <c r="H23" s="18">
        <f t="shared" si="1"/>
        <v>5.8800000000000008</v>
      </c>
      <c r="I23" s="18">
        <f t="shared" si="2"/>
        <v>11.534671532846714</v>
      </c>
      <c r="J23" s="18">
        <f t="shared" si="3"/>
        <v>22.42</v>
      </c>
      <c r="K23" s="8">
        <f t="shared" si="4"/>
        <v>25.871742141372692</v>
      </c>
      <c r="L23" s="8">
        <v>25</v>
      </c>
      <c r="M23" s="12">
        <f t="shared" si="5"/>
        <v>6.4735401459854023</v>
      </c>
      <c r="N23" s="12" t="str">
        <f t="shared" si="6"/>
        <v>No</v>
      </c>
      <c r="O23" s="8">
        <f t="shared" si="7"/>
        <v>1</v>
      </c>
      <c r="P23" s="85"/>
      <c r="Q23" s="19">
        <v>0.4</v>
      </c>
      <c r="R23" s="8">
        <f>'ETo Penman Montheit FAO 56'!AI21</f>
        <v>5.8672184638494684</v>
      </c>
      <c r="S23" s="12">
        <f t="shared" si="8"/>
        <v>2.3468873855397874</v>
      </c>
      <c r="T23" s="8">
        <f t="shared" si="16"/>
        <v>2.3468873855397874</v>
      </c>
      <c r="U23" s="13">
        <f t="shared" si="9"/>
        <v>2.4282578586273083</v>
      </c>
      <c r="V23" s="9">
        <f t="shared" si="10"/>
        <v>4.7634620401904302</v>
      </c>
      <c r="W23" s="10"/>
      <c r="X23" s="10"/>
      <c r="Y23" s="7" t="str">
        <f t="shared" si="11"/>
        <v>Do not apply irrigation</v>
      </c>
      <c r="Z23" s="8">
        <f t="shared" si="15"/>
        <v>0</v>
      </c>
      <c r="AA23" s="75"/>
      <c r="AK23" s="53">
        <v>7.7399999999999969E-2</v>
      </c>
    </row>
    <row r="24" spans="1:37" s="2" customFormat="1" x14ac:dyDescent="0.45">
      <c r="A24" s="25">
        <f>'ETo Penman Montheit FAO 56'!A22</f>
        <v>45766</v>
      </c>
      <c r="B24" s="37">
        <v>19</v>
      </c>
      <c r="C24" s="18">
        <f t="shared" si="12"/>
        <v>28.3</v>
      </c>
      <c r="D24" s="18">
        <f t="shared" si="12"/>
        <v>13.6</v>
      </c>
      <c r="E24" s="7">
        <f t="shared" si="0"/>
        <v>14.700000000000001</v>
      </c>
      <c r="F24">
        <v>0.20182481751824821</v>
      </c>
      <c r="G24" s="18">
        <f t="shared" si="13"/>
        <v>0.4</v>
      </c>
      <c r="H24" s="18">
        <f t="shared" si="1"/>
        <v>5.8800000000000008</v>
      </c>
      <c r="I24" s="18">
        <f t="shared" si="2"/>
        <v>11.867299270072996</v>
      </c>
      <c r="J24" s="18">
        <f t="shared" si="3"/>
        <v>22.42</v>
      </c>
      <c r="K24" s="8">
        <f t="shared" si="4"/>
        <v>24.708908246909942</v>
      </c>
      <c r="L24" s="8">
        <v>20</v>
      </c>
      <c r="M24" s="12">
        <f t="shared" si="5"/>
        <v>16.751459854014602</v>
      </c>
      <c r="N24" s="12" t="str">
        <f t="shared" si="6"/>
        <v>Yes</v>
      </c>
      <c r="O24" s="8">
        <f t="shared" si="7"/>
        <v>1</v>
      </c>
      <c r="P24" s="85"/>
      <c r="Q24" s="19">
        <v>0.4</v>
      </c>
      <c r="R24" s="8">
        <f>'ETo Penman Montheit FAO 56'!AI22</f>
        <v>5.8672184638494684</v>
      </c>
      <c r="S24" s="12">
        <f t="shared" si="8"/>
        <v>2.3468873855397874</v>
      </c>
      <c r="T24" s="8">
        <f t="shared" si="16"/>
        <v>2.3468873855397874</v>
      </c>
      <c r="U24" s="13">
        <f t="shared" si="9"/>
        <v>3.5910917530900583</v>
      </c>
      <c r="V24" s="9">
        <f t="shared" si="10"/>
        <v>7.2477143775868704</v>
      </c>
      <c r="W24" s="10"/>
      <c r="X24" s="10"/>
      <c r="Y24" s="7" t="str">
        <f t="shared" si="11"/>
        <v>Do not apply irrigation</v>
      </c>
      <c r="Z24" s="8">
        <f t="shared" si="15"/>
        <v>0</v>
      </c>
      <c r="AA24" s="75" t="s">
        <v>178</v>
      </c>
      <c r="AK24" s="53">
        <v>8.1699999999999995E-2</v>
      </c>
    </row>
    <row r="25" spans="1:37" s="2" customFormat="1" x14ac:dyDescent="0.45">
      <c r="A25" s="25">
        <f>'ETo Penman Montheit FAO 56'!A23</f>
        <v>45767</v>
      </c>
      <c r="B25" s="37">
        <v>20</v>
      </c>
      <c r="C25" s="18">
        <f t="shared" si="12"/>
        <v>28.3</v>
      </c>
      <c r="D25" s="18">
        <f t="shared" si="12"/>
        <v>13.6</v>
      </c>
      <c r="E25" s="7">
        <f t="shared" si="0"/>
        <v>14.700000000000001</v>
      </c>
      <c r="F25">
        <v>0.20748175182481751</v>
      </c>
      <c r="G25" s="18">
        <f t="shared" si="13"/>
        <v>0.4</v>
      </c>
      <c r="H25" s="18">
        <f t="shared" si="1"/>
        <v>5.8800000000000008</v>
      </c>
      <c r="I25" s="18">
        <f t="shared" si="2"/>
        <v>12.199927007299271</v>
      </c>
      <c r="J25" s="18">
        <f t="shared" si="3"/>
        <v>22.42</v>
      </c>
      <c r="K25" s="8">
        <f t="shared" si="4"/>
        <v>23.577778706649781</v>
      </c>
      <c r="L25" s="8">
        <v>14</v>
      </c>
      <c r="M25" s="12">
        <f t="shared" si="5"/>
        <v>29.66989051094891</v>
      </c>
      <c r="N25" s="12" t="str">
        <f t="shared" si="6"/>
        <v>Yes</v>
      </c>
      <c r="O25" s="8">
        <f t="shared" si="7"/>
        <v>1</v>
      </c>
      <c r="P25" s="85"/>
      <c r="Q25" s="19">
        <v>0.4</v>
      </c>
      <c r="R25" s="8">
        <f>'ETo Penman Montheit FAO 56'!AI23</f>
        <v>5.8672184638494684</v>
      </c>
      <c r="S25" s="12">
        <f t="shared" si="8"/>
        <v>2.3468873855397874</v>
      </c>
      <c r="T25" s="8">
        <f t="shared" si="16"/>
        <v>2.3468873855397874</v>
      </c>
      <c r="U25" s="13">
        <f t="shared" si="9"/>
        <v>4.7222212933502199</v>
      </c>
      <c r="V25" s="9">
        <f t="shared" si="10"/>
        <v>9.7977474644875908</v>
      </c>
      <c r="W25" s="10"/>
      <c r="X25" s="10"/>
      <c r="Y25" s="7" t="str">
        <f t="shared" si="11"/>
        <v>Do not apply irrigation</v>
      </c>
      <c r="Z25" s="8">
        <f t="shared" si="15"/>
        <v>0</v>
      </c>
      <c r="AK25" s="53">
        <v>8.6000000000000021E-2</v>
      </c>
    </row>
    <row r="26" spans="1:37" s="2" customFormat="1" x14ac:dyDescent="0.45">
      <c r="A26" s="25">
        <f>'ETo Penman Montheit FAO 56'!A24</f>
        <v>45768</v>
      </c>
      <c r="B26" s="37">
        <v>21</v>
      </c>
      <c r="C26" s="18">
        <f t="shared" si="12"/>
        <v>28.3</v>
      </c>
      <c r="D26" s="18">
        <f t="shared" si="12"/>
        <v>13.6</v>
      </c>
      <c r="E26" s="7">
        <f t="shared" si="0"/>
        <v>14.700000000000001</v>
      </c>
      <c r="F26">
        <v>0.2131386861313869</v>
      </c>
      <c r="G26" s="18">
        <f t="shared" si="13"/>
        <v>0.4</v>
      </c>
      <c r="H26" s="18">
        <f t="shared" si="1"/>
        <v>5.8800000000000008</v>
      </c>
      <c r="I26" s="18">
        <f t="shared" si="2"/>
        <v>12.53255474452555</v>
      </c>
      <c r="J26" s="18">
        <f t="shared" si="3"/>
        <v>22.42</v>
      </c>
      <c r="K26" s="8">
        <f t="shared" si="4"/>
        <v>22.476670583982141</v>
      </c>
      <c r="L26" s="8">
        <v>27</v>
      </c>
      <c r="M26" s="12">
        <f t="shared" si="5"/>
        <v>2.7708029197080308</v>
      </c>
      <c r="N26" s="12" t="str">
        <f t="shared" si="6"/>
        <v>No</v>
      </c>
      <c r="O26" s="8">
        <f t="shared" si="7"/>
        <v>1</v>
      </c>
      <c r="P26" s="85"/>
      <c r="Q26" s="19">
        <v>0.4</v>
      </c>
      <c r="R26" s="8">
        <f>'ETo Penman Montheit FAO 56'!AI24</f>
        <v>5.8672184638494684</v>
      </c>
      <c r="S26" s="12">
        <f t="shared" si="8"/>
        <v>2.3468873855397874</v>
      </c>
      <c r="T26" s="8">
        <f t="shared" si="16"/>
        <v>2.3468873855397874</v>
      </c>
      <c r="U26" s="13">
        <f t="shared" si="9"/>
        <v>5.8233294160178595</v>
      </c>
      <c r="V26" s="9">
        <f t="shared" si="10"/>
        <v>12.411767806403033</v>
      </c>
      <c r="W26" s="10"/>
      <c r="X26" s="10"/>
      <c r="Y26" s="7" t="str">
        <f t="shared" si="11"/>
        <v>Do not apply irrigation</v>
      </c>
      <c r="Z26" s="8">
        <f t="shared" si="15"/>
        <v>0</v>
      </c>
      <c r="AK26" s="53">
        <v>9.0299999999999991E-2</v>
      </c>
    </row>
    <row r="27" spans="1:37" s="2" customFormat="1" x14ac:dyDescent="0.45">
      <c r="A27" s="25">
        <f>'ETo Penman Montheit FAO 56'!A25</f>
        <v>45769</v>
      </c>
      <c r="B27" s="37">
        <v>22</v>
      </c>
      <c r="C27" s="18">
        <f t="shared" si="12"/>
        <v>28.3</v>
      </c>
      <c r="D27" s="18">
        <f t="shared" si="12"/>
        <v>13.6</v>
      </c>
      <c r="E27" s="7">
        <f t="shared" si="0"/>
        <v>14.700000000000001</v>
      </c>
      <c r="F27">
        <v>0.2187956204379562</v>
      </c>
      <c r="G27" s="18">
        <f t="shared" si="13"/>
        <v>0.4</v>
      </c>
      <c r="H27" s="18">
        <f t="shared" si="1"/>
        <v>5.8800000000000008</v>
      </c>
      <c r="I27" s="18">
        <f t="shared" si="2"/>
        <v>12.865182481751825</v>
      </c>
      <c r="J27" s="18">
        <f t="shared" si="3"/>
        <v>22.42</v>
      </c>
      <c r="K27" s="8">
        <f t="shared" si="4"/>
        <v>21.404031478664539</v>
      </c>
      <c r="L27" s="8">
        <v>24</v>
      </c>
      <c r="M27" s="12">
        <f t="shared" si="5"/>
        <v>9.4082116788321191</v>
      </c>
      <c r="N27" s="12" t="str">
        <f t="shared" si="6"/>
        <v>No</v>
      </c>
      <c r="O27" s="8">
        <f t="shared" si="7"/>
        <v>0.88481082524541244</v>
      </c>
      <c r="P27" s="85"/>
      <c r="Q27" s="19">
        <v>0.4</v>
      </c>
      <c r="R27" s="8">
        <f>'ETo Penman Montheit FAO 56'!AI25</f>
        <v>5.8672184638494684</v>
      </c>
      <c r="S27" s="12">
        <f t="shared" si="8"/>
        <v>2.3468873855397874</v>
      </c>
      <c r="T27" s="8">
        <f t="shared" si="16"/>
        <v>2.0765513643575075</v>
      </c>
      <c r="U27" s="13">
        <f t="shared" si="9"/>
        <v>6.8959685213354618</v>
      </c>
      <c r="V27" s="9">
        <f t="shared" si="10"/>
        <v>15.088077111462077</v>
      </c>
      <c r="W27" s="10"/>
      <c r="X27" s="10"/>
      <c r="Y27" s="7" t="str">
        <f t="shared" si="11"/>
        <v>Apply irrigation</v>
      </c>
      <c r="Z27" s="8">
        <f t="shared" si="15"/>
        <v>0</v>
      </c>
      <c r="AK27" s="53">
        <v>9.4600000000000017E-2</v>
      </c>
    </row>
    <row r="28" spans="1:37" x14ac:dyDescent="0.45">
      <c r="A28" s="25">
        <f>'ETo Penman Montheit FAO 56'!A26</f>
        <v>45770</v>
      </c>
      <c r="B28" s="37">
        <v>23</v>
      </c>
      <c r="C28" s="18">
        <f t="shared" si="12"/>
        <v>28.3</v>
      </c>
      <c r="D28" s="18">
        <f t="shared" si="12"/>
        <v>13.6</v>
      </c>
      <c r="E28" s="7">
        <f t="shared" si="0"/>
        <v>14.700000000000001</v>
      </c>
      <c r="F28">
        <v>0.2244525547445255</v>
      </c>
      <c r="G28" s="18">
        <f t="shared" si="13"/>
        <v>0.4</v>
      </c>
      <c r="H28" s="18">
        <f t="shared" si="1"/>
        <v>5.8800000000000008</v>
      </c>
      <c r="I28" s="18">
        <f t="shared" si="2"/>
        <v>13.1978102189781</v>
      </c>
      <c r="J28" s="18">
        <f t="shared" si="3"/>
        <v>22.42</v>
      </c>
      <c r="K28" s="8">
        <f t="shared" si="4"/>
        <v>20.478868756983307</v>
      </c>
      <c r="L28" s="8">
        <v>20</v>
      </c>
      <c r="M28" s="12">
        <f t="shared" si="5"/>
        <v>18.62956204379562</v>
      </c>
      <c r="N28" s="12" t="str">
        <f t="shared" si="6"/>
        <v>Yes</v>
      </c>
      <c r="O28" s="8">
        <f t="shared" si="7"/>
        <v>0.77991709262849263</v>
      </c>
      <c r="P28" s="85"/>
      <c r="Q28" s="19">
        <v>0.4</v>
      </c>
      <c r="R28" s="8">
        <f>'ETo Penman Montheit FAO 56'!AI26</f>
        <v>5.8672184638494684</v>
      </c>
      <c r="S28" s="12">
        <f t="shared" si="8"/>
        <v>2.3468873855397874</v>
      </c>
      <c r="T28" s="8">
        <f t="shared" si="16"/>
        <v>1.8303775864566751</v>
      </c>
      <c r="U28" s="13">
        <f t="shared" si="9"/>
        <v>7.8211312430166942</v>
      </c>
      <c r="V28" s="9">
        <f t="shared" si="10"/>
        <v>17.554728884873231</v>
      </c>
      <c r="W28" s="10"/>
      <c r="X28" s="10"/>
      <c r="Y28" s="7" t="str">
        <f t="shared" si="11"/>
        <v>Apply irrigation</v>
      </c>
      <c r="Z28" s="8">
        <f t="shared" si="15"/>
        <v>0</v>
      </c>
      <c r="AK28" s="53">
        <v>9.8899999999999988E-2</v>
      </c>
    </row>
    <row r="29" spans="1:37" x14ac:dyDescent="0.45">
      <c r="A29" s="25">
        <f>'ETo Penman Montheit FAO 56'!A27</f>
        <v>45771</v>
      </c>
      <c r="B29" s="37">
        <v>24</v>
      </c>
      <c r="C29" s="18">
        <f t="shared" si="12"/>
        <v>28.3</v>
      </c>
      <c r="D29" s="18">
        <f t="shared" si="12"/>
        <v>13.6</v>
      </c>
      <c r="E29" s="7">
        <f t="shared" si="0"/>
        <v>14.700000000000001</v>
      </c>
      <c r="F29">
        <v>0.23010948905109491</v>
      </c>
      <c r="G29" s="18">
        <f t="shared" si="13"/>
        <v>0.4</v>
      </c>
      <c r="H29" s="18">
        <f t="shared" si="1"/>
        <v>5.8800000000000008</v>
      </c>
      <c r="I29" s="18">
        <f t="shared" si="2"/>
        <v>13.530437956204382</v>
      </c>
      <c r="J29" s="18">
        <f t="shared" si="3"/>
        <v>22.42</v>
      </c>
      <c r="K29" s="8">
        <f t="shared" si="4"/>
        <v>19.683431074684925</v>
      </c>
      <c r="L29" s="8">
        <v>12</v>
      </c>
      <c r="M29" s="12">
        <f t="shared" si="5"/>
        <v>37.507846715328476</v>
      </c>
      <c r="N29" s="12" t="str">
        <f t="shared" si="6"/>
        <v>Yes</v>
      </c>
      <c r="O29" s="8">
        <f t="shared" si="7"/>
        <v>0.68973141436337015</v>
      </c>
      <c r="P29" s="85"/>
      <c r="Q29" s="19">
        <v>0.4</v>
      </c>
      <c r="R29" s="8">
        <f>'ETo Penman Montheit FAO 56'!AI27</f>
        <v>5.8672184638494684</v>
      </c>
      <c r="S29" s="12">
        <f t="shared" si="8"/>
        <v>2.3468873855397874</v>
      </c>
      <c r="T29" s="8">
        <f t="shared" si="16"/>
        <v>1.6187219557799095</v>
      </c>
      <c r="U29" s="13">
        <f t="shared" si="9"/>
        <v>8.6165689253150752</v>
      </c>
      <c r="V29" s="9">
        <f t="shared" si="10"/>
        <v>19.827542727777939</v>
      </c>
      <c r="W29" s="10"/>
      <c r="X29" s="10"/>
      <c r="Y29" s="7" t="str">
        <f t="shared" si="11"/>
        <v>Apply irrigation</v>
      </c>
      <c r="Z29" s="8">
        <f t="shared" si="15"/>
        <v>0</v>
      </c>
      <c r="AK29" s="53">
        <v>0.10320000000000001</v>
      </c>
    </row>
    <row r="30" spans="1:37" x14ac:dyDescent="0.45">
      <c r="A30" s="25">
        <f>'ETo Penman Montheit FAO 56'!A28</f>
        <v>45772</v>
      </c>
      <c r="B30" s="37">
        <v>25</v>
      </c>
      <c r="C30" s="18">
        <f t="shared" si="12"/>
        <v>28.3</v>
      </c>
      <c r="D30" s="18">
        <f t="shared" si="12"/>
        <v>13.6</v>
      </c>
      <c r="E30" s="7">
        <f t="shared" si="0"/>
        <v>14.700000000000001</v>
      </c>
      <c r="F30">
        <v>0.23576642335766421</v>
      </c>
      <c r="G30" s="18">
        <f t="shared" si="13"/>
        <v>0.4</v>
      </c>
      <c r="H30" s="18">
        <f t="shared" si="1"/>
        <v>5.8800000000000008</v>
      </c>
      <c r="I30" s="18">
        <f t="shared" si="2"/>
        <v>13.863065693430656</v>
      </c>
      <c r="J30" s="18">
        <f t="shared" si="3"/>
        <v>22.42</v>
      </c>
      <c r="K30" s="8">
        <f t="shared" si="4"/>
        <v>18.996852412326263</v>
      </c>
      <c r="L30" s="8">
        <v>26</v>
      </c>
      <c r="M30" s="12">
        <f t="shared" si="5"/>
        <v>5.4226277372262786</v>
      </c>
      <c r="N30" s="12" t="str">
        <f t="shared" si="6"/>
        <v>No</v>
      </c>
      <c r="O30" s="8">
        <f t="shared" si="7"/>
        <v>0.61188802860841962</v>
      </c>
      <c r="P30" s="85"/>
      <c r="Q30" s="19">
        <v>0.4</v>
      </c>
      <c r="R30" s="8">
        <f>'ETo Penman Montheit FAO 56'!AI28</f>
        <v>5.8672184638494684</v>
      </c>
      <c r="S30" s="12">
        <f t="shared" si="8"/>
        <v>2.3468873855397874</v>
      </c>
      <c r="T30" s="8">
        <f t="shared" si="16"/>
        <v>1.4360322957039084</v>
      </c>
      <c r="U30" s="13">
        <f t="shared" si="9"/>
        <v>9.3031475876737382</v>
      </c>
      <c r="V30" s="9">
        <f t="shared" si="10"/>
        <v>21.93369832714319</v>
      </c>
      <c r="W30" s="10"/>
      <c r="X30" s="10"/>
      <c r="Y30" s="7" t="str">
        <f t="shared" si="11"/>
        <v>Apply irrigation</v>
      </c>
      <c r="Z30" s="8">
        <f t="shared" si="15"/>
        <v>0</v>
      </c>
      <c r="AK30" s="53">
        <v>0.10749999999999998</v>
      </c>
    </row>
    <row r="31" spans="1:37" x14ac:dyDescent="0.45">
      <c r="A31" s="25">
        <f>'ETo Penman Montheit FAO 56'!A29</f>
        <v>45773</v>
      </c>
      <c r="B31" s="37">
        <v>26</v>
      </c>
      <c r="C31" s="18">
        <f t="shared" si="12"/>
        <v>28.3</v>
      </c>
      <c r="D31" s="18">
        <f t="shared" si="12"/>
        <v>13.6</v>
      </c>
      <c r="E31" s="7">
        <f t="shared" si="0"/>
        <v>14.700000000000001</v>
      </c>
      <c r="F31">
        <v>0.24142335766423359</v>
      </c>
      <c r="G31" s="18">
        <f t="shared" si="13"/>
        <v>0.4</v>
      </c>
      <c r="H31" s="18">
        <f t="shared" si="1"/>
        <v>5.8800000000000008</v>
      </c>
      <c r="I31" s="18">
        <f t="shared" si="2"/>
        <v>14.195693430656936</v>
      </c>
      <c r="J31" s="18">
        <f t="shared" si="3"/>
        <v>22.42</v>
      </c>
      <c r="K31" s="8">
        <f t="shared" si="4"/>
        <v>18.402033290598567</v>
      </c>
      <c r="L31" s="8">
        <v>12</v>
      </c>
      <c r="M31" s="12">
        <f t="shared" si="5"/>
        <v>39.352007299270078</v>
      </c>
      <c r="N31" s="12" t="str">
        <f t="shared" si="6"/>
        <v>Yes</v>
      </c>
      <c r="O31" s="8">
        <f t="shared" si="7"/>
        <v>0.5444482188887263</v>
      </c>
      <c r="P31" s="85" t="s">
        <v>58</v>
      </c>
      <c r="Q31" s="19">
        <v>0.4</v>
      </c>
      <c r="R31" s="8">
        <f>'ETo Penman Montheit FAO 56'!AI29</f>
        <v>5.8672184638494684</v>
      </c>
      <c r="S31" s="12">
        <f t="shared" si="8"/>
        <v>2.3468873855397874</v>
      </c>
      <c r="T31" s="8">
        <f t="shared" si="16"/>
        <v>1.2777586569895567</v>
      </c>
      <c r="U31" s="13">
        <f t="shared" si="9"/>
        <v>9.8979667094014339</v>
      </c>
      <c r="V31" s="9">
        <f t="shared" si="10"/>
        <v>23.896003570324996</v>
      </c>
      <c r="W31" s="10"/>
      <c r="X31" s="10"/>
      <c r="Y31" s="7" t="str">
        <f t="shared" si="11"/>
        <v>Apply irrigation</v>
      </c>
      <c r="Z31" s="8">
        <f t="shared" si="15"/>
        <v>0</v>
      </c>
      <c r="AK31" s="53">
        <v>0.11180000000000001</v>
      </c>
    </row>
    <row r="32" spans="1:37" x14ac:dyDescent="0.45">
      <c r="A32" s="25">
        <f>'ETo Penman Montheit FAO 56'!A30</f>
        <v>45774</v>
      </c>
      <c r="B32" s="37">
        <v>27</v>
      </c>
      <c r="C32" s="18">
        <f t="shared" si="12"/>
        <v>28.3</v>
      </c>
      <c r="D32" s="18">
        <f t="shared" si="12"/>
        <v>13.6</v>
      </c>
      <c r="E32" s="7">
        <f t="shared" si="0"/>
        <v>14.700000000000001</v>
      </c>
      <c r="F32">
        <v>0.24708029197080289</v>
      </c>
      <c r="G32" s="18">
        <f t="shared" si="13"/>
        <v>0.4</v>
      </c>
      <c r="H32" s="18">
        <f t="shared" si="1"/>
        <v>5.8800000000000008</v>
      </c>
      <c r="I32" s="18">
        <f t="shared" si="2"/>
        <v>14.528321167883211</v>
      </c>
      <c r="J32" s="18">
        <f t="shared" si="3"/>
        <v>22.42</v>
      </c>
      <c r="K32" s="8">
        <f t="shared" si="4"/>
        <v>17.884890200472807</v>
      </c>
      <c r="L32" s="8">
        <v>26</v>
      </c>
      <c r="M32" s="12">
        <f t="shared" si="5"/>
        <v>5.6828467153284681</v>
      </c>
      <c r="N32" s="12" t="str">
        <f t="shared" si="6"/>
        <v>No</v>
      </c>
      <c r="O32" s="8">
        <f t="shared" si="7"/>
        <v>0.48581521547310724</v>
      </c>
      <c r="P32" s="85"/>
      <c r="Q32" s="19">
        <v>0.4</v>
      </c>
      <c r="R32" s="8">
        <f>'ETo Penman Montheit FAO 56'!AI30</f>
        <v>5.8672184638494684</v>
      </c>
      <c r="S32" s="12">
        <f t="shared" si="8"/>
        <v>2.3468873855397874</v>
      </c>
      <c r="T32" s="8">
        <f t="shared" si="16"/>
        <v>1.1401536008971291</v>
      </c>
      <c r="U32" s="13">
        <f t="shared" si="9"/>
        <v>10.415109799527194</v>
      </c>
      <c r="V32" s="9">
        <f t="shared" si="10"/>
        <v>25.733683701751499</v>
      </c>
      <c r="W32" s="10"/>
      <c r="X32" s="10"/>
      <c r="Y32" s="7" t="str">
        <f t="shared" si="11"/>
        <v>Apply irrigation</v>
      </c>
      <c r="Z32" s="8">
        <f t="shared" si="15"/>
        <v>0</v>
      </c>
      <c r="AK32" s="53">
        <v>0.11610000000000004</v>
      </c>
    </row>
    <row r="33" spans="1:37" x14ac:dyDescent="0.45">
      <c r="A33" s="25">
        <f>'ETo Penman Montheit FAO 56'!A31</f>
        <v>45775</v>
      </c>
      <c r="B33" s="37">
        <v>28</v>
      </c>
      <c r="C33" s="18">
        <f t="shared" si="12"/>
        <v>28.3</v>
      </c>
      <c r="D33" s="18">
        <f t="shared" si="12"/>
        <v>13.6</v>
      </c>
      <c r="E33" s="7">
        <f t="shared" si="0"/>
        <v>14.700000000000001</v>
      </c>
      <c r="F33">
        <v>0.25273722627737227</v>
      </c>
      <c r="G33" s="18">
        <f t="shared" si="13"/>
        <v>0.4</v>
      </c>
      <c r="H33" s="18">
        <f t="shared" si="1"/>
        <v>5.8800000000000008</v>
      </c>
      <c r="I33" s="18">
        <f t="shared" si="2"/>
        <v>14.860948905109492</v>
      </c>
      <c r="J33" s="18">
        <f t="shared" si="3"/>
        <v>22.42</v>
      </c>
      <c r="K33" s="8">
        <f t="shared" si="4"/>
        <v>17.43376805369185</v>
      </c>
      <c r="L33" s="8">
        <v>13</v>
      </c>
      <c r="M33" s="12">
        <f t="shared" si="5"/>
        <v>38.668795620437955</v>
      </c>
      <c r="N33" s="12" t="str">
        <f t="shared" si="6"/>
        <v>Yes</v>
      </c>
      <c r="O33" s="8">
        <f t="shared" si="7"/>
        <v>0.43466757978365633</v>
      </c>
      <c r="P33" s="85"/>
      <c r="Q33" s="19">
        <v>0.4</v>
      </c>
      <c r="R33" s="8">
        <f>'ETo Penman Montheit FAO 56'!AI31</f>
        <v>5.8672184638494684</v>
      </c>
      <c r="S33" s="12">
        <f t="shared" si="8"/>
        <v>2.3468873855397874</v>
      </c>
      <c r="T33" s="8">
        <f t="shared" si="16"/>
        <v>1.0201158598973721</v>
      </c>
      <c r="U33" s="13">
        <f t="shared" si="9"/>
        <v>10.866231946308151</v>
      </c>
      <c r="V33" s="9">
        <f t="shared" si="10"/>
        <v>27.463013221964946</v>
      </c>
      <c r="W33" s="10"/>
      <c r="X33" s="10"/>
      <c r="Y33" s="7" t="str">
        <f t="shared" si="11"/>
        <v>Apply irrigation</v>
      </c>
      <c r="Z33" s="8">
        <f t="shared" si="15"/>
        <v>0</v>
      </c>
      <c r="AK33" s="53">
        <v>0.12040000000000001</v>
      </c>
    </row>
    <row r="34" spans="1:37" x14ac:dyDescent="0.45">
      <c r="A34" s="25">
        <f>'ETo Penman Montheit FAO 56'!A32</f>
        <v>45776</v>
      </c>
      <c r="B34" s="37">
        <v>29</v>
      </c>
      <c r="C34" s="18">
        <f t="shared" si="12"/>
        <v>28.3</v>
      </c>
      <c r="D34" s="18">
        <f t="shared" si="12"/>
        <v>13.6</v>
      </c>
      <c r="E34" s="7">
        <f t="shared" si="0"/>
        <v>14.700000000000001</v>
      </c>
      <c r="F34">
        <v>0.2583941605839416</v>
      </c>
      <c r="G34" s="18">
        <f t="shared" si="13"/>
        <v>0.4</v>
      </c>
      <c r="H34" s="18">
        <f t="shared" si="1"/>
        <v>5.8800000000000008</v>
      </c>
      <c r="I34" s="18">
        <f t="shared" si="2"/>
        <v>15.193576642335769</v>
      </c>
      <c r="J34" s="18">
        <f t="shared" si="3"/>
        <v>22.42</v>
      </c>
      <c r="K34" s="8">
        <f t="shared" si="4"/>
        <v>17.038977452545126</v>
      </c>
      <c r="L34" s="8">
        <v>23</v>
      </c>
      <c r="M34" s="12">
        <f t="shared" si="5"/>
        <v>13.694890510948905</v>
      </c>
      <c r="N34" s="12" t="str">
        <f t="shared" si="6"/>
        <v>No</v>
      </c>
      <c r="O34" s="8">
        <f t="shared" si="7"/>
        <v>0.38990674065137476</v>
      </c>
      <c r="P34" s="85"/>
      <c r="Q34" s="19">
        <v>0.4</v>
      </c>
      <c r="R34" s="8">
        <f>'ETo Penman Montheit FAO 56'!AI32</f>
        <v>5.8672184638494684</v>
      </c>
      <c r="S34" s="12">
        <f t="shared" si="8"/>
        <v>2.3468873855397874</v>
      </c>
      <c r="T34" s="8">
        <f t="shared" si="16"/>
        <v>0.9150672111716448</v>
      </c>
      <c r="U34" s="13">
        <f t="shared" si="9"/>
        <v>11.261022547454875</v>
      </c>
      <c r="V34" s="9">
        <f t="shared" si="10"/>
        <v>29.09782468466442</v>
      </c>
      <c r="W34" s="10"/>
      <c r="X34" s="10"/>
      <c r="Y34" s="7" t="str">
        <f t="shared" si="11"/>
        <v>Apply irrigation</v>
      </c>
      <c r="Z34" s="8">
        <f t="shared" si="15"/>
        <v>0</v>
      </c>
      <c r="AK34" s="53">
        <v>0.12469999999999998</v>
      </c>
    </row>
    <row r="35" spans="1:37" x14ac:dyDescent="0.45">
      <c r="A35" s="25">
        <f>'ETo Penman Montheit FAO 56'!A33</f>
        <v>45777</v>
      </c>
      <c r="B35" s="37">
        <v>30</v>
      </c>
      <c r="C35" s="18">
        <f t="shared" ref="C35:C66" si="17">C34</f>
        <v>28.3</v>
      </c>
      <c r="D35" s="18">
        <f t="shared" ref="D35:D66" si="18">D34</f>
        <v>13.6</v>
      </c>
      <c r="E35" s="7">
        <f t="shared" ref="E35:E98" si="19">C35-D35</f>
        <v>14.700000000000001</v>
      </c>
      <c r="F35">
        <v>0.26405109489051087</v>
      </c>
      <c r="G35" s="18">
        <f t="shared" si="13"/>
        <v>0.4</v>
      </c>
      <c r="H35" s="18">
        <f t="shared" ref="H35:H98" si="20">E35*G35</f>
        <v>5.8800000000000008</v>
      </c>
      <c r="I35" s="18">
        <f t="shared" si="2"/>
        <v>15.52620437956204</v>
      </c>
      <c r="J35" s="18">
        <f t="shared" ref="J35:J98" si="21">C35-E35*G35</f>
        <v>22.42</v>
      </c>
      <c r="K35" s="8">
        <f t="shared" si="4"/>
        <v>16.692428156261737</v>
      </c>
      <c r="L35" s="8">
        <v>27</v>
      </c>
      <c r="M35" s="12">
        <f t="shared" si="5"/>
        <v>3.4326642335766429</v>
      </c>
      <c r="N35" s="12" t="str">
        <f t="shared" si="6"/>
        <v>No</v>
      </c>
      <c r="O35" s="8">
        <f t="shared" si="7"/>
        <v>0.35061543721788402</v>
      </c>
      <c r="P35" s="85"/>
      <c r="Q35" s="19">
        <v>0.4</v>
      </c>
      <c r="R35" s="8">
        <f>'ETo Penman Montheit FAO 56'!AI33</f>
        <v>5.8672184638494684</v>
      </c>
      <c r="S35" s="12">
        <f t="shared" si="8"/>
        <v>2.3468873855397874</v>
      </c>
      <c r="T35" s="8">
        <f t="shared" si="16"/>
        <v>0.82285494678216931</v>
      </c>
      <c r="U35" s="13">
        <f t="shared" si="9"/>
        <v>11.607571843738263</v>
      </c>
      <c r="V35" s="9">
        <f t="shared" si="10"/>
        <v>30.649920543593545</v>
      </c>
      <c r="W35" s="10"/>
      <c r="X35" s="10"/>
      <c r="Y35" s="7" t="str">
        <f t="shared" si="11"/>
        <v>Apply irrigation</v>
      </c>
      <c r="Z35" s="8">
        <f t="shared" si="15"/>
        <v>0</v>
      </c>
      <c r="AK35" s="53">
        <v>0.129</v>
      </c>
    </row>
    <row r="36" spans="1:37" x14ac:dyDescent="0.45">
      <c r="A36" s="25">
        <f>'ETo Penman Montheit FAO 56'!A34</f>
        <v>45778</v>
      </c>
      <c r="B36" s="37">
        <v>31</v>
      </c>
      <c r="C36" s="18">
        <f t="shared" si="17"/>
        <v>28.3</v>
      </c>
      <c r="D36" s="18">
        <f t="shared" si="18"/>
        <v>13.6</v>
      </c>
      <c r="E36" s="7">
        <f t="shared" si="19"/>
        <v>14.700000000000001</v>
      </c>
      <c r="F36">
        <v>0.26970802919708031</v>
      </c>
      <c r="G36" s="18">
        <f t="shared" si="13"/>
        <v>0.4</v>
      </c>
      <c r="H36" s="18">
        <f t="shared" si="20"/>
        <v>5.8800000000000008</v>
      </c>
      <c r="I36" s="18">
        <f t="shared" si="2"/>
        <v>15.858832116788326</v>
      </c>
      <c r="J36" s="18">
        <f t="shared" si="21"/>
        <v>22.42</v>
      </c>
      <c r="K36" s="8">
        <f t="shared" si="4"/>
        <v>16.387337147576602</v>
      </c>
      <c r="L36" s="8">
        <v>27</v>
      </c>
      <c r="M36" s="12">
        <f t="shared" si="5"/>
        <v>3.5062043795620457</v>
      </c>
      <c r="N36" s="12" t="str">
        <f t="shared" si="6"/>
        <v>No</v>
      </c>
      <c r="O36" s="8">
        <f t="shared" si="7"/>
        <v>0.31602461990664421</v>
      </c>
      <c r="P36" s="85"/>
      <c r="Q36" s="19">
        <v>0.41666666666666669</v>
      </c>
      <c r="R36" s="8">
        <f>'ETo Penman Montheit FAO 56'!AI34</f>
        <v>5.8672184638494684</v>
      </c>
      <c r="S36" s="12">
        <f t="shared" si="8"/>
        <v>2.4446743599372787</v>
      </c>
      <c r="T36" s="8">
        <f t="shared" si="16"/>
        <v>0.77257728539469717</v>
      </c>
      <c r="U36" s="13">
        <f t="shared" si="9"/>
        <v>11.912662852423399</v>
      </c>
      <c r="V36" s="9">
        <f t="shared" si="10"/>
        <v>32.129408204163845</v>
      </c>
      <c r="W36" s="10"/>
      <c r="X36" s="10"/>
      <c r="Y36" s="7" t="str">
        <f t="shared" si="11"/>
        <v>Apply irrigation</v>
      </c>
      <c r="Z36" s="8">
        <f t="shared" si="15"/>
        <v>0</v>
      </c>
      <c r="AK36" s="53">
        <v>0.13330000000000003</v>
      </c>
    </row>
    <row r="37" spans="1:37" x14ac:dyDescent="0.45">
      <c r="A37" s="25">
        <f>'ETo Penman Montheit FAO 56'!A35</f>
        <v>45779</v>
      </c>
      <c r="B37" s="37">
        <v>32</v>
      </c>
      <c r="C37" s="18">
        <f t="shared" si="17"/>
        <v>28.3</v>
      </c>
      <c r="D37" s="18">
        <f t="shared" si="18"/>
        <v>13.6</v>
      </c>
      <c r="E37" s="7">
        <f t="shared" si="19"/>
        <v>14.700000000000001</v>
      </c>
      <c r="F37">
        <v>0.27536496350364958</v>
      </c>
      <c r="G37" s="18">
        <f t="shared" si="13"/>
        <v>0.4</v>
      </c>
      <c r="H37" s="18">
        <f t="shared" si="20"/>
        <v>5.8800000000000008</v>
      </c>
      <c r="I37" s="18">
        <f t="shared" si="2"/>
        <v>16.191459854014596</v>
      </c>
      <c r="J37" s="18">
        <f t="shared" si="21"/>
        <v>22.42</v>
      </c>
      <c r="K37" s="8">
        <f t="shared" si="4"/>
        <v>16.106772301720873</v>
      </c>
      <c r="L37" s="8">
        <v>17</v>
      </c>
      <c r="M37" s="12">
        <f t="shared" si="5"/>
        <v>31.116240875912403</v>
      </c>
      <c r="N37" s="12" t="str">
        <f t="shared" si="6"/>
        <v>Yes</v>
      </c>
      <c r="O37" s="8">
        <f t="shared" si="7"/>
        <v>0.28421454668037116</v>
      </c>
      <c r="P37" s="85"/>
      <c r="Q37" s="19">
        <v>0.43333333333333329</v>
      </c>
      <c r="R37" s="8">
        <f>'ETo Penman Montheit FAO 56'!AI35</f>
        <v>5.8672184638494684</v>
      </c>
      <c r="S37" s="12">
        <f t="shared" si="8"/>
        <v>2.5424613343347695</v>
      </c>
      <c r="T37" s="8">
        <f t="shared" si="16"/>
        <v>0.72260449559032813</v>
      </c>
      <c r="U37" s="13">
        <f t="shared" si="9"/>
        <v>12.193227698279127</v>
      </c>
      <c r="V37" s="9">
        <f t="shared" si="10"/>
        <v>33.57587700128321</v>
      </c>
      <c r="W37" s="10"/>
      <c r="X37" s="10"/>
      <c r="Y37" s="7" t="str">
        <f t="shared" si="11"/>
        <v>Apply irrigation</v>
      </c>
      <c r="Z37" s="8">
        <f t="shared" si="15"/>
        <v>0</v>
      </c>
      <c r="AK37" s="53">
        <v>0.1376</v>
      </c>
    </row>
    <row r="38" spans="1:37" x14ac:dyDescent="0.45">
      <c r="A38" s="25">
        <f>'ETo Penman Montheit FAO 56'!A36</f>
        <v>45780</v>
      </c>
      <c r="B38" s="37">
        <v>33</v>
      </c>
      <c r="C38" s="18">
        <f t="shared" si="17"/>
        <v>28.3</v>
      </c>
      <c r="D38" s="18">
        <f t="shared" si="18"/>
        <v>13.6</v>
      </c>
      <c r="E38" s="7">
        <f t="shared" si="19"/>
        <v>14.700000000000001</v>
      </c>
      <c r="F38">
        <v>0.28102189781021902</v>
      </c>
      <c r="G38" s="18">
        <f t="shared" si="13"/>
        <v>0.4</v>
      </c>
      <c r="H38" s="18">
        <f t="shared" si="20"/>
        <v>5.8800000000000008</v>
      </c>
      <c r="I38" s="18">
        <f t="shared" si="2"/>
        <v>16.524087591240878</v>
      </c>
      <c r="J38" s="18">
        <f t="shared" si="21"/>
        <v>22.42</v>
      </c>
      <c r="K38" s="8">
        <f t="shared" si="4"/>
        <v>15.849637714978341</v>
      </c>
      <c r="L38" s="8">
        <v>19</v>
      </c>
      <c r="M38" s="12">
        <f t="shared" si="5"/>
        <v>26.135036496350374</v>
      </c>
      <c r="N38" s="12" t="str">
        <f t="shared" si="6"/>
        <v>Yes</v>
      </c>
      <c r="O38" s="8">
        <f t="shared" ref="O38:O69" si="22">IF(K38&gt;J38,1,(1-(J38-K38)/(J38-D38)))</f>
        <v>0.25506096541704548</v>
      </c>
      <c r="P38" s="85"/>
      <c r="Q38" s="19">
        <v>0.45</v>
      </c>
      <c r="R38" s="8">
        <f>'ETo Penman Montheit FAO 56'!AI36</f>
        <v>5.8672184638494684</v>
      </c>
      <c r="S38" s="12">
        <f t="shared" si="8"/>
        <v>2.6402483087322608</v>
      </c>
      <c r="T38" s="8">
        <f t="shared" si="16"/>
        <v>0.67342428256597198</v>
      </c>
      <c r="U38" s="13">
        <f t="shared" si="9"/>
        <v>12.45036228502166</v>
      </c>
      <c r="V38" s="9">
        <f t="shared" si="10"/>
        <v>34.988244377615622</v>
      </c>
      <c r="W38" s="10"/>
      <c r="X38" s="10"/>
      <c r="Y38" s="7" t="str">
        <f t="shared" si="11"/>
        <v>Apply irrigation</v>
      </c>
      <c r="Z38" s="8">
        <f t="shared" si="15"/>
        <v>0</v>
      </c>
      <c r="AK38" s="53">
        <v>0.14189999999999997</v>
      </c>
    </row>
    <row r="39" spans="1:37" x14ac:dyDescent="0.45">
      <c r="A39" s="25">
        <f>'ETo Penman Montheit FAO 56'!A37</f>
        <v>45781</v>
      </c>
      <c r="B39" s="37">
        <v>34</v>
      </c>
      <c r="C39" s="18">
        <f t="shared" si="17"/>
        <v>28.3</v>
      </c>
      <c r="D39" s="18">
        <f t="shared" si="18"/>
        <v>13.6</v>
      </c>
      <c r="E39" s="7">
        <f t="shared" si="19"/>
        <v>14.700000000000001</v>
      </c>
      <c r="F39">
        <v>0.28667883211678841</v>
      </c>
      <c r="G39" s="18">
        <f t="shared" si="13"/>
        <v>0.4</v>
      </c>
      <c r="H39" s="18">
        <f t="shared" si="20"/>
        <v>5.8800000000000008</v>
      </c>
      <c r="I39" s="18">
        <f t="shared" si="2"/>
        <v>16.85671532846716</v>
      </c>
      <c r="J39" s="18">
        <f t="shared" si="21"/>
        <v>22.42</v>
      </c>
      <c r="K39" s="8">
        <f t="shared" ref="K39:K71" si="23">IF((K38-(T38*100/(F39*1000))+((W39+X39)*100)/(F39*1000))&gt;C38,C38,(K38-(T38*100/(F39*1000))+((W39+X39)*100)/(F39*1000)))</f>
        <v>15.614732236400268</v>
      </c>
      <c r="L39" s="8">
        <v>18</v>
      </c>
      <c r="M39" s="12">
        <f t="shared" si="5"/>
        <v>29.527919708029209</v>
      </c>
      <c r="N39" s="12" t="str">
        <f t="shared" si="6"/>
        <v>Yes</v>
      </c>
      <c r="O39" s="8">
        <f t="shared" si="22"/>
        <v>0.22842769120184447</v>
      </c>
      <c r="P39" s="85"/>
      <c r="Q39" s="19">
        <v>0.46666666666666667</v>
      </c>
      <c r="R39" s="8">
        <f>'ETo Penman Montheit FAO 56'!AI37</f>
        <v>5.8672184638494684</v>
      </c>
      <c r="S39" s="12">
        <f t="shared" si="8"/>
        <v>2.7380352831297521</v>
      </c>
      <c r="T39" s="8">
        <f t="shared" si="16"/>
        <v>0.62544307815451783</v>
      </c>
      <c r="U39" s="13">
        <f t="shared" si="9"/>
        <v>12.685267763599732</v>
      </c>
      <c r="V39" s="9">
        <f t="shared" si="10"/>
        <v>36.365977475575157</v>
      </c>
      <c r="W39" s="10"/>
      <c r="X39" s="10"/>
      <c r="Y39" s="7" t="str">
        <f t="shared" si="11"/>
        <v>Apply irrigation</v>
      </c>
      <c r="Z39" s="8">
        <f t="shared" si="15"/>
        <v>0</v>
      </c>
      <c r="AK39" s="53">
        <v>0.1462</v>
      </c>
    </row>
    <row r="40" spans="1:37" x14ac:dyDescent="0.45">
      <c r="A40" s="25">
        <f>'ETo Penman Montheit FAO 56'!A38</f>
        <v>45782</v>
      </c>
      <c r="B40" s="37">
        <v>35</v>
      </c>
      <c r="C40" s="18">
        <f t="shared" si="17"/>
        <v>28.3</v>
      </c>
      <c r="D40" s="18">
        <f t="shared" si="18"/>
        <v>13.6</v>
      </c>
      <c r="E40" s="7">
        <f t="shared" si="19"/>
        <v>14.700000000000001</v>
      </c>
      <c r="F40">
        <v>0.29233576642335768</v>
      </c>
      <c r="G40" s="18">
        <f t="shared" si="13"/>
        <v>0.4</v>
      </c>
      <c r="H40" s="18">
        <f t="shared" si="20"/>
        <v>5.8800000000000008</v>
      </c>
      <c r="I40" s="18">
        <f t="shared" si="2"/>
        <v>17.189343065693432</v>
      </c>
      <c r="J40" s="18">
        <f t="shared" si="21"/>
        <v>22.42</v>
      </c>
      <c r="K40" s="8">
        <f t="shared" si="23"/>
        <v>15.400785415658273</v>
      </c>
      <c r="L40" s="8">
        <v>18</v>
      </c>
      <c r="M40" s="12">
        <f t="shared" si="5"/>
        <v>30.110583941605842</v>
      </c>
      <c r="N40" s="12" t="str">
        <f t="shared" si="6"/>
        <v>Yes</v>
      </c>
      <c r="O40" s="8">
        <f t="shared" si="22"/>
        <v>0.20417068204742328</v>
      </c>
      <c r="P40" s="85"/>
      <c r="Q40" s="19">
        <v>0.48333333333333328</v>
      </c>
      <c r="R40" s="8">
        <f>'ETo Penman Montheit FAO 56'!AI38</f>
        <v>5.8672184638494684</v>
      </c>
      <c r="S40" s="12">
        <f t="shared" si="8"/>
        <v>2.8358222575272429</v>
      </c>
      <c r="T40" s="8">
        <f t="shared" si="16"/>
        <v>0.57899176448460077</v>
      </c>
      <c r="U40" s="13">
        <f t="shared" si="9"/>
        <v>12.899214584341728</v>
      </c>
      <c r="V40" s="9">
        <f t="shared" si="10"/>
        <v>37.70901781772892</v>
      </c>
      <c r="W40" s="10"/>
      <c r="X40" s="10"/>
      <c r="Y40" s="7" t="str">
        <f t="shared" si="11"/>
        <v>Apply irrigation</v>
      </c>
      <c r="Z40" s="8">
        <f t="shared" si="15"/>
        <v>0</v>
      </c>
      <c r="AK40" s="53">
        <v>0.15050000000000002</v>
      </c>
    </row>
    <row r="41" spans="1:37" x14ac:dyDescent="0.45">
      <c r="A41" s="25">
        <f>'ETo Penman Montheit FAO 56'!A39</f>
        <v>45783</v>
      </c>
      <c r="B41" s="37">
        <v>36</v>
      </c>
      <c r="C41" s="18">
        <f t="shared" si="17"/>
        <v>28.3</v>
      </c>
      <c r="D41" s="18">
        <f t="shared" si="18"/>
        <v>13.6</v>
      </c>
      <c r="E41" s="7">
        <f t="shared" si="19"/>
        <v>14.700000000000001</v>
      </c>
      <c r="F41">
        <v>0.29799270072992701</v>
      </c>
      <c r="G41" s="18">
        <f t="shared" si="13"/>
        <v>0.4</v>
      </c>
      <c r="H41" s="18">
        <f t="shared" si="20"/>
        <v>5.8800000000000008</v>
      </c>
      <c r="I41" s="18">
        <f t="shared" si="2"/>
        <v>17.521970802919711</v>
      </c>
      <c r="J41" s="18">
        <f t="shared" si="21"/>
        <v>22.42</v>
      </c>
      <c r="K41" s="8">
        <f t="shared" si="23"/>
        <v>15.206488118084751</v>
      </c>
      <c r="L41" s="8">
        <v>21</v>
      </c>
      <c r="M41" s="12">
        <f t="shared" si="5"/>
        <v>21.753467153284674</v>
      </c>
      <c r="N41" s="12" t="str">
        <f t="shared" si="6"/>
        <v>Yes</v>
      </c>
      <c r="O41" s="8">
        <f t="shared" si="22"/>
        <v>0.18214150998693324</v>
      </c>
      <c r="P41" s="85"/>
      <c r="Q41" s="19">
        <v>0.5</v>
      </c>
      <c r="R41" s="8">
        <f>'ETo Penman Montheit FAO 56'!AI39</f>
        <v>5.8672184638494684</v>
      </c>
      <c r="S41" s="12">
        <f t="shared" si="8"/>
        <v>2.9336092319247342</v>
      </c>
      <c r="T41" s="8">
        <f t="shared" si="16"/>
        <v>0.53433201521437856</v>
      </c>
      <c r="U41" s="13">
        <f t="shared" si="9"/>
        <v>13.09351188191525</v>
      </c>
      <c r="V41" s="9">
        <f t="shared" si="10"/>
        <v>39.017709677313142</v>
      </c>
      <c r="W41" s="10"/>
      <c r="X41" s="10"/>
      <c r="Y41" s="7" t="str">
        <f t="shared" si="11"/>
        <v>Apply irrigation</v>
      </c>
      <c r="Z41" s="8">
        <f t="shared" si="15"/>
        <v>0</v>
      </c>
      <c r="AK41" s="53">
        <v>0.15479999999999999</v>
      </c>
    </row>
    <row r="42" spans="1:37" x14ac:dyDescent="0.45">
      <c r="A42" s="25">
        <f>'ETo Penman Montheit FAO 56'!A40</f>
        <v>45784</v>
      </c>
      <c r="B42" s="37">
        <v>37</v>
      </c>
      <c r="C42" s="18">
        <f t="shared" si="17"/>
        <v>28.3</v>
      </c>
      <c r="D42" s="18">
        <f t="shared" si="18"/>
        <v>13.6</v>
      </c>
      <c r="E42" s="7">
        <f t="shared" si="19"/>
        <v>14.700000000000001</v>
      </c>
      <c r="F42">
        <v>0.30364963503649628</v>
      </c>
      <c r="G42" s="18">
        <f t="shared" si="13"/>
        <v>0.4</v>
      </c>
      <c r="H42" s="18">
        <f t="shared" si="20"/>
        <v>5.8800000000000008</v>
      </c>
      <c r="I42" s="18">
        <f t="shared" si="2"/>
        <v>17.854598540145982</v>
      </c>
      <c r="J42" s="18">
        <f t="shared" si="21"/>
        <v>22.42</v>
      </c>
      <c r="K42" s="8">
        <f t="shared" si="23"/>
        <v>15.030518199612708</v>
      </c>
      <c r="L42" s="8">
        <v>20</v>
      </c>
      <c r="M42" s="12">
        <f t="shared" si="5"/>
        <v>25.202919708029192</v>
      </c>
      <c r="N42" s="12" t="str">
        <f t="shared" si="6"/>
        <v>Yes</v>
      </c>
      <c r="O42" s="8">
        <f t="shared" si="22"/>
        <v>0.16219027206493286</v>
      </c>
      <c r="P42" s="85"/>
      <c r="Q42" s="19">
        <v>0.51666666666666672</v>
      </c>
      <c r="R42" s="8">
        <f>'ETo Penman Montheit FAO 56'!AI40</f>
        <v>5.8672184638494684</v>
      </c>
      <c r="S42" s="12">
        <f t="shared" si="8"/>
        <v>3.0313962063222255</v>
      </c>
      <c r="T42" s="8">
        <f t="shared" si="16"/>
        <v>0.49166297544000709</v>
      </c>
      <c r="U42" s="13">
        <f t="shared" si="9"/>
        <v>13.269481800387293</v>
      </c>
      <c r="V42" s="9">
        <f t="shared" si="10"/>
        <v>40.292733058110308</v>
      </c>
      <c r="W42" s="10"/>
      <c r="X42" s="10"/>
      <c r="Y42" s="7" t="str">
        <f t="shared" si="11"/>
        <v>Apply irrigation</v>
      </c>
      <c r="Z42" s="8">
        <f t="shared" si="15"/>
        <v>0</v>
      </c>
      <c r="AK42" s="53">
        <v>0.15909999999999996</v>
      </c>
    </row>
    <row r="43" spans="1:37" x14ac:dyDescent="0.45">
      <c r="A43" s="25">
        <f>'ETo Penman Montheit FAO 56'!A41</f>
        <v>45785</v>
      </c>
      <c r="B43" s="37">
        <v>38</v>
      </c>
      <c r="C43" s="18">
        <f t="shared" si="17"/>
        <v>28.3</v>
      </c>
      <c r="D43" s="18">
        <f t="shared" si="18"/>
        <v>13.6</v>
      </c>
      <c r="E43" s="7">
        <f t="shared" si="19"/>
        <v>14.700000000000001</v>
      </c>
      <c r="F43">
        <v>0.30930656934306572</v>
      </c>
      <c r="G43" s="18">
        <f t="shared" si="13"/>
        <v>0.4</v>
      </c>
      <c r="H43" s="18">
        <f t="shared" si="20"/>
        <v>5.8800000000000008</v>
      </c>
      <c r="I43" s="18">
        <f t="shared" si="2"/>
        <v>18.187226277372265</v>
      </c>
      <c r="J43" s="18">
        <f t="shared" si="21"/>
        <v>22.42</v>
      </c>
      <c r="K43" s="8">
        <f t="shared" si="23"/>
        <v>14.871561674219715</v>
      </c>
      <c r="L43" s="8">
        <v>21</v>
      </c>
      <c r="M43" s="12">
        <f t="shared" si="5"/>
        <v>22.579379562043801</v>
      </c>
      <c r="N43" s="12" t="str">
        <f t="shared" si="6"/>
        <v>Yes</v>
      </c>
      <c r="O43" s="8">
        <f t="shared" si="22"/>
        <v>0.14416799027434402</v>
      </c>
      <c r="P43" s="85"/>
      <c r="Q43" s="19">
        <v>0.53333333333333333</v>
      </c>
      <c r="R43" s="8">
        <f>'ETo Penman Montheit FAO 56'!AI41</f>
        <v>5.8672184638494684</v>
      </c>
      <c r="S43" s="12">
        <f t="shared" si="8"/>
        <v>3.1291831807197164</v>
      </c>
      <c r="T43" s="8">
        <f t="shared" si="16"/>
        <v>0.45112805036464093</v>
      </c>
      <c r="U43" s="13">
        <f t="shared" si="9"/>
        <v>13.428438325780286</v>
      </c>
      <c r="V43" s="9">
        <f t="shared" si="10"/>
        <v>41.535041901820421</v>
      </c>
      <c r="W43" s="10"/>
      <c r="X43" s="10"/>
      <c r="Y43" s="7" t="str">
        <f t="shared" si="11"/>
        <v>Apply irrigation</v>
      </c>
      <c r="Z43" s="8">
        <f t="shared" si="15"/>
        <v>0</v>
      </c>
      <c r="AK43" s="53">
        <v>0.16339999999999999</v>
      </c>
    </row>
    <row r="44" spans="1:37" x14ac:dyDescent="0.45">
      <c r="A44" s="25">
        <f>'ETo Penman Montheit FAO 56'!A42</f>
        <v>45786</v>
      </c>
      <c r="B44" s="37">
        <v>39</v>
      </c>
      <c r="C44" s="18">
        <f t="shared" si="17"/>
        <v>28.3</v>
      </c>
      <c r="D44" s="18">
        <f t="shared" si="18"/>
        <v>13.6</v>
      </c>
      <c r="E44" s="7">
        <f t="shared" si="19"/>
        <v>14.700000000000001</v>
      </c>
      <c r="F44">
        <v>0.31496350364963499</v>
      </c>
      <c r="G44" s="18">
        <f t="shared" si="13"/>
        <v>0.4</v>
      </c>
      <c r="H44" s="18">
        <f t="shared" si="20"/>
        <v>5.8800000000000008</v>
      </c>
      <c r="I44" s="18">
        <f t="shared" si="2"/>
        <v>18.51985401459854</v>
      </c>
      <c r="J44" s="18">
        <f t="shared" si="21"/>
        <v>22.42</v>
      </c>
      <c r="K44" s="8">
        <f t="shared" si="23"/>
        <v>14.728329825088878</v>
      </c>
      <c r="L44" s="8">
        <v>20</v>
      </c>
      <c r="M44" s="12">
        <f t="shared" si="5"/>
        <v>26.141970802919708</v>
      </c>
      <c r="N44" s="12" t="str">
        <f t="shared" si="6"/>
        <v>Yes</v>
      </c>
      <c r="O44" s="8">
        <f t="shared" si="22"/>
        <v>0.12792855159737848</v>
      </c>
      <c r="P44" s="85"/>
      <c r="Q44" s="19">
        <v>0.55000000000000004</v>
      </c>
      <c r="R44" s="8">
        <f>'ETo Penman Montheit FAO 56'!AI42</f>
        <v>5.8672184638494684</v>
      </c>
      <c r="S44" s="12">
        <f t="shared" si="8"/>
        <v>3.2269701551172081</v>
      </c>
      <c r="T44" s="8">
        <f t="shared" si="16"/>
        <v>0.4128216179921122</v>
      </c>
      <c r="U44" s="13">
        <f t="shared" si="9"/>
        <v>13.571670174911123</v>
      </c>
      <c r="V44" s="9">
        <f t="shared" si="10"/>
        <v>42.745807886672623</v>
      </c>
      <c r="W44" s="10"/>
      <c r="X44" s="10"/>
      <c r="Y44" s="7" t="str">
        <f t="shared" si="11"/>
        <v>Apply irrigation</v>
      </c>
      <c r="Z44" s="8">
        <f t="shared" si="15"/>
        <v>0</v>
      </c>
      <c r="AK44" s="53">
        <v>0.16770000000000002</v>
      </c>
    </row>
    <row r="45" spans="1:37" x14ac:dyDescent="0.45">
      <c r="A45" s="25">
        <f>'ETo Penman Montheit FAO 56'!A43</f>
        <v>45787</v>
      </c>
      <c r="B45" s="37">
        <v>40</v>
      </c>
      <c r="C45" s="18">
        <f t="shared" si="17"/>
        <v>28.3</v>
      </c>
      <c r="D45" s="18">
        <f t="shared" si="18"/>
        <v>13.6</v>
      </c>
      <c r="E45" s="7">
        <f t="shared" si="19"/>
        <v>14.700000000000001</v>
      </c>
      <c r="F45">
        <v>0.32062043795620437</v>
      </c>
      <c r="G45" s="18">
        <f t="shared" si="13"/>
        <v>0.4</v>
      </c>
      <c r="H45" s="18">
        <f t="shared" si="20"/>
        <v>5.8800000000000008</v>
      </c>
      <c r="I45" s="18">
        <f t="shared" si="2"/>
        <v>18.852481751824818</v>
      </c>
      <c r="J45" s="18">
        <f t="shared" si="21"/>
        <v>22.42</v>
      </c>
      <c r="K45" s="8">
        <f t="shared" si="23"/>
        <v>14.599572712590485</v>
      </c>
      <c r="L45" s="8">
        <v>24</v>
      </c>
      <c r="M45" s="12">
        <f t="shared" si="5"/>
        <v>13.786678832116792</v>
      </c>
      <c r="N45" s="12" t="str">
        <f t="shared" si="6"/>
        <v>No</v>
      </c>
      <c r="O45" s="8">
        <f t="shared" si="22"/>
        <v>0.11333023952273069</v>
      </c>
      <c r="P45" s="85"/>
      <c r="Q45" s="19">
        <v>0.56666666666666665</v>
      </c>
      <c r="R45" s="8">
        <f>'ETo Penman Montheit FAO 56'!AI43</f>
        <v>5.8672184638494684</v>
      </c>
      <c r="S45" s="12">
        <f t="shared" si="8"/>
        <v>3.3247571295146985</v>
      </c>
      <c r="T45" s="8">
        <f t="shared" si="16"/>
        <v>0.37679552184280735</v>
      </c>
      <c r="U45" s="13">
        <f t="shared" si="9"/>
        <v>13.700427287409516</v>
      </c>
      <c r="V45" s="9">
        <f t="shared" si="10"/>
        <v>43.926369970763723</v>
      </c>
      <c r="W45" s="10"/>
      <c r="X45" s="10"/>
      <c r="Y45" s="7" t="str">
        <f t="shared" si="11"/>
        <v>Apply irrigation</v>
      </c>
      <c r="Z45" s="8">
        <f t="shared" si="15"/>
        <v>0</v>
      </c>
      <c r="AK45" s="53">
        <v>0.17199999999999999</v>
      </c>
    </row>
    <row r="46" spans="1:37" x14ac:dyDescent="0.45">
      <c r="A46" s="25">
        <f>'ETo Penman Montheit FAO 56'!A44</f>
        <v>45788</v>
      </c>
      <c r="B46" s="37">
        <v>41</v>
      </c>
      <c r="C46" s="18">
        <f t="shared" si="17"/>
        <v>28.3</v>
      </c>
      <c r="D46" s="18">
        <f t="shared" si="18"/>
        <v>13.6</v>
      </c>
      <c r="E46" s="7">
        <f t="shared" si="19"/>
        <v>14.700000000000001</v>
      </c>
      <c r="F46">
        <v>0.3262773722627737</v>
      </c>
      <c r="G46" s="18">
        <f t="shared" si="13"/>
        <v>0.4</v>
      </c>
      <c r="H46" s="18">
        <f t="shared" si="20"/>
        <v>5.8800000000000008</v>
      </c>
      <c r="I46" s="18">
        <f t="shared" si="2"/>
        <v>19.185109489051097</v>
      </c>
      <c r="J46" s="18">
        <f t="shared" si="21"/>
        <v>22.42</v>
      </c>
      <c r="K46" s="8">
        <f t="shared" si="23"/>
        <v>14.484089521332175</v>
      </c>
      <c r="L46" s="8">
        <v>26</v>
      </c>
      <c r="M46" s="12">
        <f t="shared" si="5"/>
        <v>7.5043795620437974</v>
      </c>
      <c r="N46" s="12" t="str">
        <f t="shared" si="6"/>
        <v>No</v>
      </c>
      <c r="O46" s="8">
        <f t="shared" si="22"/>
        <v>0.1002369071805187</v>
      </c>
      <c r="P46" s="85"/>
      <c r="Q46" s="19">
        <v>0.58333333333333326</v>
      </c>
      <c r="R46" s="8">
        <f>'ETo Penman Montheit FAO 56'!AI44</f>
        <v>5.8672184638494684</v>
      </c>
      <c r="S46" s="12">
        <f t="shared" si="8"/>
        <v>3.4225441039121893</v>
      </c>
      <c r="T46" s="8">
        <f t="shared" si="16"/>
        <v>0.34306523566507768</v>
      </c>
      <c r="U46" s="13">
        <f t="shared" si="9"/>
        <v>13.815910478667826</v>
      </c>
      <c r="V46" s="9">
        <f t="shared" si="10"/>
        <v>45.078189663974584</v>
      </c>
      <c r="W46" s="10"/>
      <c r="X46" s="10"/>
      <c r="Y46" s="7" t="str">
        <f t="shared" si="11"/>
        <v>Apply irrigation</v>
      </c>
      <c r="Z46" s="8">
        <f t="shared" si="15"/>
        <v>0</v>
      </c>
      <c r="AK46" s="53">
        <v>0.17630000000000001</v>
      </c>
    </row>
    <row r="47" spans="1:37" x14ac:dyDescent="0.45">
      <c r="A47" s="25">
        <f>'ETo Penman Montheit FAO 56'!A45</f>
        <v>45789</v>
      </c>
      <c r="B47" s="37">
        <v>42</v>
      </c>
      <c r="C47" s="18">
        <f t="shared" si="17"/>
        <v>28.3</v>
      </c>
      <c r="D47" s="18">
        <f t="shared" si="18"/>
        <v>13.6</v>
      </c>
      <c r="E47" s="7">
        <f t="shared" si="19"/>
        <v>14.700000000000001</v>
      </c>
      <c r="F47">
        <v>0.33193430656934308</v>
      </c>
      <c r="G47" s="18">
        <f t="shared" si="13"/>
        <v>0.4</v>
      </c>
      <c r="H47" s="18">
        <f t="shared" si="20"/>
        <v>5.8800000000000008</v>
      </c>
      <c r="I47" s="18">
        <f t="shared" si="2"/>
        <v>19.517737226277376</v>
      </c>
      <c r="J47" s="18">
        <f t="shared" si="21"/>
        <v>22.42</v>
      </c>
      <c r="K47" s="8">
        <f t="shared" si="23"/>
        <v>14.38073616831158</v>
      </c>
      <c r="L47" s="8">
        <v>27</v>
      </c>
      <c r="M47" s="12">
        <f t="shared" si="5"/>
        <v>4.315145985401462</v>
      </c>
      <c r="N47" s="12" t="str">
        <f t="shared" si="6"/>
        <v>No</v>
      </c>
      <c r="O47" s="8">
        <f t="shared" si="22"/>
        <v>8.8518839944623617E-2</v>
      </c>
      <c r="P47" s="85"/>
      <c r="Q47" s="19">
        <v>0.6</v>
      </c>
      <c r="R47" s="8">
        <f>'ETo Penman Montheit FAO 56'!AI45</f>
        <v>5.8672184638494684</v>
      </c>
      <c r="S47" s="12">
        <f t="shared" si="8"/>
        <v>3.5203310783096811</v>
      </c>
      <c r="T47" s="8">
        <f t="shared" si="16"/>
        <v>0.31161562327297893</v>
      </c>
      <c r="U47" s="13">
        <f t="shared" si="9"/>
        <v>13.91926383168842</v>
      </c>
      <c r="V47" s="9">
        <f t="shared" si="10"/>
        <v>46.202811879272332</v>
      </c>
      <c r="W47" s="10"/>
      <c r="X47" s="10"/>
      <c r="Y47" s="7" t="str">
        <f t="shared" si="11"/>
        <v>Apply irrigation</v>
      </c>
      <c r="Z47" s="8">
        <f t="shared" si="15"/>
        <v>0</v>
      </c>
      <c r="AK47" s="53">
        <v>0.18060000000000004</v>
      </c>
    </row>
    <row r="48" spans="1:37" x14ac:dyDescent="0.45">
      <c r="A48" s="25">
        <f>'ETo Penman Montheit FAO 56'!A46</f>
        <v>45790</v>
      </c>
      <c r="B48" s="37">
        <v>43</v>
      </c>
      <c r="C48" s="18">
        <f t="shared" si="17"/>
        <v>28.3</v>
      </c>
      <c r="D48" s="18">
        <f t="shared" si="18"/>
        <v>13.6</v>
      </c>
      <c r="E48" s="7">
        <f t="shared" si="19"/>
        <v>14.700000000000001</v>
      </c>
      <c r="F48">
        <v>0.33759124087591241</v>
      </c>
      <c r="G48" s="18">
        <f t="shared" si="13"/>
        <v>0.4</v>
      </c>
      <c r="H48" s="18">
        <f t="shared" si="20"/>
        <v>5.8800000000000008</v>
      </c>
      <c r="I48" s="18">
        <f t="shared" si="2"/>
        <v>19.850364963503651</v>
      </c>
      <c r="J48" s="18">
        <f t="shared" si="21"/>
        <v>22.42</v>
      </c>
      <c r="K48" s="8">
        <f t="shared" si="23"/>
        <v>14.288430567471801</v>
      </c>
      <c r="L48" s="8">
        <v>17</v>
      </c>
      <c r="M48" s="12">
        <f t="shared" si="5"/>
        <v>38.147810218978101</v>
      </c>
      <c r="N48" s="12" t="str">
        <f t="shared" si="6"/>
        <v>Yes</v>
      </c>
      <c r="O48" s="8">
        <f t="shared" si="22"/>
        <v>7.8053352321065916E-2</v>
      </c>
      <c r="P48" s="85"/>
      <c r="Q48" s="19">
        <v>0.6166666666666667</v>
      </c>
      <c r="R48" s="8">
        <f>'ETo Penman Montheit FAO 56'!AI46</f>
        <v>5.8672184638494684</v>
      </c>
      <c r="S48" s="12">
        <f t="shared" si="8"/>
        <v>3.6181180527071723</v>
      </c>
      <c r="T48" s="8">
        <f t="shared" si="16"/>
        <v>0.28240624310716189</v>
      </c>
      <c r="U48" s="13">
        <f t="shared" si="9"/>
        <v>14.0115694325282</v>
      </c>
      <c r="V48" s="9">
        <f t="shared" si="10"/>
        <v>47.301831113461994</v>
      </c>
      <c r="W48" s="10"/>
      <c r="X48" s="10"/>
      <c r="Y48" s="7" t="str">
        <f t="shared" si="11"/>
        <v>Apply irrigation</v>
      </c>
      <c r="Z48" s="8">
        <f t="shared" si="15"/>
        <v>0</v>
      </c>
      <c r="AK48" s="53">
        <v>0.18490000000000001</v>
      </c>
    </row>
    <row r="49" spans="1:37" x14ac:dyDescent="0.45">
      <c r="A49" s="25">
        <f>'ETo Penman Montheit FAO 56'!A47</f>
        <v>45791</v>
      </c>
      <c r="B49" s="37">
        <v>44</v>
      </c>
      <c r="C49" s="18">
        <f t="shared" si="17"/>
        <v>28.3</v>
      </c>
      <c r="D49" s="18">
        <f t="shared" si="18"/>
        <v>13.6</v>
      </c>
      <c r="E49" s="7">
        <f t="shared" si="19"/>
        <v>14.700000000000001</v>
      </c>
      <c r="F49">
        <v>0.34324817518248169</v>
      </c>
      <c r="G49" s="18">
        <f t="shared" si="13"/>
        <v>0.4</v>
      </c>
      <c r="H49" s="18">
        <f t="shared" si="20"/>
        <v>5.8800000000000008</v>
      </c>
      <c r="I49" s="18">
        <f t="shared" si="2"/>
        <v>20.182992700729926</v>
      </c>
      <c r="J49" s="18">
        <f t="shared" si="21"/>
        <v>22.42</v>
      </c>
      <c r="K49" s="8">
        <f t="shared" si="23"/>
        <v>14.206155915040794</v>
      </c>
      <c r="L49" s="8">
        <v>12</v>
      </c>
      <c r="M49" s="12">
        <f t="shared" si="5"/>
        <v>55.949452554744518</v>
      </c>
      <c r="N49" s="12" t="str">
        <f t="shared" si="6"/>
        <v>Yes</v>
      </c>
      <c r="O49" s="8">
        <f t="shared" si="22"/>
        <v>6.8725160435464172E-2</v>
      </c>
      <c r="P49" s="85"/>
      <c r="Q49" s="19">
        <v>0.6333333333333333</v>
      </c>
      <c r="R49" s="8">
        <f>'ETo Penman Montheit FAO 56'!AI47</f>
        <v>5.8672184638494684</v>
      </c>
      <c r="S49" s="12">
        <f t="shared" si="8"/>
        <v>3.7159050271046632</v>
      </c>
      <c r="T49" s="8">
        <f t="shared" si="16"/>
        <v>0.25537616915071581</v>
      </c>
      <c r="U49" s="13">
        <f t="shared" si="9"/>
        <v>14.093844084959207</v>
      </c>
      <c r="V49" s="9">
        <f t="shared" si="10"/>
        <v>48.37686263468661</v>
      </c>
      <c r="W49" s="10"/>
      <c r="X49" s="10"/>
      <c r="Y49" s="7" t="str">
        <f t="shared" si="11"/>
        <v>Apply irrigation</v>
      </c>
      <c r="Z49" s="8">
        <f t="shared" si="15"/>
        <v>0</v>
      </c>
      <c r="AK49" s="53">
        <v>0.18919999999999998</v>
      </c>
    </row>
    <row r="50" spans="1:37" x14ac:dyDescent="0.45">
      <c r="A50" s="25">
        <f>'ETo Penman Montheit FAO 56'!A48</f>
        <v>45792</v>
      </c>
      <c r="B50" s="37">
        <v>45</v>
      </c>
      <c r="C50" s="18">
        <f t="shared" si="17"/>
        <v>28.3</v>
      </c>
      <c r="D50" s="18">
        <f t="shared" si="18"/>
        <v>13.6</v>
      </c>
      <c r="E50" s="7">
        <f t="shared" si="19"/>
        <v>14.700000000000001</v>
      </c>
      <c r="F50">
        <v>0.34890510948905112</v>
      </c>
      <c r="G50" s="18">
        <f t="shared" si="13"/>
        <v>0.4</v>
      </c>
      <c r="H50" s="18">
        <f t="shared" si="20"/>
        <v>5.8800000000000008</v>
      </c>
      <c r="I50" s="18">
        <f t="shared" si="2"/>
        <v>20.515620437956208</v>
      </c>
      <c r="J50" s="18">
        <f t="shared" si="21"/>
        <v>22.42</v>
      </c>
      <c r="K50" s="8">
        <f t="shared" si="23"/>
        <v>14.132962326811406</v>
      </c>
      <c r="L50" s="8">
        <v>28</v>
      </c>
      <c r="M50" s="12">
        <f t="shared" si="5"/>
        <v>1.0467153284671558</v>
      </c>
      <c r="N50" s="12" t="str">
        <f t="shared" si="6"/>
        <v>No</v>
      </c>
      <c r="O50" s="8">
        <f t="shared" si="22"/>
        <v>6.042656766569221E-2</v>
      </c>
      <c r="P50" s="85"/>
      <c r="Q50" s="19">
        <v>0.64999999999999991</v>
      </c>
      <c r="R50" s="8">
        <f>'ETo Penman Montheit FAO 56'!AI48</f>
        <v>5.8672184638494684</v>
      </c>
      <c r="S50" s="12">
        <f t="shared" si="8"/>
        <v>3.813692001502154</v>
      </c>
      <c r="T50" s="8">
        <f t="shared" si="16"/>
        <v>0.23044831778487906</v>
      </c>
      <c r="U50" s="13">
        <f t="shared" si="9"/>
        <v>14.167037673188595</v>
      </c>
      <c r="V50" s="9">
        <f t="shared" si="10"/>
        <v>49.429518304993792</v>
      </c>
      <c r="W50" s="10"/>
      <c r="X50" s="10"/>
      <c r="Y50" s="7" t="str">
        <f t="shared" si="11"/>
        <v>Apply irrigation</v>
      </c>
      <c r="Z50" s="8">
        <f t="shared" si="15"/>
        <v>0</v>
      </c>
      <c r="AK50" s="53">
        <v>0.19350000000000001</v>
      </c>
    </row>
    <row r="51" spans="1:37" x14ac:dyDescent="0.45">
      <c r="A51" s="25">
        <f>'ETo Penman Montheit FAO 56'!A49</f>
        <v>45793</v>
      </c>
      <c r="B51" s="37">
        <v>46</v>
      </c>
      <c r="C51" s="18">
        <f t="shared" si="17"/>
        <v>28.3</v>
      </c>
      <c r="D51" s="18">
        <f t="shared" si="18"/>
        <v>13.6</v>
      </c>
      <c r="E51" s="7">
        <f t="shared" si="19"/>
        <v>14.700000000000001</v>
      </c>
      <c r="F51">
        <v>0.3545620437956204</v>
      </c>
      <c r="G51" s="18">
        <f t="shared" si="13"/>
        <v>0.4</v>
      </c>
      <c r="H51" s="18">
        <f t="shared" si="20"/>
        <v>5.8800000000000008</v>
      </c>
      <c r="I51" s="18">
        <f t="shared" si="2"/>
        <v>20.84824817518248</v>
      </c>
      <c r="J51" s="18">
        <f t="shared" si="21"/>
        <v>22.42</v>
      </c>
      <c r="K51" s="8">
        <f t="shared" si="23"/>
        <v>14.067967124471666</v>
      </c>
      <c r="L51" s="8">
        <v>24</v>
      </c>
      <c r="M51" s="12">
        <f t="shared" si="5"/>
        <v>15.246167883211681</v>
      </c>
      <c r="N51" s="12" t="str">
        <f t="shared" si="6"/>
        <v>No</v>
      </c>
      <c r="O51" s="8">
        <f t="shared" si="22"/>
        <v>5.3057497105631124E-2</v>
      </c>
      <c r="P51" s="85"/>
      <c r="Q51" s="19">
        <v>0.66666666666666674</v>
      </c>
      <c r="R51" s="8">
        <f>'ETo Penman Montheit FAO 56'!AI49</f>
        <v>5.8672184638494684</v>
      </c>
      <c r="S51" s="12">
        <f t="shared" si="8"/>
        <v>3.9114789758996462</v>
      </c>
      <c r="T51" s="8">
        <f t="shared" si="16"/>
        <v>0.20753328444253247</v>
      </c>
      <c r="U51" s="13">
        <f t="shared" si="9"/>
        <v>14.232032875528335</v>
      </c>
      <c r="V51" s="9">
        <f t="shared" si="10"/>
        <v>50.461386637137863</v>
      </c>
      <c r="W51" s="10"/>
      <c r="X51" s="10"/>
      <c r="Y51" s="7" t="str">
        <f t="shared" si="11"/>
        <v>Apply irrigation</v>
      </c>
      <c r="Z51" s="8">
        <f t="shared" si="15"/>
        <v>0</v>
      </c>
      <c r="AK51" s="53">
        <v>0.19780000000000003</v>
      </c>
    </row>
    <row r="52" spans="1:37" x14ac:dyDescent="0.45">
      <c r="A52" s="25">
        <f>'ETo Penman Montheit FAO 56'!A50</f>
        <v>45794</v>
      </c>
      <c r="B52" s="37">
        <v>47</v>
      </c>
      <c r="C52" s="18">
        <f t="shared" si="17"/>
        <v>28.3</v>
      </c>
      <c r="D52" s="18">
        <f t="shared" si="18"/>
        <v>13.6</v>
      </c>
      <c r="E52" s="7">
        <f t="shared" si="19"/>
        <v>14.700000000000001</v>
      </c>
      <c r="F52">
        <v>0.36021897810218972</v>
      </c>
      <c r="G52" s="18">
        <f t="shared" si="13"/>
        <v>0.4</v>
      </c>
      <c r="H52" s="18">
        <f t="shared" si="20"/>
        <v>5.8800000000000008</v>
      </c>
      <c r="I52" s="18">
        <f t="shared" si="2"/>
        <v>21.180875912408759</v>
      </c>
      <c r="J52" s="18">
        <f t="shared" si="21"/>
        <v>22.42</v>
      </c>
      <c r="K52" s="8">
        <f t="shared" si="23"/>
        <v>14.010354034362999</v>
      </c>
      <c r="L52" s="8">
        <v>18</v>
      </c>
      <c r="M52" s="12">
        <f t="shared" si="5"/>
        <v>37.102554744525541</v>
      </c>
      <c r="N52" s="12" t="str">
        <f t="shared" si="6"/>
        <v>Yes</v>
      </c>
      <c r="O52" s="8">
        <f t="shared" si="22"/>
        <v>4.6525400721428523E-2</v>
      </c>
      <c r="P52" s="85"/>
      <c r="Q52" s="19">
        <v>0.68333333333333335</v>
      </c>
      <c r="R52" s="8">
        <f>'ETo Penman Montheit FAO 56'!AI50</f>
        <v>5.8672184638494684</v>
      </c>
      <c r="S52" s="12">
        <f t="shared" si="8"/>
        <v>4.0092659502971371</v>
      </c>
      <c r="T52" s="8">
        <f t="shared" si="16"/>
        <v>0.18653270493635324</v>
      </c>
      <c r="U52" s="13">
        <f t="shared" si="9"/>
        <v>14.289645965637002</v>
      </c>
      <c r="V52" s="9">
        <f t="shared" si="10"/>
        <v>51.474016671838385</v>
      </c>
      <c r="W52" s="10"/>
      <c r="X52" s="10"/>
      <c r="Y52" s="7" t="str">
        <f t="shared" si="11"/>
        <v>Apply irrigation</v>
      </c>
      <c r="Z52" s="8">
        <f t="shared" si="15"/>
        <v>0</v>
      </c>
      <c r="AK52" s="53">
        <v>0.2021</v>
      </c>
    </row>
    <row r="53" spans="1:37" x14ac:dyDescent="0.45">
      <c r="A53" s="25">
        <f>'ETo Penman Montheit FAO 56'!A51</f>
        <v>45795</v>
      </c>
      <c r="B53" s="37">
        <v>48</v>
      </c>
      <c r="C53" s="18">
        <f t="shared" si="17"/>
        <v>28.3</v>
      </c>
      <c r="D53" s="18">
        <f t="shared" si="18"/>
        <v>13.6</v>
      </c>
      <c r="E53" s="7">
        <f t="shared" si="19"/>
        <v>14.700000000000001</v>
      </c>
      <c r="F53">
        <v>0.36587591240875911</v>
      </c>
      <c r="G53" s="18">
        <f t="shared" si="13"/>
        <v>0.4</v>
      </c>
      <c r="H53" s="18">
        <f t="shared" si="20"/>
        <v>5.8800000000000008</v>
      </c>
      <c r="I53" s="18">
        <f t="shared" si="2"/>
        <v>21.513503649635037</v>
      </c>
      <c r="J53" s="18">
        <f t="shared" si="21"/>
        <v>22.42</v>
      </c>
      <c r="K53" s="8">
        <f t="shared" si="23"/>
        <v>13.959371529472664</v>
      </c>
      <c r="L53" s="8">
        <v>21</v>
      </c>
      <c r="M53" s="12">
        <f t="shared" si="5"/>
        <v>26.708941605839417</v>
      </c>
      <c r="N53" s="12" t="str">
        <f t="shared" si="6"/>
        <v>Yes</v>
      </c>
      <c r="O53" s="8">
        <f t="shared" si="22"/>
        <v>4.0745071368782804E-2</v>
      </c>
      <c r="P53" s="85"/>
      <c r="Q53" s="19">
        <v>0.7</v>
      </c>
      <c r="R53" s="8">
        <f>'ETo Penman Montheit FAO 56'!AI51</f>
        <v>5.8672184638494684</v>
      </c>
      <c r="S53" s="12">
        <f t="shared" si="8"/>
        <v>4.1070529246946279</v>
      </c>
      <c r="T53" s="8">
        <f t="shared" si="16"/>
        <v>0.16734216453205075</v>
      </c>
      <c r="U53" s="13">
        <f t="shared" si="9"/>
        <v>14.340628470527337</v>
      </c>
      <c r="V53" s="9">
        <f t="shared" si="10"/>
        <v>52.468905261692164</v>
      </c>
      <c r="W53" s="10"/>
      <c r="X53" s="10"/>
      <c r="Y53" s="7" t="str">
        <f t="shared" si="11"/>
        <v>Apply irrigation</v>
      </c>
      <c r="Z53" s="8">
        <f t="shared" si="15"/>
        <v>0</v>
      </c>
      <c r="AK53" s="53">
        <v>0.20639999999999997</v>
      </c>
    </row>
    <row r="54" spans="1:37" x14ac:dyDescent="0.45">
      <c r="A54" s="25">
        <f>'ETo Penman Montheit FAO 56'!A52</f>
        <v>45796</v>
      </c>
      <c r="B54" s="37">
        <v>49</v>
      </c>
      <c r="C54" s="18">
        <f t="shared" si="17"/>
        <v>28.3</v>
      </c>
      <c r="D54" s="18">
        <f t="shared" si="18"/>
        <v>13.6</v>
      </c>
      <c r="E54" s="7">
        <f t="shared" si="19"/>
        <v>14.700000000000001</v>
      </c>
      <c r="F54">
        <v>0.37153284671532849</v>
      </c>
      <c r="G54" s="18">
        <f t="shared" si="13"/>
        <v>0.4</v>
      </c>
      <c r="H54" s="18">
        <f t="shared" si="20"/>
        <v>5.8800000000000008</v>
      </c>
      <c r="I54" s="18">
        <f t="shared" si="2"/>
        <v>21.84613138686132</v>
      </c>
      <c r="J54" s="18">
        <f t="shared" si="21"/>
        <v>22.42</v>
      </c>
      <c r="K54" s="8">
        <f t="shared" si="23"/>
        <v>13.914330514657554</v>
      </c>
      <c r="L54" s="8">
        <v>23</v>
      </c>
      <c r="M54" s="12">
        <f t="shared" si="5"/>
        <v>19.69124087591241</v>
      </c>
      <c r="N54" s="12" t="str">
        <f t="shared" si="6"/>
        <v>No</v>
      </c>
      <c r="O54" s="8">
        <f t="shared" si="22"/>
        <v>3.5638380346661447E-2</v>
      </c>
      <c r="P54" s="85"/>
      <c r="Q54" s="19">
        <v>0.71666666666666656</v>
      </c>
      <c r="R54" s="8">
        <f>'ETo Penman Montheit FAO 56'!AI52</f>
        <v>5.8685725525436201</v>
      </c>
      <c r="S54" s="12">
        <f t="shared" si="8"/>
        <v>4.2058103293229268</v>
      </c>
      <c r="T54" s="8">
        <f t="shared" si="16"/>
        <v>0.14988826818232789</v>
      </c>
      <c r="U54" s="13">
        <f t="shared" si="9"/>
        <v>14.385669485342447</v>
      </c>
      <c r="V54" s="9">
        <f t="shared" si="10"/>
        <v>53.44748735795114</v>
      </c>
      <c r="W54" s="10"/>
      <c r="X54" s="10"/>
      <c r="Y54" s="7" t="str">
        <f t="shared" si="11"/>
        <v>Apply irrigation</v>
      </c>
      <c r="Z54" s="8">
        <f t="shared" si="15"/>
        <v>0</v>
      </c>
      <c r="AK54" s="53">
        <v>0.2107</v>
      </c>
    </row>
    <row r="55" spans="1:37" x14ac:dyDescent="0.45">
      <c r="A55" s="25">
        <f>'ETo Penman Montheit FAO 56'!A53</f>
        <v>45797</v>
      </c>
      <c r="B55" s="37">
        <v>50</v>
      </c>
      <c r="C55" s="18">
        <f t="shared" si="17"/>
        <v>28.3</v>
      </c>
      <c r="D55" s="18">
        <f t="shared" si="18"/>
        <v>13.6</v>
      </c>
      <c r="E55" s="7">
        <f t="shared" si="19"/>
        <v>14.700000000000001</v>
      </c>
      <c r="F55">
        <v>0.37718978102189782</v>
      </c>
      <c r="G55" s="18">
        <f t="shared" si="13"/>
        <v>0.4</v>
      </c>
      <c r="H55" s="18">
        <f t="shared" si="20"/>
        <v>5.8800000000000008</v>
      </c>
      <c r="I55" s="18">
        <f t="shared" si="2"/>
        <v>22.178759124087595</v>
      </c>
      <c r="J55" s="18">
        <f t="shared" si="21"/>
        <v>22.42</v>
      </c>
      <c r="K55" s="8">
        <f t="shared" si="23"/>
        <v>13.874592357442307</v>
      </c>
      <c r="L55" s="8">
        <v>17</v>
      </c>
      <c r="M55" s="12">
        <f t="shared" si="5"/>
        <v>42.622445255474453</v>
      </c>
      <c r="N55" s="12" t="str">
        <f t="shared" si="6"/>
        <v>Yes</v>
      </c>
      <c r="O55" s="8">
        <f t="shared" si="22"/>
        <v>3.1132920344932757E-2</v>
      </c>
      <c r="P55" s="85"/>
      <c r="Q55" s="19">
        <v>0.73333333333333328</v>
      </c>
      <c r="R55" s="8">
        <f>'ETo Penman Montheit FAO 56'!AI53</f>
        <v>5.8721397138215217</v>
      </c>
      <c r="S55" s="12">
        <f t="shared" si="8"/>
        <v>4.3062357901357826</v>
      </c>
      <c r="T55" s="8">
        <f t="shared" si="16"/>
        <v>0.13406569584079589</v>
      </c>
      <c r="U55" s="13">
        <f t="shared" si="9"/>
        <v>14.425407642557694</v>
      </c>
      <c r="V55" s="9">
        <f t="shared" si="10"/>
        <v>54.411163498479482</v>
      </c>
      <c r="W55" s="10"/>
      <c r="X55" s="10"/>
      <c r="Y55" s="7" t="str">
        <f t="shared" si="11"/>
        <v>Apply irrigation</v>
      </c>
      <c r="Z55" s="8">
        <f t="shared" si="15"/>
        <v>0</v>
      </c>
      <c r="AK55" s="53">
        <v>0.21500000000000002</v>
      </c>
    </row>
    <row r="56" spans="1:37" x14ac:dyDescent="0.45">
      <c r="A56" s="25">
        <f>'ETo Penman Montheit FAO 56'!A54</f>
        <v>45798</v>
      </c>
      <c r="B56" s="37">
        <v>51</v>
      </c>
      <c r="C56" s="18">
        <f t="shared" si="17"/>
        <v>28.3</v>
      </c>
      <c r="D56" s="18">
        <f t="shared" si="18"/>
        <v>13.6</v>
      </c>
      <c r="E56" s="7">
        <f t="shared" si="19"/>
        <v>14.700000000000001</v>
      </c>
      <c r="F56">
        <v>0.38284671532846709</v>
      </c>
      <c r="G56" s="18">
        <f t="shared" si="13"/>
        <v>0.4</v>
      </c>
      <c r="H56" s="18">
        <f t="shared" si="20"/>
        <v>5.8800000000000008</v>
      </c>
      <c r="I56" s="18">
        <f t="shared" si="2"/>
        <v>22.511386861313866</v>
      </c>
      <c r="J56" s="18">
        <f t="shared" si="21"/>
        <v>22.42</v>
      </c>
      <c r="K56" s="8">
        <f t="shared" si="23"/>
        <v>13.839574244324691</v>
      </c>
      <c r="L56" s="8">
        <v>25</v>
      </c>
      <c r="M56" s="12">
        <f t="shared" si="5"/>
        <v>12.633941605839418</v>
      </c>
      <c r="N56" s="12" t="str">
        <f t="shared" si="6"/>
        <v>No</v>
      </c>
      <c r="O56" s="8">
        <f t="shared" si="22"/>
        <v>2.71626127352258E-2</v>
      </c>
      <c r="P56" s="85"/>
      <c r="Q56" s="19">
        <v>0.75</v>
      </c>
      <c r="R56" s="8">
        <f>'ETo Penman Montheit FAO 56'!AI54</f>
        <v>5.8755753422382639</v>
      </c>
      <c r="S56" s="12">
        <f t="shared" si="8"/>
        <v>4.406681506678698</v>
      </c>
      <c r="T56" s="8">
        <f t="shared" si="16"/>
        <v>0.11969698321339481</v>
      </c>
      <c r="U56" s="13">
        <f t="shared" si="9"/>
        <v>14.46042575567531</v>
      </c>
      <c r="V56" s="9">
        <f t="shared" si="10"/>
        <v>55.361265028114595</v>
      </c>
      <c r="W56" s="10"/>
      <c r="X56" s="10"/>
      <c r="Y56" s="7" t="str">
        <f t="shared" si="11"/>
        <v>Apply irrigation</v>
      </c>
      <c r="Z56" s="8">
        <f t="shared" si="15"/>
        <v>0</v>
      </c>
      <c r="AK56" s="53">
        <v>0.21929999999999999</v>
      </c>
    </row>
    <row r="57" spans="1:37" x14ac:dyDescent="0.45">
      <c r="A57" s="25">
        <f>'ETo Penman Montheit FAO 56'!A55</f>
        <v>45799</v>
      </c>
      <c r="B57" s="37">
        <v>52</v>
      </c>
      <c r="C57" s="18">
        <f t="shared" si="17"/>
        <v>28.3</v>
      </c>
      <c r="D57" s="18">
        <f t="shared" si="18"/>
        <v>13.6</v>
      </c>
      <c r="E57" s="7">
        <f t="shared" si="19"/>
        <v>14.700000000000001</v>
      </c>
      <c r="F57">
        <v>0.38850364963503647</v>
      </c>
      <c r="G57" s="18">
        <f t="shared" si="13"/>
        <v>0.4</v>
      </c>
      <c r="H57" s="18">
        <f t="shared" si="20"/>
        <v>5.8800000000000008</v>
      </c>
      <c r="I57" s="18">
        <f t="shared" si="2"/>
        <v>22.844014598540149</v>
      </c>
      <c r="J57" s="18">
        <f t="shared" si="21"/>
        <v>22.42</v>
      </c>
      <c r="K57" s="8">
        <f t="shared" si="23"/>
        <v>13.808764499467509</v>
      </c>
      <c r="L57" s="8">
        <v>20</v>
      </c>
      <c r="M57" s="12">
        <f t="shared" si="5"/>
        <v>32.245802919708026</v>
      </c>
      <c r="N57" s="12" t="str">
        <f t="shared" si="6"/>
        <v>Yes</v>
      </c>
      <c r="O57" s="8">
        <f t="shared" si="22"/>
        <v>2.366944438407137E-2</v>
      </c>
      <c r="P57" s="85"/>
      <c r="Q57" s="19">
        <v>0.76666666666666661</v>
      </c>
      <c r="R57" s="8">
        <f>'ETo Penman Montheit FAO 56'!AI55</f>
        <v>5.878881101211384</v>
      </c>
      <c r="S57" s="12">
        <f t="shared" si="8"/>
        <v>4.5071421775953944</v>
      </c>
      <c r="T57" s="8">
        <f t="shared" si="16"/>
        <v>0.10668155110369651</v>
      </c>
      <c r="U57" s="13">
        <f t="shared" si="9"/>
        <v>14.491235500532492</v>
      </c>
      <c r="V57" s="9">
        <f t="shared" si="10"/>
        <v>56.29897879677678</v>
      </c>
      <c r="W57" s="10"/>
      <c r="X57" s="10"/>
      <c r="Y57" s="7" t="str">
        <f t="shared" si="11"/>
        <v>Apply irrigation</v>
      </c>
      <c r="Z57" s="8">
        <f t="shared" si="15"/>
        <v>0</v>
      </c>
      <c r="AK57" s="53">
        <v>0.22359999999999997</v>
      </c>
    </row>
    <row r="58" spans="1:37" x14ac:dyDescent="0.45">
      <c r="A58" s="25">
        <f>'ETo Penman Montheit FAO 56'!A56</f>
        <v>45800</v>
      </c>
      <c r="B58" s="37">
        <v>53</v>
      </c>
      <c r="C58" s="18">
        <f t="shared" si="17"/>
        <v>28.3</v>
      </c>
      <c r="D58" s="18">
        <f t="shared" si="18"/>
        <v>13.6</v>
      </c>
      <c r="E58" s="7">
        <f t="shared" si="19"/>
        <v>14.700000000000001</v>
      </c>
      <c r="F58">
        <v>0.3941605839416058</v>
      </c>
      <c r="G58" s="18">
        <f t="shared" si="13"/>
        <v>0.4</v>
      </c>
      <c r="H58" s="18">
        <f t="shared" si="20"/>
        <v>5.8800000000000008</v>
      </c>
      <c r="I58" s="18">
        <f t="shared" si="2"/>
        <v>23.176642335766424</v>
      </c>
      <c r="J58" s="18">
        <f t="shared" si="21"/>
        <v>22.42</v>
      </c>
      <c r="K58" s="8">
        <f t="shared" si="23"/>
        <v>13.781698994835645</v>
      </c>
      <c r="L58" s="8">
        <v>19</v>
      </c>
      <c r="M58" s="12">
        <f t="shared" si="5"/>
        <v>36.65693430656934</v>
      </c>
      <c r="N58" s="12" t="str">
        <f t="shared" si="6"/>
        <v>Yes</v>
      </c>
      <c r="O58" s="8">
        <f t="shared" si="22"/>
        <v>2.0600793065265965E-2</v>
      </c>
      <c r="P58" s="85"/>
      <c r="Q58" s="19">
        <v>0.78333333333333321</v>
      </c>
      <c r="R58" s="8">
        <f>'ETo Penman Montheit FAO 56'!AI56</f>
        <v>5.8820585949284396</v>
      </c>
      <c r="S58" s="12">
        <f t="shared" si="8"/>
        <v>4.6076125660272771</v>
      </c>
      <c r="T58" s="8">
        <f t="shared" si="16"/>
        <v>9.4920472997647054E-2</v>
      </c>
      <c r="U58" s="13">
        <f t="shared" si="9"/>
        <v>14.518301005164355</v>
      </c>
      <c r="V58" s="9">
        <f t="shared" si="10"/>
        <v>57.225420020355848</v>
      </c>
      <c r="W58" s="10"/>
      <c r="X58" s="10"/>
      <c r="Y58" s="7" t="str">
        <f t="shared" si="11"/>
        <v>Apply irrigation</v>
      </c>
      <c r="Z58" s="8">
        <f t="shared" si="15"/>
        <v>0</v>
      </c>
      <c r="AK58" s="53">
        <v>0.22789999999999999</v>
      </c>
    </row>
    <row r="59" spans="1:37" x14ac:dyDescent="0.45">
      <c r="A59" s="25">
        <f>'ETo Penman Montheit FAO 56'!A57</f>
        <v>45801</v>
      </c>
      <c r="B59" s="37">
        <v>54</v>
      </c>
      <c r="C59" s="18">
        <f t="shared" si="17"/>
        <v>28.3</v>
      </c>
      <c r="D59" s="18">
        <f t="shared" si="18"/>
        <v>13.6</v>
      </c>
      <c r="E59" s="7">
        <f t="shared" si="19"/>
        <v>14.700000000000001</v>
      </c>
      <c r="F59">
        <v>0.39981751824817507</v>
      </c>
      <c r="G59" s="18">
        <f t="shared" si="13"/>
        <v>0.4</v>
      </c>
      <c r="H59" s="18">
        <f t="shared" si="20"/>
        <v>5.8800000000000008</v>
      </c>
      <c r="I59" s="18">
        <f t="shared" si="2"/>
        <v>23.509270072992699</v>
      </c>
      <c r="J59" s="18">
        <f t="shared" si="21"/>
        <v>22.42</v>
      </c>
      <c r="K59" s="8">
        <f t="shared" si="23"/>
        <v>13.757958045861336</v>
      </c>
      <c r="L59" s="8">
        <v>14</v>
      </c>
      <c r="M59" s="12">
        <f t="shared" si="5"/>
        <v>57.173905109489041</v>
      </c>
      <c r="N59" s="12" t="str">
        <f t="shared" si="6"/>
        <v>Yes</v>
      </c>
      <c r="O59" s="8">
        <f t="shared" si="22"/>
        <v>1.7909075494482618E-2</v>
      </c>
      <c r="P59" s="85"/>
      <c r="Q59" s="19">
        <v>0.79999999999999993</v>
      </c>
      <c r="R59" s="8">
        <f>'ETo Penman Montheit FAO 56'!AI57</f>
        <v>5.8851093688487701</v>
      </c>
      <c r="S59" s="12">
        <f t="shared" si="8"/>
        <v>4.7080874950790159</v>
      </c>
      <c r="T59" s="8">
        <f t="shared" si="16"/>
        <v>8.4317494383999658E-2</v>
      </c>
      <c r="U59" s="13">
        <f t="shared" si="9"/>
        <v>14.542041954138664</v>
      </c>
      <c r="V59" s="9">
        <f t="shared" si="10"/>
        <v>58.141631243645634</v>
      </c>
      <c r="W59" s="10"/>
      <c r="X59" s="10"/>
      <c r="Y59" s="7" t="str">
        <f t="shared" si="11"/>
        <v>Apply irrigation</v>
      </c>
      <c r="Z59" s="8">
        <f t="shared" si="15"/>
        <v>0</v>
      </c>
      <c r="AK59" s="53">
        <v>0.23220000000000002</v>
      </c>
    </row>
    <row r="60" spans="1:37" x14ac:dyDescent="0.45">
      <c r="A60" s="25">
        <f>'ETo Penman Montheit FAO 56'!A58</f>
        <v>45802</v>
      </c>
      <c r="B60" s="37">
        <v>55</v>
      </c>
      <c r="C60" s="18">
        <f t="shared" si="17"/>
        <v>28.3</v>
      </c>
      <c r="D60" s="18">
        <f t="shared" si="18"/>
        <v>13.6</v>
      </c>
      <c r="E60" s="7">
        <f t="shared" si="19"/>
        <v>14.700000000000001</v>
      </c>
      <c r="F60">
        <v>0.40547445255474451</v>
      </c>
      <c r="G60" s="18">
        <f t="shared" si="13"/>
        <v>0.4</v>
      </c>
      <c r="H60" s="18">
        <f t="shared" si="20"/>
        <v>5.8800000000000008</v>
      </c>
      <c r="I60" s="18">
        <f t="shared" si="2"/>
        <v>23.841897810218981</v>
      </c>
      <c r="J60" s="18">
        <f t="shared" si="21"/>
        <v>22.42</v>
      </c>
      <c r="K60" s="8">
        <f t="shared" si="23"/>
        <v>13.737163272268884</v>
      </c>
      <c r="L60" s="8">
        <v>13</v>
      </c>
      <c r="M60" s="12">
        <f t="shared" si="5"/>
        <v>62.037591240875912</v>
      </c>
      <c r="N60" s="12" t="str">
        <f t="shared" si="6"/>
        <v>Yes</v>
      </c>
      <c r="O60" s="8">
        <f t="shared" si="22"/>
        <v>1.5551391413705651E-2</v>
      </c>
      <c r="P60" s="85"/>
      <c r="Q60" s="19">
        <v>0.81666666666666665</v>
      </c>
      <c r="R60" s="8">
        <f>'ETo Penman Montheit FAO 56'!AI58</f>
        <v>5.8880349102123679</v>
      </c>
      <c r="S60" s="12">
        <f t="shared" si="8"/>
        <v>4.8085618433401001</v>
      </c>
      <c r="T60" s="8">
        <f t="shared" si="16"/>
        <v>7.4779827362791845E-2</v>
      </c>
      <c r="U60" s="13">
        <f t="shared" si="9"/>
        <v>14.562836727731117</v>
      </c>
      <c r="V60" s="9">
        <f t="shared" si="10"/>
        <v>59.048582498209022</v>
      </c>
      <c r="W60" s="10"/>
      <c r="X60" s="10"/>
      <c r="Y60" s="7" t="str">
        <f t="shared" si="11"/>
        <v>Apply irrigation</v>
      </c>
      <c r="Z60" s="8">
        <f t="shared" si="15"/>
        <v>0</v>
      </c>
      <c r="AK60" s="53">
        <v>0.23649999999999999</v>
      </c>
    </row>
    <row r="61" spans="1:37" x14ac:dyDescent="0.45">
      <c r="A61" s="25">
        <f>'ETo Penman Montheit FAO 56'!A59</f>
        <v>45803</v>
      </c>
      <c r="B61" s="37">
        <v>56</v>
      </c>
      <c r="C61" s="18">
        <f t="shared" si="17"/>
        <v>28.3</v>
      </c>
      <c r="D61" s="18">
        <f t="shared" si="18"/>
        <v>13.6</v>
      </c>
      <c r="E61" s="7">
        <f t="shared" si="19"/>
        <v>14.700000000000001</v>
      </c>
      <c r="F61">
        <v>0.4111313868613139</v>
      </c>
      <c r="G61" s="18">
        <f t="shared" si="13"/>
        <v>0.4</v>
      </c>
      <c r="H61" s="18">
        <f t="shared" si="20"/>
        <v>5.8800000000000008</v>
      </c>
      <c r="I61" s="18">
        <f t="shared" si="2"/>
        <v>24.174525547445256</v>
      </c>
      <c r="J61" s="18">
        <f t="shared" si="21"/>
        <v>22.42</v>
      </c>
      <c r="K61" s="8">
        <f t="shared" si="23"/>
        <v>13.718974481592094</v>
      </c>
      <c r="L61" s="8">
        <v>28</v>
      </c>
      <c r="M61" s="12">
        <f t="shared" si="5"/>
        <v>1.2333941605839447</v>
      </c>
      <c r="N61" s="12" t="str">
        <f t="shared" si="6"/>
        <v>No</v>
      </c>
      <c r="O61" s="8">
        <f t="shared" si="22"/>
        <v>1.3489170248536686E-2</v>
      </c>
      <c r="P61" s="85"/>
      <c r="Q61" s="19">
        <v>0.83333333333333326</v>
      </c>
      <c r="R61" s="8">
        <f>'ETo Penman Montheit FAO 56'!AI59</f>
        <v>5.8908366485541697</v>
      </c>
      <c r="S61" s="12">
        <f t="shared" si="8"/>
        <v>4.9090305404618073</v>
      </c>
      <c r="T61" s="8">
        <f t="shared" si="16"/>
        <v>6.6218748715555373E-2</v>
      </c>
      <c r="U61" s="13">
        <f t="shared" si="9"/>
        <v>14.581025518407907</v>
      </c>
      <c r="V61" s="9">
        <f t="shared" si="10"/>
        <v>59.947172432432524</v>
      </c>
      <c r="W61" s="10"/>
      <c r="X61" s="10"/>
      <c r="Y61" s="7" t="str">
        <f t="shared" si="11"/>
        <v>Apply irrigation</v>
      </c>
      <c r="Z61" s="8">
        <f t="shared" si="15"/>
        <v>0</v>
      </c>
      <c r="AK61" s="53">
        <v>0.24080000000000001</v>
      </c>
    </row>
    <row r="62" spans="1:37" x14ac:dyDescent="0.45">
      <c r="A62" s="25">
        <f>'ETo Penman Montheit FAO 56'!A60</f>
        <v>45804</v>
      </c>
      <c r="B62" s="37">
        <v>57</v>
      </c>
      <c r="C62" s="18">
        <f t="shared" si="17"/>
        <v>28.3</v>
      </c>
      <c r="D62" s="18">
        <f t="shared" si="18"/>
        <v>13.6</v>
      </c>
      <c r="E62" s="7">
        <f t="shared" si="19"/>
        <v>14.700000000000001</v>
      </c>
      <c r="F62">
        <v>0.41678832116788322</v>
      </c>
      <c r="G62" s="18">
        <f t="shared" si="13"/>
        <v>0.4</v>
      </c>
      <c r="H62" s="18">
        <f t="shared" si="20"/>
        <v>5.8800000000000008</v>
      </c>
      <c r="I62" s="18">
        <f t="shared" si="2"/>
        <v>24.507153284671535</v>
      </c>
      <c r="J62" s="18">
        <f t="shared" si="21"/>
        <v>22.42</v>
      </c>
      <c r="K62" s="8">
        <f t="shared" si="23"/>
        <v>13.703086620691863</v>
      </c>
      <c r="L62" s="8">
        <v>24</v>
      </c>
      <c r="M62" s="12">
        <f t="shared" si="5"/>
        <v>17.921897810218983</v>
      </c>
      <c r="N62" s="12" t="str">
        <f t="shared" si="6"/>
        <v>No</v>
      </c>
      <c r="O62" s="8">
        <f t="shared" si="22"/>
        <v>1.1687825475267921E-2</v>
      </c>
      <c r="P62" s="82" t="s">
        <v>59</v>
      </c>
      <c r="Q62" s="19">
        <v>0.84999999999999987</v>
      </c>
      <c r="R62" s="8">
        <f>'ETo Penman Montheit FAO 56'!AI60</f>
        <v>5.8935159562220063</v>
      </c>
      <c r="S62" s="12">
        <f t="shared" si="8"/>
        <v>5.0094885627887047</v>
      </c>
      <c r="T62" s="8">
        <f t="shared" si="16"/>
        <v>5.8550028042225109E-2</v>
      </c>
      <c r="U62" s="13">
        <f t="shared" si="9"/>
        <v>14.596913379308138</v>
      </c>
      <c r="V62" s="9">
        <f t="shared" si="10"/>
        <v>60.838230215948514</v>
      </c>
      <c r="W62" s="10"/>
      <c r="X62" s="10"/>
      <c r="Y62" s="7" t="str">
        <f t="shared" si="11"/>
        <v>Apply irrigation</v>
      </c>
      <c r="Z62" s="8">
        <f t="shared" si="15"/>
        <v>0</v>
      </c>
      <c r="AK62" s="53">
        <v>0.24510000000000004</v>
      </c>
    </row>
    <row r="63" spans="1:37" x14ac:dyDescent="0.45">
      <c r="A63" s="25">
        <f>'ETo Penman Montheit FAO 56'!A61</f>
        <v>45805</v>
      </c>
      <c r="B63" s="37">
        <v>58</v>
      </c>
      <c r="C63" s="18">
        <f t="shared" si="17"/>
        <v>28.3</v>
      </c>
      <c r="D63" s="18">
        <f t="shared" si="18"/>
        <v>13.6</v>
      </c>
      <c r="E63" s="7">
        <f t="shared" si="19"/>
        <v>14.700000000000001</v>
      </c>
      <c r="F63">
        <v>0.42244525547445261</v>
      </c>
      <c r="G63" s="18">
        <f t="shared" si="13"/>
        <v>0.4</v>
      </c>
      <c r="H63" s="18">
        <f t="shared" si="20"/>
        <v>5.8800000000000008</v>
      </c>
      <c r="I63" s="18">
        <f t="shared" si="2"/>
        <v>24.839781021897814</v>
      </c>
      <c r="J63" s="18">
        <f t="shared" si="21"/>
        <v>22.42</v>
      </c>
      <c r="K63" s="8">
        <f t="shared" si="23"/>
        <v>13.689226830036512</v>
      </c>
      <c r="L63" s="8">
        <v>18</v>
      </c>
      <c r="M63" s="12">
        <f t="shared" si="5"/>
        <v>43.511861313868621</v>
      </c>
      <c r="N63" s="12" t="str">
        <f t="shared" si="6"/>
        <v>Yes</v>
      </c>
      <c r="O63" s="8">
        <f t="shared" si="22"/>
        <v>1.0116420639060375E-2</v>
      </c>
      <c r="P63" s="82"/>
      <c r="Q63" s="19">
        <v>0.8666666666666667</v>
      </c>
      <c r="R63" s="8">
        <f>'ETo Penman Montheit FAO 56'!AI61</f>
        <v>5.8960741488964841</v>
      </c>
      <c r="S63" s="12">
        <f t="shared" si="8"/>
        <v>5.1099309290436201</v>
      </c>
      <c r="T63" s="8">
        <f t="shared" si="16"/>
        <v>5.1694210714749833E-2</v>
      </c>
      <c r="U63" s="13">
        <f t="shared" si="9"/>
        <v>14.610773169963489</v>
      </c>
      <c r="V63" s="9">
        <f t="shared" si="10"/>
        <v>61.722518044645042</v>
      </c>
      <c r="W63" s="10"/>
      <c r="X63" s="10"/>
      <c r="Y63" s="7" t="str">
        <f t="shared" si="11"/>
        <v>Apply irrigation</v>
      </c>
      <c r="Z63" s="8">
        <f t="shared" si="15"/>
        <v>0</v>
      </c>
      <c r="AK63" s="53">
        <v>0.24940000000000001</v>
      </c>
    </row>
    <row r="64" spans="1:37" x14ac:dyDescent="0.45">
      <c r="A64" s="25">
        <f>'ETo Penman Montheit FAO 56'!A62</f>
        <v>45806</v>
      </c>
      <c r="B64" s="37">
        <v>59</v>
      </c>
      <c r="C64" s="18">
        <f t="shared" si="17"/>
        <v>28.3</v>
      </c>
      <c r="D64" s="18">
        <f t="shared" si="18"/>
        <v>13.6</v>
      </c>
      <c r="E64" s="7">
        <f t="shared" si="19"/>
        <v>14.700000000000001</v>
      </c>
      <c r="F64">
        <v>0.42810218978102188</v>
      </c>
      <c r="G64" s="18">
        <f t="shared" si="13"/>
        <v>0.4</v>
      </c>
      <c r="H64" s="18">
        <f t="shared" si="20"/>
        <v>5.8800000000000008</v>
      </c>
      <c r="I64" s="18">
        <f t="shared" si="2"/>
        <v>25.172408759124089</v>
      </c>
      <c r="J64" s="18">
        <f t="shared" si="21"/>
        <v>22.42</v>
      </c>
      <c r="K64" s="8">
        <f t="shared" si="23"/>
        <v>13.677151626510646</v>
      </c>
      <c r="L64" s="8">
        <v>14</v>
      </c>
      <c r="M64" s="12">
        <f t="shared" si="5"/>
        <v>61.218613138686138</v>
      </c>
      <c r="N64" s="12" t="str">
        <f t="shared" si="6"/>
        <v>Yes</v>
      </c>
      <c r="O64" s="8">
        <f t="shared" si="22"/>
        <v>8.7473499445177572E-3</v>
      </c>
      <c r="P64" s="82"/>
      <c r="Q64" s="19">
        <v>0.8833333333333333</v>
      </c>
      <c r="R64" s="8">
        <f>'ETo Penman Montheit FAO 56'!AI62</f>
        <v>5.8985124861110236</v>
      </c>
      <c r="S64" s="12">
        <f t="shared" si="8"/>
        <v>5.2103526960647377</v>
      </c>
      <c r="T64" s="8">
        <f t="shared" si="16"/>
        <v>4.5576778366839828E-2</v>
      </c>
      <c r="U64" s="13">
        <f t="shared" si="9"/>
        <v>14.622848373489354</v>
      </c>
      <c r="V64" s="9">
        <f t="shared" si="10"/>
        <v>62.600734095266468</v>
      </c>
      <c r="W64" s="10"/>
      <c r="X64" s="10"/>
      <c r="Y64" s="7" t="str">
        <f t="shared" si="11"/>
        <v>Apply irrigation</v>
      </c>
      <c r="Z64" s="8">
        <f t="shared" si="15"/>
        <v>0</v>
      </c>
      <c r="AK64" s="53">
        <v>0.25369999999999998</v>
      </c>
    </row>
    <row r="65" spans="1:37" x14ac:dyDescent="0.45">
      <c r="A65" s="25">
        <f>'ETo Penman Montheit FAO 56'!A63</f>
        <v>45807</v>
      </c>
      <c r="B65" s="37">
        <v>60</v>
      </c>
      <c r="C65" s="18">
        <f t="shared" si="17"/>
        <v>28.3</v>
      </c>
      <c r="D65" s="18">
        <f t="shared" si="18"/>
        <v>13.6</v>
      </c>
      <c r="E65" s="7">
        <f t="shared" si="19"/>
        <v>14.700000000000001</v>
      </c>
      <c r="F65">
        <v>0.43375912408759121</v>
      </c>
      <c r="G65" s="18">
        <f t="shared" si="13"/>
        <v>0.4</v>
      </c>
      <c r="H65" s="18">
        <f t="shared" si="20"/>
        <v>5.8800000000000008</v>
      </c>
      <c r="I65" s="18">
        <f t="shared" si="2"/>
        <v>25.505036496350364</v>
      </c>
      <c r="J65" s="18">
        <f t="shared" si="21"/>
        <v>22.42</v>
      </c>
      <c r="K65" s="8">
        <f t="shared" si="23"/>
        <v>13.666644232928387</v>
      </c>
      <c r="L65" s="8">
        <v>22</v>
      </c>
      <c r="M65" s="12">
        <f t="shared" si="5"/>
        <v>27.326824817518247</v>
      </c>
      <c r="N65" s="12" t="str">
        <f t="shared" si="6"/>
        <v>Yes</v>
      </c>
      <c r="O65" s="8">
        <f t="shared" si="22"/>
        <v>7.5560354794090845E-3</v>
      </c>
      <c r="P65" s="82"/>
      <c r="Q65" s="19">
        <v>0.89999999999999991</v>
      </c>
      <c r="R65" s="8">
        <f>'ETo Penman Montheit FAO 56'!AI63</f>
        <v>5.9008321717703263</v>
      </c>
      <c r="S65" s="12">
        <f t="shared" si="8"/>
        <v>5.3107489545932935</v>
      </c>
      <c r="T65" s="8">
        <f t="shared" si="16"/>
        <v>4.0128207523141633E-2</v>
      </c>
      <c r="U65" s="13">
        <f t="shared" si="9"/>
        <v>14.633355767071613</v>
      </c>
      <c r="V65" s="9">
        <f t="shared" si="10"/>
        <v>63.473515799870846</v>
      </c>
      <c r="W65" s="10"/>
      <c r="X65" s="10"/>
      <c r="Y65" s="7" t="str">
        <f t="shared" si="11"/>
        <v>Apply irrigation</v>
      </c>
      <c r="Z65" s="8">
        <f t="shared" si="15"/>
        <v>0</v>
      </c>
      <c r="AK65" s="53">
        <v>0.25799999999999995</v>
      </c>
    </row>
    <row r="66" spans="1:37" x14ac:dyDescent="0.45">
      <c r="A66" s="25">
        <f>'ETo Penman Montheit FAO 56'!A64</f>
        <v>45808</v>
      </c>
      <c r="B66" s="37">
        <v>61</v>
      </c>
      <c r="C66" s="18">
        <f t="shared" si="17"/>
        <v>28.3</v>
      </c>
      <c r="D66" s="18">
        <f t="shared" si="18"/>
        <v>13.6</v>
      </c>
      <c r="E66" s="7">
        <f t="shared" si="19"/>
        <v>14.700000000000001</v>
      </c>
      <c r="F66">
        <v>0.43941605839416048</v>
      </c>
      <c r="G66" s="18">
        <f t="shared" si="13"/>
        <v>0.4</v>
      </c>
      <c r="H66" s="18">
        <f t="shared" si="20"/>
        <v>5.8800000000000008</v>
      </c>
      <c r="I66" s="18">
        <f t="shared" si="2"/>
        <v>25.837664233576636</v>
      </c>
      <c r="J66" s="18">
        <f t="shared" si="21"/>
        <v>22.42</v>
      </c>
      <c r="K66" s="8">
        <f t="shared" si="23"/>
        <v>13.657512066100031</v>
      </c>
      <c r="L66" s="8">
        <v>13</v>
      </c>
      <c r="M66" s="12">
        <f t="shared" si="5"/>
        <v>67.230656934306552</v>
      </c>
      <c r="N66" s="12" t="str">
        <f t="shared" si="6"/>
        <v>Yes</v>
      </c>
      <c r="O66" s="8">
        <f t="shared" si="22"/>
        <v>6.5206424149695241E-3</v>
      </c>
      <c r="P66" s="82"/>
      <c r="Q66" s="19">
        <v>0.91666666666666663</v>
      </c>
      <c r="R66" s="8">
        <f>'ETo Penman Montheit FAO 56'!AI64</f>
        <v>5.9030343546654542</v>
      </c>
      <c r="S66" s="12">
        <f t="shared" si="8"/>
        <v>5.4111148251099994</v>
      </c>
      <c r="T66" s="8">
        <f t="shared" si="16"/>
        <v>3.528394484088266E-2</v>
      </c>
      <c r="U66" s="13">
        <f t="shared" si="9"/>
        <v>14.64248793389997</v>
      </c>
      <c r="V66" s="9">
        <f t="shared" si="10"/>
        <v>64.34144332998379</v>
      </c>
      <c r="W66" s="10"/>
      <c r="X66" s="10"/>
      <c r="Y66" s="7" t="str">
        <f t="shared" si="11"/>
        <v>Apply irrigation</v>
      </c>
      <c r="Z66" s="8">
        <f t="shared" si="15"/>
        <v>0</v>
      </c>
      <c r="AK66" s="53">
        <v>0.26230000000000003</v>
      </c>
    </row>
    <row r="67" spans="1:37" x14ac:dyDescent="0.45">
      <c r="A67" s="25">
        <f>'ETo Penman Montheit FAO 56'!A65</f>
        <v>45809</v>
      </c>
      <c r="B67" s="37">
        <v>62</v>
      </c>
      <c r="C67" s="18">
        <f t="shared" ref="C67:C130" si="24">C66</f>
        <v>28.3</v>
      </c>
      <c r="D67" s="18">
        <f t="shared" ref="D67:D130" si="25">D66</f>
        <v>13.6</v>
      </c>
      <c r="E67" s="7">
        <f t="shared" si="19"/>
        <v>14.700000000000001</v>
      </c>
      <c r="F67">
        <v>0.44507299270072992</v>
      </c>
      <c r="G67" s="18">
        <f t="shared" si="13"/>
        <v>0.4</v>
      </c>
      <c r="H67" s="18">
        <f t="shared" si="20"/>
        <v>5.8800000000000008</v>
      </c>
      <c r="I67" s="18">
        <f t="shared" si="2"/>
        <v>26.170291970802921</v>
      </c>
      <c r="J67" s="18">
        <f t="shared" si="21"/>
        <v>22.42</v>
      </c>
      <c r="K67" s="8">
        <f t="shared" si="23"/>
        <v>13.649584390096422</v>
      </c>
      <c r="L67" s="8">
        <v>12</v>
      </c>
      <c r="M67" s="12">
        <f t="shared" si="5"/>
        <v>72.546897810218979</v>
      </c>
      <c r="N67" s="12" t="str">
        <f t="shared" si="6"/>
        <v>Yes</v>
      </c>
      <c r="O67" s="8">
        <f t="shared" si="22"/>
        <v>5.6218129361023106E-3</v>
      </c>
      <c r="P67" s="82"/>
      <c r="Q67" s="19">
        <v>0.93333333333333335</v>
      </c>
      <c r="R67" s="8">
        <f>'ETo Penman Montheit FAO 56'!AI65</f>
        <v>5.9051201289837536</v>
      </c>
      <c r="S67" s="12">
        <f t="shared" si="8"/>
        <v>5.5114454537181699</v>
      </c>
      <c r="T67" s="8">
        <f t="shared" si="16"/>
        <v>3.0984315348335074E-2</v>
      </c>
      <c r="U67" s="13">
        <f t="shared" si="9"/>
        <v>14.650415609903579</v>
      </c>
      <c r="V67" s="9">
        <f t="shared" si="10"/>
        <v>65.205043198092739</v>
      </c>
      <c r="W67" s="10"/>
      <c r="X67" s="10"/>
      <c r="Y67" s="7" t="str">
        <f t="shared" si="11"/>
        <v>Apply irrigation</v>
      </c>
      <c r="Z67" s="8">
        <f t="shared" si="15"/>
        <v>0</v>
      </c>
      <c r="AK67" s="53">
        <v>0.2666</v>
      </c>
    </row>
    <row r="68" spans="1:37" x14ac:dyDescent="0.45">
      <c r="A68" s="25">
        <f>'ETo Penman Montheit FAO 56'!A66</f>
        <v>45810</v>
      </c>
      <c r="B68" s="37">
        <v>63</v>
      </c>
      <c r="C68" s="18">
        <f t="shared" si="24"/>
        <v>28.3</v>
      </c>
      <c r="D68" s="18">
        <f t="shared" si="25"/>
        <v>13.6</v>
      </c>
      <c r="E68" s="7">
        <f t="shared" si="19"/>
        <v>14.700000000000001</v>
      </c>
      <c r="F68">
        <v>0.45072992700729919</v>
      </c>
      <c r="G68" s="18">
        <f t="shared" si="13"/>
        <v>0.4</v>
      </c>
      <c r="H68" s="18">
        <f t="shared" si="20"/>
        <v>5.8800000000000008</v>
      </c>
      <c r="I68" s="18">
        <f t="shared" si="2"/>
        <v>26.502919708029193</v>
      </c>
      <c r="J68" s="18">
        <f t="shared" si="21"/>
        <v>22.42</v>
      </c>
      <c r="K68" s="8">
        <f t="shared" si="23"/>
        <v>13.642710137136548</v>
      </c>
      <c r="L68" s="8">
        <v>16</v>
      </c>
      <c r="M68" s="12">
        <f t="shared" si="5"/>
        <v>55.439781021897801</v>
      </c>
      <c r="N68" s="12" t="str">
        <f t="shared" si="6"/>
        <v>Yes</v>
      </c>
      <c r="O68" s="8">
        <f t="shared" si="22"/>
        <v>4.8424191764794289E-3</v>
      </c>
      <c r="P68" s="82"/>
      <c r="Q68" s="19">
        <v>0.95</v>
      </c>
      <c r="R68" s="8">
        <f>'ETo Penman Montheit FAO 56'!AI66</f>
        <v>5.9070905348118457</v>
      </c>
      <c r="S68" s="12">
        <f t="shared" si="8"/>
        <v>5.6117360080712535</v>
      </c>
      <c r="T68" s="8">
        <f t="shared" si="16"/>
        <v>2.7174378058824358E-2</v>
      </c>
      <c r="U68" s="13">
        <f t="shared" si="9"/>
        <v>14.657289862863452</v>
      </c>
      <c r="V68" s="9">
        <f t="shared" si="10"/>
        <v>66.064791900132704</v>
      </c>
      <c r="W68" s="10"/>
      <c r="X68" s="10"/>
      <c r="Y68" s="7" t="str">
        <f t="shared" si="11"/>
        <v>Apply irrigation</v>
      </c>
      <c r="Z68" s="8">
        <f t="shared" si="15"/>
        <v>0</v>
      </c>
      <c r="AK68" s="53">
        <v>0.27089999999999997</v>
      </c>
    </row>
    <row r="69" spans="1:37" x14ac:dyDescent="0.45">
      <c r="A69" s="25">
        <f>'ETo Penman Montheit FAO 56'!A67</f>
        <v>45811</v>
      </c>
      <c r="B69" s="37">
        <v>64</v>
      </c>
      <c r="C69" s="18">
        <f t="shared" si="24"/>
        <v>28.3</v>
      </c>
      <c r="D69" s="18">
        <f t="shared" si="25"/>
        <v>13.6</v>
      </c>
      <c r="E69" s="7">
        <f t="shared" si="19"/>
        <v>14.700000000000001</v>
      </c>
      <c r="F69">
        <v>0.45638686131386857</v>
      </c>
      <c r="G69" s="18">
        <f t="shared" si="13"/>
        <v>0.4</v>
      </c>
      <c r="H69" s="18">
        <f t="shared" si="20"/>
        <v>5.8800000000000008</v>
      </c>
      <c r="I69" s="18">
        <f t="shared" si="2"/>
        <v>26.835547445255475</v>
      </c>
      <c r="J69" s="18">
        <f t="shared" si="21"/>
        <v>22.42</v>
      </c>
      <c r="K69" s="8">
        <f t="shared" si="23"/>
        <v>13.636755895162844</v>
      </c>
      <c r="L69" s="8">
        <v>18</v>
      </c>
      <c r="M69" s="12">
        <f t="shared" si="5"/>
        <v>47.007846715328469</v>
      </c>
      <c r="N69" s="12" t="str">
        <f t="shared" si="6"/>
        <v>Yes</v>
      </c>
      <c r="O69" s="8">
        <f t="shared" si="22"/>
        <v>4.1673350524766839E-3</v>
      </c>
      <c r="P69" s="82"/>
      <c r="Q69" s="19">
        <v>0.96666666666666656</v>
      </c>
      <c r="R69" s="8">
        <f>'ETo Penman Montheit FAO 56'!AI67</f>
        <v>5.9089465586298777</v>
      </c>
      <c r="S69" s="12">
        <f t="shared" si="8"/>
        <v>5.7119816733422146</v>
      </c>
      <c r="T69" s="8">
        <f t="shared" si="16"/>
        <v>2.3803741446423436E-2</v>
      </c>
      <c r="U69" s="13">
        <f t="shared" si="9"/>
        <v>14.663244104837156</v>
      </c>
      <c r="V69" s="9">
        <f t="shared" si="10"/>
        <v>66.921119536857162</v>
      </c>
      <c r="W69" s="10"/>
      <c r="X69" s="10"/>
      <c r="Y69" s="7" t="str">
        <f t="shared" si="11"/>
        <v>Apply irrigation</v>
      </c>
      <c r="Z69" s="8">
        <f t="shared" si="15"/>
        <v>0</v>
      </c>
      <c r="AK69" s="53">
        <v>0.27520000000000006</v>
      </c>
    </row>
    <row r="70" spans="1:37" x14ac:dyDescent="0.45">
      <c r="A70" s="25">
        <f>'ETo Penman Montheit FAO 56'!A68</f>
        <v>45812</v>
      </c>
      <c r="B70" s="37">
        <v>65</v>
      </c>
      <c r="C70" s="18">
        <f t="shared" si="24"/>
        <v>28.3</v>
      </c>
      <c r="D70" s="18">
        <f t="shared" si="25"/>
        <v>13.6</v>
      </c>
      <c r="E70" s="7">
        <f t="shared" si="19"/>
        <v>14.700000000000001</v>
      </c>
      <c r="F70">
        <v>0.46204379562043801</v>
      </c>
      <c r="G70" s="18">
        <f t="shared" si="13"/>
        <v>0.4</v>
      </c>
      <c r="H70" s="18">
        <f t="shared" si="20"/>
        <v>5.8800000000000008</v>
      </c>
      <c r="I70" s="18">
        <f t="shared" si="2"/>
        <v>27.168175182481757</v>
      </c>
      <c r="J70" s="18">
        <f t="shared" si="21"/>
        <v>22.42</v>
      </c>
      <c r="K70" s="8">
        <f t="shared" si="23"/>
        <v>13.631604058546477</v>
      </c>
      <c r="L70" s="8">
        <v>18</v>
      </c>
      <c r="M70" s="12">
        <f t="shared" si="5"/>
        <v>47.59051094890512</v>
      </c>
      <c r="N70" s="12" t="str">
        <f t="shared" si="6"/>
        <v>Yes</v>
      </c>
      <c r="O70" s="8">
        <f t="shared" ref="O70:O100" si="26">IF(K70&gt;J70,1,(1-(J70-K70)/(J70-D70)))</f>
        <v>3.5832265925711537E-3</v>
      </c>
      <c r="P70" s="82"/>
      <c r="Q70" s="19">
        <v>0.98333333333333328</v>
      </c>
      <c r="R70" s="8">
        <f>'ETo Penman Montheit FAO 56'!AI68</f>
        <v>5.9106891337952741</v>
      </c>
      <c r="S70" s="12">
        <f t="shared" si="8"/>
        <v>5.8121776482320193</v>
      </c>
      <c r="T70" s="8">
        <f t="shared" si="16"/>
        <v>2.0826349509892639E-2</v>
      </c>
      <c r="U70" s="13">
        <f t="shared" si="9"/>
        <v>14.668395941453523</v>
      </c>
      <c r="V70" s="9">
        <f t="shared" si="10"/>
        <v>67.774413364526154</v>
      </c>
      <c r="W70" s="10"/>
      <c r="X70" s="10"/>
      <c r="Y70" s="7" t="str">
        <f t="shared" si="11"/>
        <v>Apply irrigation</v>
      </c>
      <c r="Z70" s="8">
        <f t="shared" si="15"/>
        <v>0</v>
      </c>
      <c r="AK70" s="53">
        <v>0.27950000000000003</v>
      </c>
    </row>
    <row r="71" spans="1:37" x14ac:dyDescent="0.45">
      <c r="A71" s="25">
        <f>'ETo Penman Montheit FAO 56'!A69</f>
        <v>45813</v>
      </c>
      <c r="B71" s="37">
        <v>66</v>
      </c>
      <c r="C71" s="18">
        <f t="shared" si="24"/>
        <v>28.3</v>
      </c>
      <c r="D71" s="18">
        <f t="shared" si="25"/>
        <v>13.6</v>
      </c>
      <c r="E71" s="7">
        <f t="shared" si="19"/>
        <v>14.700000000000001</v>
      </c>
      <c r="F71">
        <v>0.46770072992700729</v>
      </c>
      <c r="G71" s="18">
        <f t="shared" si="13"/>
        <v>0.4</v>
      </c>
      <c r="H71" s="18">
        <f t="shared" si="20"/>
        <v>5.8800000000000008</v>
      </c>
      <c r="I71" s="18">
        <f t="shared" ref="I71:I100" si="27">H71/100*F71*1000</f>
        <v>27.500802919708029</v>
      </c>
      <c r="J71" s="18">
        <f t="shared" si="21"/>
        <v>22.42</v>
      </c>
      <c r="K71" s="8">
        <f t="shared" si="23"/>
        <v>13.627151136372689</v>
      </c>
      <c r="L71" s="8">
        <v>28</v>
      </c>
      <c r="M71" s="12">
        <f t="shared" ref="M71:M100" si="28">(C71-L71)/100*F71*1000</f>
        <v>1.4031021897810252</v>
      </c>
      <c r="N71" s="12" t="str">
        <f t="shared" ref="N71:N134" si="29">IF(ISBLANK(L71), "Please use climatic approach", IF(M71 &gt; I71, "Yes", "No"))</f>
        <v>No</v>
      </c>
      <c r="O71" s="8">
        <f t="shared" si="26"/>
        <v>3.0783601329579247E-3</v>
      </c>
      <c r="P71" s="82"/>
      <c r="Q71" s="19">
        <v>1</v>
      </c>
      <c r="R71" s="8">
        <f>'ETo Penman Montheit FAO 56'!AI69</f>
        <v>5.9123191410141809</v>
      </c>
      <c r="S71" s="12">
        <f t="shared" ref="S71:S100" si="30">Q71*R71</f>
        <v>5.9123191410141809</v>
      </c>
      <c r="T71" s="8">
        <f t="shared" si="16"/>
        <v>1.8200247537022096E-2</v>
      </c>
      <c r="U71" s="13">
        <f t="shared" ref="U71:U100" si="31">C71-K71</f>
        <v>14.672848863627312</v>
      </c>
      <c r="V71" s="9">
        <f t="shared" ref="V71:V100" si="32">IF(((U71/100)*F71*1000-(X71+W71))&gt;0,((U71/100)*F71*1000-(X71+W71)),0)</f>
        <v>68.625021236271522</v>
      </c>
      <c r="W71" s="10"/>
      <c r="X71" s="10"/>
      <c r="Y71" s="7" t="str">
        <f t="shared" ref="Y71:Y100" si="33">IF(K71&gt;J71,"Do not apply irrigation","Apply irrigation")</f>
        <v>Apply irrigation</v>
      </c>
      <c r="Z71" s="8">
        <f t="shared" si="15"/>
        <v>0</v>
      </c>
      <c r="AK71" s="53">
        <v>0.2838</v>
      </c>
    </row>
    <row r="72" spans="1:37" x14ac:dyDescent="0.45">
      <c r="A72" s="25">
        <f>'ETo Penman Montheit FAO 56'!A70</f>
        <v>45814</v>
      </c>
      <c r="B72" s="37">
        <v>67</v>
      </c>
      <c r="C72" s="18">
        <f t="shared" si="24"/>
        <v>28.3</v>
      </c>
      <c r="D72" s="18">
        <f t="shared" si="25"/>
        <v>13.6</v>
      </c>
      <c r="E72" s="7">
        <f t="shared" si="19"/>
        <v>14.700000000000001</v>
      </c>
      <c r="F72">
        <v>0.47335766423357661</v>
      </c>
      <c r="G72" s="18">
        <f t="shared" ref="G72:G135" si="34">G71</f>
        <v>0.4</v>
      </c>
      <c r="H72" s="18">
        <f t="shared" si="20"/>
        <v>5.8800000000000008</v>
      </c>
      <c r="I72" s="18">
        <f t="shared" si="27"/>
        <v>27.833430656934308</v>
      </c>
      <c r="J72" s="18">
        <f t="shared" si="21"/>
        <v>22.42</v>
      </c>
      <c r="K72" s="8">
        <f t="shared" ref="K72:K100" si="35">IF((K71-(T71*100/(F72*1000))+((W72+X72)*100)/(F72*1000))&gt;C71,C71,(K71-(T71*100/(F72*1000))+((W72+X72)*100)/(F72*1000)))</f>
        <v>13.623306211295477</v>
      </c>
      <c r="L72" s="8">
        <v>25</v>
      </c>
      <c r="M72" s="12">
        <f t="shared" si="28"/>
        <v>15.620802919708032</v>
      </c>
      <c r="N72" s="12" t="str">
        <f t="shared" si="29"/>
        <v>No</v>
      </c>
      <c r="O72" s="8">
        <f t="shared" si="26"/>
        <v>2.6424275845211564E-3</v>
      </c>
      <c r="P72" s="82"/>
      <c r="Q72" s="19">
        <v>1.0166666666666671</v>
      </c>
      <c r="R72" s="8">
        <f>'ETo Penman Montheit FAO 56'!AI70</f>
        <v>5.9138374087988854</v>
      </c>
      <c r="S72" s="12">
        <f t="shared" si="30"/>
        <v>6.0124013656122024</v>
      </c>
      <c r="T72" s="8">
        <f t="shared" si="16"/>
        <v>1.5887335217706355E-2</v>
      </c>
      <c r="U72" s="13">
        <f t="shared" si="31"/>
        <v>14.676693788704524</v>
      </c>
      <c r="V72" s="9">
        <f t="shared" si="32"/>
        <v>69.473254904926151</v>
      </c>
      <c r="W72" s="10"/>
      <c r="X72" s="10"/>
      <c r="Y72" s="7" t="str">
        <f t="shared" si="33"/>
        <v>Apply irrigation</v>
      </c>
      <c r="Z72" s="8">
        <f t="shared" ref="Z72:Z100" si="36">IF((K71-(T71*100/(F72*1000))+(W72+X72)*100/(F72*1000))&gt;C71,(K71-(T71*100/(F72*1000))+(W72+X72)*100/(F72*1000))-C72,0)</f>
        <v>0</v>
      </c>
      <c r="AK72" s="53">
        <v>0.28809999999999997</v>
      </c>
    </row>
    <row r="73" spans="1:37" x14ac:dyDescent="0.45">
      <c r="A73" s="25">
        <f>'ETo Penman Montheit FAO 56'!A71</f>
        <v>45815</v>
      </c>
      <c r="B73" s="37">
        <v>68</v>
      </c>
      <c r="C73" s="18">
        <f t="shared" si="24"/>
        <v>28.3</v>
      </c>
      <c r="D73" s="18">
        <f t="shared" si="25"/>
        <v>13.6</v>
      </c>
      <c r="E73" s="7">
        <f t="shared" si="19"/>
        <v>14.700000000000001</v>
      </c>
      <c r="F73">
        <v>0.47901459854014589</v>
      </c>
      <c r="G73" s="18">
        <f t="shared" si="34"/>
        <v>0.4</v>
      </c>
      <c r="H73" s="18">
        <f t="shared" si="20"/>
        <v>5.8800000000000008</v>
      </c>
      <c r="I73" s="18">
        <f t="shared" si="27"/>
        <v>28.166058394160579</v>
      </c>
      <c r="J73" s="18">
        <f t="shared" si="21"/>
        <v>22.42</v>
      </c>
      <c r="K73" s="8">
        <f t="shared" si="35"/>
        <v>13.619989540933837</v>
      </c>
      <c r="L73" s="8">
        <v>28</v>
      </c>
      <c r="M73" s="12">
        <f t="shared" si="28"/>
        <v>1.4370437956204412</v>
      </c>
      <c r="N73" s="12" t="str">
        <f t="shared" si="29"/>
        <v>No</v>
      </c>
      <c r="O73" s="8">
        <f t="shared" si="26"/>
        <v>2.2663878609792132E-3</v>
      </c>
      <c r="P73" s="82"/>
      <c r="Q73" s="19">
        <v>1.033333333333333</v>
      </c>
      <c r="R73" s="8">
        <f>'ETo Penman Montheit FAO 56'!AI71</f>
        <v>5.9152447139094528</v>
      </c>
      <c r="S73" s="12">
        <f t="shared" si="30"/>
        <v>6.1124195377064323</v>
      </c>
      <c r="T73" s="8">
        <f t="shared" si="16"/>
        <v>1.3853113441470033E-2</v>
      </c>
      <c r="U73" s="13">
        <f t="shared" si="31"/>
        <v>14.680010459066164</v>
      </c>
      <c r="V73" s="9">
        <f t="shared" si="32"/>
        <v>70.319393166147222</v>
      </c>
      <c r="W73" s="10"/>
      <c r="X73" s="10"/>
      <c r="Y73" s="7" t="str">
        <f t="shared" si="33"/>
        <v>Apply irrigation</v>
      </c>
      <c r="Z73" s="8">
        <f t="shared" si="36"/>
        <v>0</v>
      </c>
      <c r="AK73" s="53">
        <v>0.29240000000000005</v>
      </c>
    </row>
    <row r="74" spans="1:37" x14ac:dyDescent="0.45">
      <c r="A74" s="25">
        <f>'ETo Penman Montheit FAO 56'!A72</f>
        <v>45816</v>
      </c>
      <c r="B74" s="37">
        <v>69</v>
      </c>
      <c r="C74" s="18">
        <f t="shared" si="24"/>
        <v>28.3</v>
      </c>
      <c r="D74" s="18">
        <f t="shared" si="25"/>
        <v>13.6</v>
      </c>
      <c r="E74" s="7">
        <f t="shared" si="19"/>
        <v>14.700000000000001</v>
      </c>
      <c r="F74">
        <v>0.48467153284671532</v>
      </c>
      <c r="G74" s="18">
        <f t="shared" si="34"/>
        <v>0.4</v>
      </c>
      <c r="H74" s="18">
        <f t="shared" si="20"/>
        <v>5.8800000000000008</v>
      </c>
      <c r="I74" s="18">
        <f t="shared" si="27"/>
        <v>28.498686131386862</v>
      </c>
      <c r="J74" s="18">
        <f t="shared" si="21"/>
        <v>22.42</v>
      </c>
      <c r="K74" s="8">
        <f t="shared" si="35"/>
        <v>13.6171312931304</v>
      </c>
      <c r="L74" s="8">
        <v>23</v>
      </c>
      <c r="M74" s="12">
        <f t="shared" si="28"/>
        <v>25.687591240875914</v>
      </c>
      <c r="N74" s="12" t="str">
        <f t="shared" si="29"/>
        <v>No</v>
      </c>
      <c r="O74" s="8">
        <f t="shared" si="26"/>
        <v>1.9423234841724479E-3</v>
      </c>
      <c r="P74" s="82"/>
      <c r="Q74" s="19">
        <v>1.05</v>
      </c>
      <c r="R74" s="8">
        <f>'ETo Penman Montheit FAO 56'!AI72</f>
        <v>5.9165417817779078</v>
      </c>
      <c r="S74" s="12">
        <f t="shared" si="30"/>
        <v>6.2123688708668032</v>
      </c>
      <c r="T74" s="8">
        <f t="shared" si="16"/>
        <v>1.2066429950226465E-2</v>
      </c>
      <c r="U74" s="13">
        <f t="shared" si="31"/>
        <v>14.6828687068696</v>
      </c>
      <c r="V74" s="9">
        <f t="shared" si="32"/>
        <v>71.163684827455583</v>
      </c>
      <c r="W74" s="10"/>
      <c r="X74" s="10"/>
      <c r="Y74" s="7" t="str">
        <f t="shared" si="33"/>
        <v>Apply irrigation</v>
      </c>
      <c r="Z74" s="8">
        <f t="shared" si="36"/>
        <v>0</v>
      </c>
      <c r="AK74" s="53">
        <v>0.29670000000000002</v>
      </c>
    </row>
    <row r="75" spans="1:37" x14ac:dyDescent="0.45">
      <c r="A75" s="25">
        <f>'ETo Penman Montheit FAO 56'!A73</f>
        <v>45817</v>
      </c>
      <c r="B75" s="37">
        <v>70</v>
      </c>
      <c r="C75" s="18">
        <f t="shared" si="24"/>
        <v>28.3</v>
      </c>
      <c r="D75" s="18">
        <f t="shared" si="25"/>
        <v>13.6</v>
      </c>
      <c r="E75" s="7">
        <f t="shared" si="19"/>
        <v>14.700000000000001</v>
      </c>
      <c r="F75">
        <v>0.4903284671532846</v>
      </c>
      <c r="G75" s="18">
        <f t="shared" si="34"/>
        <v>0.4</v>
      </c>
      <c r="H75" s="18">
        <f t="shared" si="20"/>
        <v>5.8800000000000008</v>
      </c>
      <c r="I75" s="18">
        <f t="shared" si="27"/>
        <v>28.831313868613137</v>
      </c>
      <c r="J75" s="18">
        <f t="shared" si="21"/>
        <v>22.42</v>
      </c>
      <c r="K75" s="8">
        <f t="shared" si="35"/>
        <v>13.614670406039696</v>
      </c>
      <c r="L75" s="8">
        <v>27</v>
      </c>
      <c r="M75" s="12">
        <f t="shared" si="28"/>
        <v>6.3742700729927027</v>
      </c>
      <c r="N75" s="12" t="str">
        <f t="shared" si="29"/>
        <v>No</v>
      </c>
      <c r="O75" s="8">
        <f t="shared" si="26"/>
        <v>1.6633113423691892E-3</v>
      </c>
      <c r="P75" s="82"/>
      <c r="Q75" s="19">
        <v>1.066666666666666</v>
      </c>
      <c r="R75" s="8">
        <f>'ETo Penman Montheit FAO 56'!AI73</f>
        <v>5.9177292869132794</v>
      </c>
      <c r="S75" s="12">
        <f t="shared" si="30"/>
        <v>6.3122445727074936</v>
      </c>
      <c r="T75" s="8">
        <f t="shared" si="16"/>
        <v>1.0499227993592731E-2</v>
      </c>
      <c r="U75" s="13">
        <f t="shared" si="31"/>
        <v>14.685329593960304</v>
      </c>
      <c r="V75" s="9">
        <f t="shared" si="32"/>
        <v>72.006351494473236</v>
      </c>
      <c r="W75" s="10"/>
      <c r="X75" s="10"/>
      <c r="Y75" s="7" t="str">
        <f t="shared" si="33"/>
        <v>Apply irrigation</v>
      </c>
      <c r="Z75" s="8">
        <f t="shared" si="36"/>
        <v>0</v>
      </c>
      <c r="AK75" s="53">
        <v>0.30099999999999999</v>
      </c>
    </row>
    <row r="76" spans="1:37" x14ac:dyDescent="0.45">
      <c r="A76" s="25">
        <f>'ETo Penman Montheit FAO 56'!A74</f>
        <v>45818</v>
      </c>
      <c r="B76" s="37">
        <v>71</v>
      </c>
      <c r="C76" s="18">
        <f t="shared" si="24"/>
        <v>28.3</v>
      </c>
      <c r="D76" s="18">
        <f t="shared" si="25"/>
        <v>13.6</v>
      </c>
      <c r="E76" s="7">
        <f t="shared" si="19"/>
        <v>14.700000000000001</v>
      </c>
      <c r="F76">
        <v>0.49598540145985398</v>
      </c>
      <c r="G76" s="18">
        <f t="shared" si="34"/>
        <v>0.4</v>
      </c>
      <c r="H76" s="18">
        <f t="shared" si="20"/>
        <v>5.8800000000000008</v>
      </c>
      <c r="I76" s="18">
        <f t="shared" si="27"/>
        <v>29.163941605839415</v>
      </c>
      <c r="J76" s="18">
        <f t="shared" si="21"/>
        <v>22.42</v>
      </c>
      <c r="K76" s="8">
        <f t="shared" si="35"/>
        <v>13.612553563898237</v>
      </c>
      <c r="L76" s="8">
        <v>16</v>
      </c>
      <c r="M76" s="12">
        <f t="shared" si="28"/>
        <v>61.006204379562043</v>
      </c>
      <c r="N76" s="12" t="str">
        <f t="shared" si="29"/>
        <v>Yes</v>
      </c>
      <c r="O76" s="8">
        <f t="shared" si="26"/>
        <v>1.423306564426019E-3</v>
      </c>
      <c r="P76" s="82"/>
      <c r="Q76" s="19">
        <v>1.083333333333333</v>
      </c>
      <c r="R76" s="8">
        <f>'ETo Penman Montheit FAO 56'!AI74</f>
        <v>5.9188078532859212</v>
      </c>
      <c r="S76" s="12">
        <f t="shared" si="30"/>
        <v>6.4120418410597466</v>
      </c>
      <c r="T76" s="8">
        <f t="shared" si="16"/>
        <v>9.1263012437546344E-3</v>
      </c>
      <c r="U76" s="13">
        <f t="shared" si="31"/>
        <v>14.687446436101764</v>
      </c>
      <c r="V76" s="9">
        <f t="shared" si="32"/>
        <v>72.84759017030035</v>
      </c>
      <c r="W76" s="10"/>
      <c r="X76" s="10"/>
      <c r="Y76" s="7" t="str">
        <f t="shared" si="33"/>
        <v>Apply irrigation</v>
      </c>
      <c r="Z76" s="8">
        <f t="shared" si="36"/>
        <v>0</v>
      </c>
      <c r="AK76" s="53">
        <v>0.30529999999999996</v>
      </c>
    </row>
    <row r="77" spans="1:37" x14ac:dyDescent="0.45">
      <c r="A77" s="25">
        <f>'ETo Penman Montheit FAO 56'!A75</f>
        <v>45819</v>
      </c>
      <c r="B77" s="37">
        <v>72</v>
      </c>
      <c r="C77" s="18">
        <f t="shared" si="24"/>
        <v>28.3</v>
      </c>
      <c r="D77" s="18">
        <f t="shared" si="25"/>
        <v>13.6</v>
      </c>
      <c r="E77" s="7">
        <f t="shared" si="19"/>
        <v>14.700000000000001</v>
      </c>
      <c r="F77">
        <v>0.50164233576642336</v>
      </c>
      <c r="G77" s="18">
        <f t="shared" si="34"/>
        <v>0.4</v>
      </c>
      <c r="H77" s="18">
        <f t="shared" si="20"/>
        <v>5.8800000000000008</v>
      </c>
      <c r="I77" s="18">
        <f t="shared" si="27"/>
        <v>29.496569343065698</v>
      </c>
      <c r="J77" s="18">
        <f t="shared" si="21"/>
        <v>22.42</v>
      </c>
      <c r="K77" s="8">
        <f t="shared" si="35"/>
        <v>13.610734279401482</v>
      </c>
      <c r="L77" s="8">
        <v>15</v>
      </c>
      <c r="M77" s="12">
        <f t="shared" si="28"/>
        <v>66.718430656934302</v>
      </c>
      <c r="N77" s="12" t="str">
        <f t="shared" si="29"/>
        <v>Yes</v>
      </c>
      <c r="O77" s="8">
        <f t="shared" si="26"/>
        <v>1.2170384808937174E-3</v>
      </c>
      <c r="P77" s="82"/>
      <c r="Q77" s="19">
        <v>1.1000000000000001</v>
      </c>
      <c r="R77" s="8">
        <f>'ETo Penman Montheit FAO 56'!AI75</f>
        <v>5.9197780546895729</v>
      </c>
      <c r="S77" s="12">
        <f t="shared" si="30"/>
        <v>6.511755860158531</v>
      </c>
      <c r="T77" s="8">
        <f t="shared" si="16"/>
        <v>7.9250574599980996E-3</v>
      </c>
      <c r="U77" s="13">
        <f t="shared" si="31"/>
        <v>14.689265720598518</v>
      </c>
      <c r="V77" s="9">
        <f t="shared" si="32"/>
        <v>73.687575667746941</v>
      </c>
      <c r="W77" s="10"/>
      <c r="X77" s="10"/>
      <c r="Y77" s="7" t="str">
        <f t="shared" si="33"/>
        <v>Apply irrigation</v>
      </c>
      <c r="Z77" s="8">
        <f t="shared" si="36"/>
        <v>0</v>
      </c>
      <c r="AK77" s="53">
        <v>0.30960000000000004</v>
      </c>
    </row>
    <row r="78" spans="1:37" x14ac:dyDescent="0.45">
      <c r="A78" s="25">
        <f>'ETo Penman Montheit FAO 56'!A76</f>
        <v>45820</v>
      </c>
      <c r="B78" s="37">
        <v>73</v>
      </c>
      <c r="C78" s="18">
        <f t="shared" si="24"/>
        <v>28.3</v>
      </c>
      <c r="D78" s="18">
        <f t="shared" si="25"/>
        <v>13.6</v>
      </c>
      <c r="E78" s="7">
        <f t="shared" si="19"/>
        <v>14.700000000000001</v>
      </c>
      <c r="F78">
        <v>0.50729927007299269</v>
      </c>
      <c r="G78" s="18">
        <f t="shared" si="34"/>
        <v>0.4</v>
      </c>
      <c r="H78" s="18">
        <f t="shared" si="20"/>
        <v>5.8800000000000008</v>
      </c>
      <c r="I78" s="18">
        <f t="shared" si="27"/>
        <v>29.829197080291973</v>
      </c>
      <c r="J78" s="18">
        <f t="shared" si="21"/>
        <v>22.42</v>
      </c>
      <c r="K78" s="8">
        <f t="shared" si="35"/>
        <v>13.60917207383023</v>
      </c>
      <c r="L78" s="8">
        <v>14</v>
      </c>
      <c r="M78" s="12">
        <f t="shared" si="28"/>
        <v>72.543795620437962</v>
      </c>
      <c r="N78" s="12" t="str">
        <f t="shared" si="29"/>
        <v>Yes</v>
      </c>
      <c r="O78" s="8">
        <f t="shared" si="26"/>
        <v>1.0399176678265176E-3</v>
      </c>
      <c r="P78" s="82"/>
      <c r="Q78" s="19">
        <v>1.1166666666666669</v>
      </c>
      <c r="R78" s="8">
        <f>'ETo Penman Montheit FAO 56'!AI76</f>
        <v>5.9206404150796557</v>
      </c>
      <c r="S78" s="12">
        <f t="shared" si="30"/>
        <v>6.6113817968389501</v>
      </c>
      <c r="T78" s="8">
        <f t="shared" si="16"/>
        <v>6.8752927392794526E-3</v>
      </c>
      <c r="U78" s="13">
        <f t="shared" si="31"/>
        <v>14.690827926169771</v>
      </c>
      <c r="V78" s="9">
        <f t="shared" si="32"/>
        <v>74.52646283713861</v>
      </c>
      <c r="W78" s="10"/>
      <c r="X78" s="10"/>
      <c r="Y78" s="7" t="str">
        <f t="shared" si="33"/>
        <v>Apply irrigation</v>
      </c>
      <c r="Z78" s="8">
        <f t="shared" si="36"/>
        <v>0</v>
      </c>
      <c r="AK78" s="53">
        <v>0.31390000000000001</v>
      </c>
    </row>
    <row r="79" spans="1:37" x14ac:dyDescent="0.45">
      <c r="A79" s="25">
        <f>'ETo Penman Montheit FAO 56'!A77</f>
        <v>45821</v>
      </c>
      <c r="B79" s="37">
        <v>74</v>
      </c>
      <c r="C79" s="18">
        <f t="shared" si="24"/>
        <v>28.3</v>
      </c>
      <c r="D79" s="18">
        <f t="shared" si="25"/>
        <v>13.6</v>
      </c>
      <c r="E79" s="7">
        <f t="shared" si="19"/>
        <v>14.700000000000001</v>
      </c>
      <c r="F79">
        <v>0.51295620437956202</v>
      </c>
      <c r="G79" s="18">
        <f t="shared" si="34"/>
        <v>0.4</v>
      </c>
      <c r="H79" s="18">
        <f t="shared" si="20"/>
        <v>5.8800000000000008</v>
      </c>
      <c r="I79" s="18">
        <f t="shared" si="27"/>
        <v>30.161824817518248</v>
      </c>
      <c r="J79" s="18">
        <f t="shared" si="21"/>
        <v>22.42</v>
      </c>
      <c r="K79" s="8">
        <f t="shared" si="35"/>
        <v>13.607831746394753</v>
      </c>
      <c r="L79" s="8">
        <v>14</v>
      </c>
      <c r="M79" s="12">
        <f t="shared" si="28"/>
        <v>73.35273722627737</v>
      </c>
      <c r="N79" s="12" t="str">
        <f t="shared" si="29"/>
        <v>Yes</v>
      </c>
      <c r="O79" s="8">
        <f t="shared" si="26"/>
        <v>8.8795310598110966E-4</v>
      </c>
      <c r="P79" s="82"/>
      <c r="Q79" s="19">
        <v>1.1333333333333331</v>
      </c>
      <c r="R79" s="8">
        <f>'ETo Penman Montheit FAO 56'!AI77</f>
        <v>5.921395408886422</v>
      </c>
      <c r="S79" s="12">
        <f t="shared" si="30"/>
        <v>6.7109147967379439</v>
      </c>
      <c r="T79" s="8">
        <f t="shared" si="16"/>
        <v>5.9589776377380445E-3</v>
      </c>
      <c r="U79" s="13">
        <f t="shared" si="31"/>
        <v>14.692168253605248</v>
      </c>
      <c r="V79" s="9">
        <f t="shared" si="32"/>
        <v>75.364388614752457</v>
      </c>
      <c r="W79" s="10"/>
      <c r="X79" s="10"/>
      <c r="Y79" s="7" t="str">
        <f t="shared" si="33"/>
        <v>Apply irrigation</v>
      </c>
      <c r="Z79" s="8">
        <f t="shared" si="36"/>
        <v>0</v>
      </c>
      <c r="AK79" s="53">
        <v>0.31819999999999998</v>
      </c>
    </row>
    <row r="80" spans="1:37" x14ac:dyDescent="0.45">
      <c r="A80" s="25">
        <f>'ETo Penman Montheit FAO 56'!A78</f>
        <v>45822</v>
      </c>
      <c r="B80" s="37">
        <v>75</v>
      </c>
      <c r="C80" s="18">
        <f t="shared" si="24"/>
        <v>28.3</v>
      </c>
      <c r="D80" s="18">
        <f t="shared" si="25"/>
        <v>13.6</v>
      </c>
      <c r="E80" s="7">
        <f t="shared" si="19"/>
        <v>14.700000000000001</v>
      </c>
      <c r="F80">
        <v>0.51861313868613135</v>
      </c>
      <c r="G80" s="18">
        <f t="shared" si="34"/>
        <v>0.4</v>
      </c>
      <c r="H80" s="18">
        <f t="shared" si="20"/>
        <v>5.8800000000000008</v>
      </c>
      <c r="I80" s="18">
        <f t="shared" si="27"/>
        <v>30.494452554744527</v>
      </c>
      <c r="J80" s="18">
        <f t="shared" si="21"/>
        <v>22.42</v>
      </c>
      <c r="K80" s="8">
        <f t="shared" si="35"/>
        <v>13.606682724668687</v>
      </c>
      <c r="L80" s="8">
        <v>14</v>
      </c>
      <c r="M80" s="12">
        <f t="shared" si="28"/>
        <v>74.161678832116792</v>
      </c>
      <c r="N80" s="12" t="str">
        <f t="shared" si="29"/>
        <v>Yes</v>
      </c>
      <c r="O80" s="8">
        <f t="shared" si="26"/>
        <v>7.5767853386476958E-4</v>
      </c>
      <c r="P80" s="82"/>
      <c r="Q80" s="19">
        <v>1.1499999999999999</v>
      </c>
      <c r="R80" s="8">
        <f>'ETo Penman Montheit FAO 56'!AI78</f>
        <v>5.9220434613016586</v>
      </c>
      <c r="S80" s="12">
        <f t="shared" si="30"/>
        <v>6.8103499804969072</v>
      </c>
      <c r="T80" s="8">
        <f t="shared" si="16"/>
        <v>5.1600559883288591E-3</v>
      </c>
      <c r="U80" s="13">
        <f t="shared" si="31"/>
        <v>14.693317275331314</v>
      </c>
      <c r="V80" s="9">
        <f t="shared" si="32"/>
        <v>76.201473898707277</v>
      </c>
      <c r="W80" s="10"/>
      <c r="X80" s="10"/>
      <c r="Y80" s="7" t="str">
        <f t="shared" si="33"/>
        <v>Apply irrigation</v>
      </c>
      <c r="Z80" s="8">
        <f t="shared" si="36"/>
        <v>0</v>
      </c>
      <c r="AK80" s="53">
        <v>0.32249999999999995</v>
      </c>
    </row>
    <row r="81" spans="1:37" x14ac:dyDescent="0.45">
      <c r="A81" s="25">
        <f>'ETo Penman Montheit FAO 56'!A79</f>
        <v>45823</v>
      </c>
      <c r="B81" s="37">
        <v>76</v>
      </c>
      <c r="C81" s="18">
        <f t="shared" si="24"/>
        <v>28.3</v>
      </c>
      <c r="D81" s="18">
        <f t="shared" si="25"/>
        <v>13.6</v>
      </c>
      <c r="E81" s="7">
        <f t="shared" si="19"/>
        <v>14.700000000000001</v>
      </c>
      <c r="F81">
        <v>0.52427007299270068</v>
      </c>
      <c r="G81" s="18">
        <f t="shared" si="34"/>
        <v>0.4</v>
      </c>
      <c r="H81" s="18">
        <f t="shared" si="20"/>
        <v>5.8800000000000008</v>
      </c>
      <c r="I81" s="18">
        <f t="shared" si="27"/>
        <v>30.827080291970802</v>
      </c>
      <c r="J81" s="18">
        <f t="shared" si="21"/>
        <v>22.42</v>
      </c>
      <c r="K81" s="8">
        <f t="shared" si="35"/>
        <v>13.605698488441188</v>
      </c>
      <c r="L81" s="8">
        <v>25</v>
      </c>
      <c r="M81" s="12">
        <f t="shared" si="28"/>
        <v>17.300912408759125</v>
      </c>
      <c r="N81" s="12" t="str">
        <f t="shared" si="29"/>
        <v>No</v>
      </c>
      <c r="O81" s="8">
        <f t="shared" si="26"/>
        <v>6.4608712485136888E-4</v>
      </c>
      <c r="P81" s="82"/>
      <c r="Q81" s="19">
        <v>1.1499999999999999</v>
      </c>
      <c r="R81" s="8">
        <f>'ETo Penman Montheit FAO 56'!AI79</f>
        <v>5.9225849485377138</v>
      </c>
      <c r="S81" s="12">
        <f t="shared" si="30"/>
        <v>6.8109726908183701</v>
      </c>
      <c r="T81" s="8">
        <f t="shared" si="16"/>
        <v>4.4004817632520322E-3</v>
      </c>
      <c r="U81" s="13">
        <f t="shared" si="31"/>
        <v>14.694301511558812</v>
      </c>
      <c r="V81" s="9">
        <f t="shared" si="32"/>
        <v>77.037825260416909</v>
      </c>
      <c r="W81" s="10"/>
      <c r="X81" s="10"/>
      <c r="Y81" s="7" t="str">
        <f t="shared" si="33"/>
        <v>Apply irrigation</v>
      </c>
      <c r="Z81" s="8">
        <f t="shared" si="36"/>
        <v>0</v>
      </c>
      <c r="AK81" s="53">
        <v>0.32680000000000003</v>
      </c>
    </row>
    <row r="82" spans="1:37" x14ac:dyDescent="0.45">
      <c r="A82" s="25">
        <f>'ETo Penman Montheit FAO 56'!A80</f>
        <v>45824</v>
      </c>
      <c r="B82" s="37">
        <v>77</v>
      </c>
      <c r="C82" s="18">
        <f t="shared" si="24"/>
        <v>28.3</v>
      </c>
      <c r="D82" s="18">
        <f t="shared" si="25"/>
        <v>13.6</v>
      </c>
      <c r="E82" s="7">
        <f t="shared" si="19"/>
        <v>14.700000000000001</v>
      </c>
      <c r="F82">
        <v>0.52992700729927</v>
      </c>
      <c r="G82" s="18">
        <f t="shared" si="34"/>
        <v>0.4</v>
      </c>
      <c r="H82" s="18">
        <f t="shared" si="20"/>
        <v>5.8800000000000008</v>
      </c>
      <c r="I82" s="18">
        <f t="shared" si="27"/>
        <v>31.15970802919708</v>
      </c>
      <c r="J82" s="18">
        <f t="shared" si="21"/>
        <v>22.42</v>
      </c>
      <c r="K82" s="8">
        <f t="shared" si="35"/>
        <v>13.604868094499638</v>
      </c>
      <c r="L82" s="8">
        <v>18</v>
      </c>
      <c r="M82" s="12">
        <f t="shared" si="28"/>
        <v>54.582481751824815</v>
      </c>
      <c r="N82" s="12" t="str">
        <f t="shared" si="29"/>
        <v>Yes</v>
      </c>
      <c r="O82" s="8">
        <f t="shared" si="26"/>
        <v>5.5193815188647743E-4</v>
      </c>
      <c r="P82" s="82"/>
      <c r="Q82" s="19">
        <v>1.1499999999999999</v>
      </c>
      <c r="R82" s="8">
        <f>'ETo Penman Montheit FAO 56'!AI80</f>
        <v>5.9230201980577233</v>
      </c>
      <c r="S82" s="12">
        <f t="shared" si="30"/>
        <v>6.8114732277663812</v>
      </c>
      <c r="T82" s="8">
        <f t="shared" si="16"/>
        <v>3.7595119449575958E-3</v>
      </c>
      <c r="U82" s="13">
        <f t="shared" si="31"/>
        <v>14.695131905500363</v>
      </c>
      <c r="V82" s="9">
        <f t="shared" si="32"/>
        <v>77.873472725498274</v>
      </c>
      <c r="W82" s="10"/>
      <c r="X82" s="10"/>
      <c r="Y82" s="7" t="str">
        <f t="shared" si="33"/>
        <v>Apply irrigation</v>
      </c>
      <c r="Z82" s="8">
        <f t="shared" si="36"/>
        <v>0</v>
      </c>
      <c r="AK82" s="53">
        <v>0.33110000000000001</v>
      </c>
    </row>
    <row r="83" spans="1:37" x14ac:dyDescent="0.45">
      <c r="A83" s="25">
        <f>'ETo Penman Montheit FAO 56'!A81</f>
        <v>45825</v>
      </c>
      <c r="B83" s="37">
        <v>78</v>
      </c>
      <c r="C83" s="18">
        <f t="shared" si="24"/>
        <v>28.3</v>
      </c>
      <c r="D83" s="18">
        <f t="shared" si="25"/>
        <v>13.6</v>
      </c>
      <c r="E83" s="7">
        <f t="shared" si="19"/>
        <v>14.700000000000001</v>
      </c>
      <c r="F83">
        <v>0.53558394160583933</v>
      </c>
      <c r="G83" s="18">
        <f t="shared" si="34"/>
        <v>0.4</v>
      </c>
      <c r="H83" s="18">
        <f t="shared" si="20"/>
        <v>5.8800000000000008</v>
      </c>
      <c r="I83" s="18">
        <f t="shared" si="27"/>
        <v>31.492335766423359</v>
      </c>
      <c r="J83" s="18">
        <f t="shared" si="21"/>
        <v>22.42</v>
      </c>
      <c r="K83" s="8">
        <f t="shared" si="35"/>
        <v>13.604166148146712</v>
      </c>
      <c r="L83" s="8">
        <v>15</v>
      </c>
      <c r="M83" s="12">
        <f t="shared" si="28"/>
        <v>71.232664233576628</v>
      </c>
      <c r="N83" s="12" t="str">
        <f t="shared" si="29"/>
        <v>Yes</v>
      </c>
      <c r="O83" s="8">
        <f t="shared" si="26"/>
        <v>4.7235239758647296E-4</v>
      </c>
      <c r="P83" s="82"/>
      <c r="Q83" s="19">
        <v>1.1499999999999999</v>
      </c>
      <c r="R83" s="8">
        <f>'ETo Penman Montheit FAO 56'!AI81</f>
        <v>5.9233494887760738</v>
      </c>
      <c r="S83" s="12">
        <f t="shared" si="30"/>
        <v>6.8118519120924841</v>
      </c>
      <c r="T83" s="8">
        <f t="shared" si="16"/>
        <v>3.2175945826808851E-3</v>
      </c>
      <c r="U83" s="13">
        <f t="shared" si="31"/>
        <v>14.695833851853289</v>
      </c>
      <c r="V83" s="9">
        <f t="shared" si="32"/>
        <v>78.708526195601081</v>
      </c>
      <c r="W83" s="10"/>
      <c r="X83" s="10"/>
      <c r="Y83" s="7" t="str">
        <f t="shared" si="33"/>
        <v>Apply irrigation</v>
      </c>
      <c r="Z83" s="8">
        <f t="shared" si="36"/>
        <v>0</v>
      </c>
      <c r="AK83" s="53">
        <v>0.33539999999999998</v>
      </c>
    </row>
    <row r="84" spans="1:37" x14ac:dyDescent="0.45">
      <c r="A84" s="25">
        <f>'ETo Penman Montheit FAO 56'!A82</f>
        <v>45826</v>
      </c>
      <c r="B84" s="37">
        <v>79</v>
      </c>
      <c r="C84" s="18">
        <f t="shared" si="24"/>
        <v>28.3</v>
      </c>
      <c r="D84" s="18">
        <f t="shared" si="25"/>
        <v>13.6</v>
      </c>
      <c r="E84" s="7">
        <f t="shared" si="19"/>
        <v>14.700000000000001</v>
      </c>
      <c r="F84">
        <v>0.54124087591240877</v>
      </c>
      <c r="G84" s="18">
        <f t="shared" si="34"/>
        <v>0.4</v>
      </c>
      <c r="H84" s="18">
        <f t="shared" si="20"/>
        <v>5.8800000000000008</v>
      </c>
      <c r="I84" s="18">
        <f t="shared" si="27"/>
        <v>31.824963503649641</v>
      </c>
      <c r="J84" s="18">
        <f t="shared" si="21"/>
        <v>22.42</v>
      </c>
      <c r="K84" s="8">
        <f t="shared" si="35"/>
        <v>13.603571663375536</v>
      </c>
      <c r="L84" s="8">
        <v>26</v>
      </c>
      <c r="M84" s="12">
        <f t="shared" si="28"/>
        <v>12.448540145985405</v>
      </c>
      <c r="N84" s="12" t="str">
        <f t="shared" si="29"/>
        <v>No</v>
      </c>
      <c r="O84" s="8">
        <f t="shared" si="26"/>
        <v>4.0495049609257094E-4</v>
      </c>
      <c r="P84" s="82"/>
      <c r="Q84" s="19">
        <v>1.1499999999999999</v>
      </c>
      <c r="R84" s="8">
        <f>'ETo Penman Montheit FAO 56'!AI82</f>
        <v>5.9235730512281899</v>
      </c>
      <c r="S84" s="12">
        <f t="shared" si="30"/>
        <v>6.8121090089124179</v>
      </c>
      <c r="T84" s="8">
        <f t="shared" si="16"/>
        <v>2.7585669225957555E-3</v>
      </c>
      <c r="U84" s="13">
        <f t="shared" si="31"/>
        <v>14.696428336624464</v>
      </c>
      <c r="V84" s="9">
        <f t="shared" si="32"/>
        <v>79.543077456985699</v>
      </c>
      <c r="W84" s="10"/>
      <c r="X84" s="10"/>
      <c r="Y84" s="7" t="str">
        <f t="shared" si="33"/>
        <v>Apply irrigation</v>
      </c>
      <c r="Z84" s="8">
        <f t="shared" si="36"/>
        <v>0</v>
      </c>
      <c r="AK84" s="53">
        <v>0.33969999999999995</v>
      </c>
    </row>
    <row r="85" spans="1:37" x14ac:dyDescent="0.45">
      <c r="A85" s="25">
        <f>'ETo Penman Montheit FAO 56'!A83</f>
        <v>45827</v>
      </c>
      <c r="B85" s="37">
        <v>80</v>
      </c>
      <c r="C85" s="18">
        <f t="shared" si="24"/>
        <v>28.3</v>
      </c>
      <c r="D85" s="18">
        <f t="shared" si="25"/>
        <v>13.6</v>
      </c>
      <c r="E85" s="7">
        <f t="shared" si="19"/>
        <v>14.700000000000001</v>
      </c>
      <c r="F85">
        <v>0.5468978102189781</v>
      </c>
      <c r="G85" s="18">
        <f t="shared" si="34"/>
        <v>0.4</v>
      </c>
      <c r="H85" s="18">
        <f t="shared" si="20"/>
        <v>5.8800000000000008</v>
      </c>
      <c r="I85" s="18">
        <f t="shared" si="27"/>
        <v>32.157591240875917</v>
      </c>
      <c r="J85" s="18">
        <f t="shared" si="21"/>
        <v>22.42</v>
      </c>
      <c r="K85" s="8">
        <f t="shared" si="35"/>
        <v>13.603067260748382</v>
      </c>
      <c r="L85" s="8">
        <v>22</v>
      </c>
      <c r="M85" s="12">
        <f t="shared" si="28"/>
        <v>34.454562043795619</v>
      </c>
      <c r="N85" s="12" t="str">
        <f t="shared" si="29"/>
        <v>Yes</v>
      </c>
      <c r="O85" s="8">
        <f t="shared" si="26"/>
        <v>3.4776198961250504E-4</v>
      </c>
      <c r="P85" s="82"/>
      <c r="Q85" s="19">
        <v>1.1499999999999999</v>
      </c>
      <c r="R85" s="8">
        <f>'ETo Penman Montheit FAO 56'!AI83</f>
        <v>5.9236910677089059</v>
      </c>
      <c r="S85" s="12">
        <f t="shared" si="30"/>
        <v>6.8122447278652416</v>
      </c>
      <c r="T85" s="8">
        <f t="shared" si="16"/>
        <v>2.3690397802897142E-3</v>
      </c>
      <c r="U85" s="13">
        <f t="shared" si="31"/>
        <v>14.696932739251618</v>
      </c>
      <c r="V85" s="9">
        <f t="shared" si="32"/>
        <v>80.377203320323176</v>
      </c>
      <c r="W85" s="10"/>
      <c r="X85" s="10"/>
      <c r="Y85" s="7" t="str">
        <f t="shared" si="33"/>
        <v>Apply irrigation</v>
      </c>
      <c r="Z85" s="8">
        <f t="shared" si="36"/>
        <v>0</v>
      </c>
      <c r="AK85" s="53">
        <v>0.34400000000000003</v>
      </c>
    </row>
    <row r="86" spans="1:37" x14ac:dyDescent="0.45">
      <c r="A86" s="25">
        <f>'ETo Penman Montheit FAO 56'!A84</f>
        <v>45828</v>
      </c>
      <c r="B86" s="37">
        <v>81</v>
      </c>
      <c r="C86" s="18">
        <f t="shared" si="24"/>
        <v>28.3</v>
      </c>
      <c r="D86" s="18">
        <f t="shared" si="25"/>
        <v>13.6</v>
      </c>
      <c r="E86" s="7">
        <f t="shared" si="19"/>
        <v>14.700000000000001</v>
      </c>
      <c r="F86">
        <v>0.55255474452554743</v>
      </c>
      <c r="G86" s="18">
        <f t="shared" si="34"/>
        <v>0.4</v>
      </c>
      <c r="H86" s="18">
        <f t="shared" si="20"/>
        <v>5.8800000000000008</v>
      </c>
      <c r="I86" s="18">
        <f t="shared" si="27"/>
        <v>32.490218978102192</v>
      </c>
      <c r="J86" s="18">
        <f t="shared" si="21"/>
        <v>22.42</v>
      </c>
      <c r="K86" s="8">
        <f t="shared" si="35"/>
        <v>13.602638517749837</v>
      </c>
      <c r="L86" s="8">
        <v>23</v>
      </c>
      <c r="M86" s="12">
        <f t="shared" si="28"/>
        <v>29.285401459854015</v>
      </c>
      <c r="N86" s="12" t="str">
        <f t="shared" si="29"/>
        <v>No</v>
      </c>
      <c r="O86" s="8">
        <f t="shared" si="26"/>
        <v>2.9915167231708839E-4</v>
      </c>
      <c r="P86" s="82"/>
      <c r="Q86" s="19">
        <v>1.1499999999999999</v>
      </c>
      <c r="R86" s="8">
        <f>'ETo Penman Montheit FAO 56'!AI84</f>
        <v>5.9237036723787897</v>
      </c>
      <c r="S86" s="12">
        <f t="shared" si="30"/>
        <v>6.8122592232356078</v>
      </c>
      <c r="T86" s="8">
        <f t="shared" si="16"/>
        <v>2.0378987388884415E-3</v>
      </c>
      <c r="U86" s="13">
        <f t="shared" si="31"/>
        <v>14.697361482250164</v>
      </c>
      <c r="V86" s="9">
        <f t="shared" si="32"/>
        <v>81.210968190243605</v>
      </c>
      <c r="W86" s="10"/>
      <c r="X86" s="10"/>
      <c r="Y86" s="7" t="str">
        <f t="shared" si="33"/>
        <v>Apply irrigation</v>
      </c>
      <c r="Z86" s="8">
        <f t="shared" si="36"/>
        <v>0</v>
      </c>
      <c r="AK86" s="53">
        <v>0.3483</v>
      </c>
    </row>
    <row r="87" spans="1:37" x14ac:dyDescent="0.45">
      <c r="A87" s="25">
        <f>'ETo Penman Montheit FAO 56'!A85</f>
        <v>45829</v>
      </c>
      <c r="B87" s="37">
        <v>82</v>
      </c>
      <c r="C87" s="18">
        <f t="shared" si="24"/>
        <v>28.3</v>
      </c>
      <c r="D87" s="18">
        <f t="shared" si="25"/>
        <v>13.6</v>
      </c>
      <c r="E87" s="7">
        <f t="shared" si="19"/>
        <v>14.700000000000001</v>
      </c>
      <c r="F87">
        <v>0.55821167883211675</v>
      </c>
      <c r="G87" s="18">
        <f t="shared" si="34"/>
        <v>0.4</v>
      </c>
      <c r="H87" s="18">
        <f t="shared" si="20"/>
        <v>5.8800000000000008</v>
      </c>
      <c r="I87" s="18">
        <f t="shared" si="27"/>
        <v>32.822846715328467</v>
      </c>
      <c r="J87" s="18">
        <f t="shared" si="21"/>
        <v>22.42</v>
      </c>
      <c r="K87" s="8">
        <f t="shared" si="35"/>
        <v>13.602273441414789</v>
      </c>
      <c r="L87" s="8">
        <v>15</v>
      </c>
      <c r="M87" s="12">
        <f t="shared" si="28"/>
        <v>74.242153284671531</v>
      </c>
      <c r="N87" s="12" t="str">
        <f t="shared" si="29"/>
        <v>Yes</v>
      </c>
      <c r="O87" s="8">
        <f t="shared" si="26"/>
        <v>2.5775979759523615E-4</v>
      </c>
      <c r="P87" s="82"/>
      <c r="Q87" s="19">
        <v>1.1499999999999999</v>
      </c>
      <c r="R87" s="8">
        <f>'ETo Penman Montheit FAO 56'!AI85</f>
        <v>5.9236109513379693</v>
      </c>
      <c r="S87" s="12">
        <f t="shared" si="30"/>
        <v>6.8121525940386638</v>
      </c>
      <c r="T87" s="8">
        <f t="shared" si="16"/>
        <v>1.755899073827269E-3</v>
      </c>
      <c r="U87" s="13">
        <f t="shared" si="31"/>
        <v>14.697726558585211</v>
      </c>
      <c r="V87" s="9">
        <f t="shared" si="32"/>
        <v>82.044426172832402</v>
      </c>
      <c r="W87" s="10"/>
      <c r="X87" s="10"/>
      <c r="Y87" s="7" t="str">
        <f t="shared" si="33"/>
        <v>Apply irrigation</v>
      </c>
      <c r="Z87" s="8">
        <f t="shared" si="36"/>
        <v>0</v>
      </c>
      <c r="AK87" s="53">
        <v>0.35259999999999997</v>
      </c>
    </row>
    <row r="88" spans="1:37" x14ac:dyDescent="0.45">
      <c r="A88" s="25">
        <f>'ETo Penman Montheit FAO 56'!A86</f>
        <v>45830</v>
      </c>
      <c r="B88" s="37">
        <v>83</v>
      </c>
      <c r="C88" s="18">
        <f t="shared" si="24"/>
        <v>28.3</v>
      </c>
      <c r="D88" s="18">
        <f t="shared" si="25"/>
        <v>13.6</v>
      </c>
      <c r="E88" s="7">
        <f t="shared" si="19"/>
        <v>14.700000000000001</v>
      </c>
      <c r="F88">
        <v>0.56386861313868608</v>
      </c>
      <c r="G88" s="18">
        <f t="shared" si="34"/>
        <v>0.4</v>
      </c>
      <c r="H88" s="18">
        <f t="shared" si="20"/>
        <v>5.8800000000000008</v>
      </c>
      <c r="I88" s="18">
        <f t="shared" si="27"/>
        <v>33.155474452554742</v>
      </c>
      <c r="J88" s="18">
        <f t="shared" si="21"/>
        <v>22.42</v>
      </c>
      <c r="K88" s="8">
        <f t="shared" si="35"/>
        <v>13.601962039248946</v>
      </c>
      <c r="L88" s="8">
        <v>20</v>
      </c>
      <c r="M88" s="12">
        <f t="shared" si="28"/>
        <v>46.801094890510946</v>
      </c>
      <c r="N88" s="12" t="str">
        <f t="shared" si="29"/>
        <v>Yes</v>
      </c>
      <c r="O88" s="8">
        <f t="shared" si="26"/>
        <v>2.2245342958571168E-4</v>
      </c>
      <c r="P88" s="82"/>
      <c r="Q88" s="19">
        <v>1.1499999999999999</v>
      </c>
      <c r="R88" s="8">
        <f>'ETo Penman Montheit FAO 56'!AI86</f>
        <v>5.9234129426670412</v>
      </c>
      <c r="S88" s="12">
        <f t="shared" si="30"/>
        <v>6.8119248840670972</v>
      </c>
      <c r="T88" s="8">
        <f t="shared" si="16"/>
        <v>1.5153360525409772E-3</v>
      </c>
      <c r="U88" s="13">
        <f t="shared" si="31"/>
        <v>14.698037960751055</v>
      </c>
      <c r="V88" s="9">
        <f t="shared" si="32"/>
        <v>82.877622807884578</v>
      </c>
      <c r="W88" s="10"/>
      <c r="X88" s="10"/>
      <c r="Y88" s="7" t="str">
        <f t="shared" si="33"/>
        <v>Apply irrigation</v>
      </c>
      <c r="Z88" s="8">
        <f t="shared" si="36"/>
        <v>0</v>
      </c>
      <c r="AK88" s="53">
        <v>0.35690000000000005</v>
      </c>
    </row>
    <row r="89" spans="1:37" x14ac:dyDescent="0.45">
      <c r="A89" s="25">
        <f>'ETo Penman Montheit FAO 56'!A87</f>
        <v>45831</v>
      </c>
      <c r="B89" s="37">
        <v>84</v>
      </c>
      <c r="C89" s="18">
        <f t="shared" si="24"/>
        <v>28.3</v>
      </c>
      <c r="D89" s="18">
        <f t="shared" si="25"/>
        <v>13.6</v>
      </c>
      <c r="E89" s="7">
        <f t="shared" si="19"/>
        <v>14.700000000000001</v>
      </c>
      <c r="F89">
        <v>0.56952554744525541</v>
      </c>
      <c r="G89" s="18">
        <f t="shared" si="34"/>
        <v>0.4</v>
      </c>
      <c r="H89" s="18">
        <f t="shared" si="20"/>
        <v>5.8800000000000008</v>
      </c>
      <c r="I89" s="18">
        <f t="shared" si="27"/>
        <v>33.488102189781024</v>
      </c>
      <c r="J89" s="18">
        <f t="shared" si="21"/>
        <v>22.42</v>
      </c>
      <c r="K89" s="8">
        <f t="shared" si="35"/>
        <v>13.601695969349301</v>
      </c>
      <c r="L89" s="8">
        <v>12</v>
      </c>
      <c r="M89" s="12">
        <f t="shared" si="28"/>
        <v>92.832664233576637</v>
      </c>
      <c r="N89" s="12" t="str">
        <f t="shared" si="29"/>
        <v>Yes</v>
      </c>
      <c r="O89" s="8">
        <f t="shared" si="26"/>
        <v>1.922867742971679E-4</v>
      </c>
      <c r="P89" s="82"/>
      <c r="Q89" s="19">
        <v>1.1499999999999999</v>
      </c>
      <c r="R89" s="8">
        <f>'ETo Penman Montheit FAO 56'!AI87</f>
        <v>5.9231096364349467</v>
      </c>
      <c r="S89" s="12">
        <f t="shared" si="30"/>
        <v>6.8115760819001885</v>
      </c>
      <c r="T89" s="8">
        <f t="shared" si="16"/>
        <v>1.3097759926683288E-3</v>
      </c>
      <c r="U89" s="13">
        <f t="shared" si="31"/>
        <v>14.6983040306507</v>
      </c>
      <c r="V89" s="9">
        <f t="shared" si="32"/>
        <v>83.710596495731437</v>
      </c>
      <c r="W89" s="10"/>
      <c r="X89" s="10"/>
      <c r="Y89" s="7" t="str">
        <f t="shared" si="33"/>
        <v>Apply irrigation</v>
      </c>
      <c r="Z89" s="8">
        <f t="shared" si="36"/>
        <v>0</v>
      </c>
      <c r="AK89" s="53">
        <v>0.36120000000000002</v>
      </c>
    </row>
    <row r="90" spans="1:37" x14ac:dyDescent="0.45">
      <c r="A90" s="25">
        <f>'ETo Penman Montheit FAO 56'!A88</f>
        <v>45832</v>
      </c>
      <c r="B90" s="37">
        <v>85</v>
      </c>
      <c r="C90" s="18">
        <f t="shared" si="24"/>
        <v>28.3</v>
      </c>
      <c r="D90" s="18">
        <f t="shared" si="25"/>
        <v>13.6</v>
      </c>
      <c r="E90" s="7">
        <f t="shared" si="19"/>
        <v>14.700000000000001</v>
      </c>
      <c r="F90">
        <v>0.57518248175182474</v>
      </c>
      <c r="G90" s="18">
        <f t="shared" si="34"/>
        <v>0.4</v>
      </c>
      <c r="H90" s="18">
        <f t="shared" si="20"/>
        <v>5.8800000000000008</v>
      </c>
      <c r="I90" s="18">
        <f t="shared" si="27"/>
        <v>33.820729927007299</v>
      </c>
      <c r="J90" s="18">
        <f t="shared" si="21"/>
        <v>22.42</v>
      </c>
      <c r="K90" s="8">
        <f t="shared" si="35"/>
        <v>13.601468254487632</v>
      </c>
      <c r="L90" s="8">
        <v>19</v>
      </c>
      <c r="M90" s="12">
        <f t="shared" si="28"/>
        <v>53.49197080291971</v>
      </c>
      <c r="N90" s="12" t="str">
        <f t="shared" si="29"/>
        <v>Yes</v>
      </c>
      <c r="O90" s="8">
        <f t="shared" si="26"/>
        <v>1.6646876277004452E-4</v>
      </c>
      <c r="P90" s="82"/>
      <c r="Q90" s="19">
        <v>1.1499999999999999</v>
      </c>
      <c r="R90" s="8">
        <f>'ETo Penman Montheit FAO 56'!AI88</f>
        <v>5.9227009746736909</v>
      </c>
      <c r="S90" s="12">
        <f t="shared" si="30"/>
        <v>6.8111061208747437</v>
      </c>
      <c r="T90" s="8">
        <f t="shared" si="16"/>
        <v>1.133836409037496E-3</v>
      </c>
      <c r="U90" s="13">
        <f t="shared" si="31"/>
        <v>14.698531745512369</v>
      </c>
      <c r="V90" s="9">
        <f t="shared" si="32"/>
        <v>84.543379674917844</v>
      </c>
      <c r="W90" s="10"/>
      <c r="X90" s="10"/>
      <c r="Y90" s="7" t="str">
        <f t="shared" si="33"/>
        <v>Apply irrigation</v>
      </c>
      <c r="Z90" s="8">
        <f t="shared" si="36"/>
        <v>0</v>
      </c>
      <c r="AK90" s="53">
        <v>0.36549999999999999</v>
      </c>
    </row>
    <row r="91" spans="1:37" x14ac:dyDescent="0.45">
      <c r="A91" s="25">
        <f>'ETo Penman Montheit FAO 56'!A89</f>
        <v>45833</v>
      </c>
      <c r="B91" s="37">
        <v>86</v>
      </c>
      <c r="C91" s="18">
        <f t="shared" si="24"/>
        <v>28.3</v>
      </c>
      <c r="D91" s="18">
        <f t="shared" si="25"/>
        <v>13.6</v>
      </c>
      <c r="E91" s="7">
        <f t="shared" si="19"/>
        <v>14.700000000000001</v>
      </c>
      <c r="F91">
        <v>0.58083941605839418</v>
      </c>
      <c r="G91" s="18">
        <f t="shared" si="34"/>
        <v>0.4</v>
      </c>
      <c r="H91" s="18">
        <f t="shared" si="20"/>
        <v>5.8800000000000008</v>
      </c>
      <c r="I91" s="18">
        <f t="shared" si="27"/>
        <v>34.153357664233582</v>
      </c>
      <c r="J91" s="18">
        <f t="shared" si="21"/>
        <v>22.42</v>
      </c>
      <c r="K91" s="8">
        <f t="shared" si="35"/>
        <v>13.601273047967949</v>
      </c>
      <c r="L91" s="8">
        <v>16</v>
      </c>
      <c r="M91" s="12">
        <f t="shared" si="28"/>
        <v>71.443248175182489</v>
      </c>
      <c r="N91" s="12" t="str">
        <f t="shared" si="29"/>
        <v>Yes</v>
      </c>
      <c r="O91" s="8">
        <f t="shared" si="26"/>
        <v>1.4433650430256684E-4</v>
      </c>
      <c r="P91" s="82"/>
      <c r="Q91" s="19">
        <v>1.1499999999999999</v>
      </c>
      <c r="R91" s="8">
        <f>'ETo Penman Montheit FAO 56'!AI89</f>
        <v>5.9221868513200322</v>
      </c>
      <c r="S91" s="12">
        <f t="shared" si="30"/>
        <v>6.8105148790180365</v>
      </c>
      <c r="T91" s="8">
        <f t="shared" si="16"/>
        <v>9.8300591013808221E-4</v>
      </c>
      <c r="U91" s="13">
        <f t="shared" si="31"/>
        <v>14.698726952032052</v>
      </c>
      <c r="V91" s="9">
        <f t="shared" si="32"/>
        <v>85.375999796200773</v>
      </c>
      <c r="W91" s="10"/>
      <c r="X91" s="10"/>
      <c r="Y91" s="7" t="str">
        <f t="shared" si="33"/>
        <v>Apply irrigation</v>
      </c>
      <c r="Z91" s="8">
        <f t="shared" si="36"/>
        <v>0</v>
      </c>
      <c r="AK91" s="53">
        <v>0.36979999999999996</v>
      </c>
    </row>
    <row r="92" spans="1:37" x14ac:dyDescent="0.45">
      <c r="A92" s="25">
        <f>'ETo Penman Montheit FAO 56'!A90</f>
        <v>45834</v>
      </c>
      <c r="B92" s="37">
        <v>87</v>
      </c>
      <c r="C92" s="18">
        <f t="shared" si="24"/>
        <v>28.3</v>
      </c>
      <c r="D92" s="18">
        <f t="shared" si="25"/>
        <v>13.6</v>
      </c>
      <c r="E92" s="7">
        <f t="shared" si="19"/>
        <v>14.700000000000001</v>
      </c>
      <c r="F92">
        <v>0.5864963503649635</v>
      </c>
      <c r="G92" s="18">
        <f t="shared" si="34"/>
        <v>0.4</v>
      </c>
      <c r="H92" s="18">
        <f t="shared" si="20"/>
        <v>5.8800000000000008</v>
      </c>
      <c r="I92" s="18">
        <f t="shared" si="27"/>
        <v>34.485985401459857</v>
      </c>
      <c r="J92" s="18">
        <f t="shared" si="21"/>
        <v>22.42</v>
      </c>
      <c r="K92" s="8">
        <f t="shared" si="35"/>
        <v>13.601105441484204</v>
      </c>
      <c r="L92" s="8">
        <v>12</v>
      </c>
      <c r="M92" s="12">
        <f t="shared" si="28"/>
        <v>95.598905109489053</v>
      </c>
      <c r="N92" s="12" t="str">
        <f t="shared" si="29"/>
        <v>Yes</v>
      </c>
      <c r="O92" s="8">
        <f t="shared" si="26"/>
        <v>1.2533350161048062E-4</v>
      </c>
      <c r="P92" s="82"/>
      <c r="Q92" s="19">
        <v>1.1499999999999999</v>
      </c>
      <c r="R92" s="8">
        <f>'ETo Penman Montheit FAO 56'!AI90</f>
        <v>5.9215671121243583</v>
      </c>
      <c r="S92" s="12">
        <f t="shared" si="30"/>
        <v>6.8098021789430119</v>
      </c>
      <c r="T92" s="8">
        <f t="shared" ref="T92:T100" si="37">S92*O92</f>
        <v>8.5349635236160845E-4</v>
      </c>
      <c r="U92" s="13">
        <f t="shared" si="31"/>
        <v>14.698894558515796</v>
      </c>
      <c r="V92" s="9">
        <f t="shared" si="32"/>
        <v>86.208480129689363</v>
      </c>
      <c r="W92" s="10"/>
      <c r="X92" s="10"/>
      <c r="Y92" s="7" t="str">
        <f t="shared" si="33"/>
        <v>Apply irrigation</v>
      </c>
      <c r="Z92" s="8">
        <f t="shared" si="36"/>
        <v>0</v>
      </c>
      <c r="AK92" s="53">
        <v>0.37410000000000004</v>
      </c>
    </row>
    <row r="93" spans="1:37" x14ac:dyDescent="0.45">
      <c r="A93" s="25">
        <f>'ETo Penman Montheit FAO 56'!A91</f>
        <v>45835</v>
      </c>
      <c r="B93" s="37">
        <v>88</v>
      </c>
      <c r="C93" s="18">
        <f t="shared" si="24"/>
        <v>28.3</v>
      </c>
      <c r="D93" s="18">
        <f t="shared" si="25"/>
        <v>13.6</v>
      </c>
      <c r="E93" s="7">
        <f t="shared" si="19"/>
        <v>14.700000000000001</v>
      </c>
      <c r="F93">
        <v>0.59215328467153283</v>
      </c>
      <c r="G93" s="18">
        <f t="shared" si="34"/>
        <v>0.4</v>
      </c>
      <c r="H93" s="18">
        <f t="shared" si="20"/>
        <v>5.8800000000000008</v>
      </c>
      <c r="I93" s="18">
        <f t="shared" si="27"/>
        <v>34.818613138686132</v>
      </c>
      <c r="J93" s="18">
        <f t="shared" si="21"/>
        <v>22.42</v>
      </c>
      <c r="K93" s="8">
        <f t="shared" si="35"/>
        <v>13.600961307123313</v>
      </c>
      <c r="L93" s="8">
        <v>20</v>
      </c>
      <c r="M93" s="12">
        <f t="shared" si="28"/>
        <v>49.148722627737229</v>
      </c>
      <c r="N93" s="12" t="str">
        <f t="shared" si="29"/>
        <v>Yes</v>
      </c>
      <c r="O93" s="8">
        <f t="shared" si="26"/>
        <v>1.0899173733713852E-4</v>
      </c>
      <c r="P93" s="82"/>
      <c r="Q93" s="19">
        <v>1.1499999999999999</v>
      </c>
      <c r="R93" s="8">
        <f>'ETo Penman Montheit FAO 56'!AI91</f>
        <v>5.9208415545271285</v>
      </c>
      <c r="S93" s="12">
        <f t="shared" si="30"/>
        <v>6.8089677877061972</v>
      </c>
      <c r="T93" s="8">
        <f t="shared" si="37"/>
        <v>7.4212122865471093E-4</v>
      </c>
      <c r="U93" s="13">
        <f t="shared" si="31"/>
        <v>14.699038692876687</v>
      </c>
      <c r="V93" s="9">
        <f t="shared" si="32"/>
        <v>87.040840435008846</v>
      </c>
      <c r="W93" s="10"/>
      <c r="X93" s="10"/>
      <c r="Y93" s="7" t="str">
        <f t="shared" si="33"/>
        <v>Apply irrigation</v>
      </c>
      <c r="Z93" s="8">
        <f t="shared" si="36"/>
        <v>0</v>
      </c>
      <c r="AK93" s="53">
        <v>0.37840000000000001</v>
      </c>
    </row>
    <row r="94" spans="1:37" x14ac:dyDescent="0.45">
      <c r="A94" s="25">
        <f>'ETo Penman Montheit FAO 56'!A92</f>
        <v>45836</v>
      </c>
      <c r="B94" s="37">
        <v>89</v>
      </c>
      <c r="C94" s="18">
        <f t="shared" si="24"/>
        <v>28.3</v>
      </c>
      <c r="D94" s="18">
        <f t="shared" si="25"/>
        <v>13.6</v>
      </c>
      <c r="E94" s="7">
        <f t="shared" si="19"/>
        <v>14.700000000000001</v>
      </c>
      <c r="F94">
        <v>0.59781021897810216</v>
      </c>
      <c r="G94" s="18">
        <f t="shared" si="34"/>
        <v>0.4</v>
      </c>
      <c r="H94" s="18">
        <f t="shared" si="20"/>
        <v>5.8800000000000008</v>
      </c>
      <c r="I94" s="18">
        <f t="shared" si="27"/>
        <v>35.151240875912414</v>
      </c>
      <c r="J94" s="18">
        <f t="shared" si="21"/>
        <v>22.42</v>
      </c>
      <c r="K94" s="8">
        <f t="shared" si="35"/>
        <v>13.600837167186407</v>
      </c>
      <c r="L94" s="8">
        <v>26</v>
      </c>
      <c r="M94" s="12">
        <f t="shared" si="28"/>
        <v>13.749635036496354</v>
      </c>
      <c r="N94" s="12" t="str">
        <f t="shared" si="29"/>
        <v>No</v>
      </c>
      <c r="O94" s="8">
        <f t="shared" si="26"/>
        <v>9.4916914558651477E-5</v>
      </c>
      <c r="P94" s="82"/>
      <c r="Q94" s="19">
        <v>1.1499999999999999</v>
      </c>
      <c r="R94" s="8">
        <f>'ETo Penman Montheit FAO 56'!AI92</f>
        <v>5.9200099275034068</v>
      </c>
      <c r="S94" s="12">
        <f t="shared" si="30"/>
        <v>6.8080114166289176</v>
      </c>
      <c r="T94" s="8">
        <f t="shared" si="37"/>
        <v>6.4619543794649083E-4</v>
      </c>
      <c r="U94" s="13">
        <f t="shared" si="31"/>
        <v>14.699162832813593</v>
      </c>
      <c r="V94" s="9">
        <f t="shared" si="32"/>
        <v>87.873097518790757</v>
      </c>
      <c r="W94" s="10"/>
      <c r="X94" s="10"/>
      <c r="Y94" s="7" t="str">
        <f t="shared" si="33"/>
        <v>Apply irrigation</v>
      </c>
      <c r="Z94" s="8">
        <f t="shared" si="36"/>
        <v>0</v>
      </c>
      <c r="AK94" s="53">
        <v>0.38269999999999998</v>
      </c>
    </row>
    <row r="95" spans="1:37" x14ac:dyDescent="0.45">
      <c r="A95" s="25">
        <f>'ETo Penman Montheit FAO 56'!A93</f>
        <v>45837</v>
      </c>
      <c r="B95" s="37">
        <v>90</v>
      </c>
      <c r="C95" s="18">
        <f t="shared" si="24"/>
        <v>28.3</v>
      </c>
      <c r="D95" s="18">
        <f t="shared" si="25"/>
        <v>13.6</v>
      </c>
      <c r="E95" s="7">
        <f t="shared" si="19"/>
        <v>14.700000000000001</v>
      </c>
      <c r="F95">
        <v>0.60346715328467149</v>
      </c>
      <c r="G95" s="18">
        <f t="shared" si="34"/>
        <v>0.4</v>
      </c>
      <c r="H95" s="18">
        <f t="shared" si="20"/>
        <v>5.8800000000000008</v>
      </c>
      <c r="I95" s="18">
        <f t="shared" si="27"/>
        <v>35.483868613138689</v>
      </c>
      <c r="J95" s="18">
        <f t="shared" si="21"/>
        <v>22.42</v>
      </c>
      <c r="K95" s="8">
        <f t="shared" si="35"/>
        <v>13.600730086720731</v>
      </c>
      <c r="L95" s="8">
        <v>18</v>
      </c>
      <c r="M95" s="12">
        <f t="shared" si="28"/>
        <v>62.157116788321169</v>
      </c>
      <c r="N95" s="12" t="str">
        <f t="shared" si="29"/>
        <v>Yes</v>
      </c>
      <c r="O95" s="8">
        <f t="shared" si="26"/>
        <v>8.2776272191664724E-5</v>
      </c>
      <c r="P95" s="82"/>
      <c r="Q95" s="19">
        <v>1.1499999999999999</v>
      </c>
      <c r="R95" s="8">
        <f>'ETo Penman Montheit FAO 56'!AI93</f>
        <v>5.9190719313761351</v>
      </c>
      <c r="S95" s="12">
        <f t="shared" si="30"/>
        <v>6.8069327210825552</v>
      </c>
      <c r="T95" s="8">
        <f t="shared" si="37"/>
        <v>5.6345251571067857E-4</v>
      </c>
      <c r="U95" s="13">
        <f t="shared" si="31"/>
        <v>14.69926991327927</v>
      </c>
      <c r="V95" s="9">
        <f t="shared" si="32"/>
        <v>88.705265699296618</v>
      </c>
      <c r="W95" s="10"/>
      <c r="X95" s="10"/>
      <c r="Y95" s="7" t="str">
        <f t="shared" si="33"/>
        <v>Apply irrigation</v>
      </c>
      <c r="Z95" s="8">
        <f t="shared" si="36"/>
        <v>0</v>
      </c>
      <c r="AK95" s="53">
        <v>0.38699999999999996</v>
      </c>
    </row>
    <row r="96" spans="1:37" x14ac:dyDescent="0.45">
      <c r="A96" s="25">
        <f>'ETo Penman Montheit FAO 56'!A94</f>
        <v>45838</v>
      </c>
      <c r="B96" s="37">
        <v>91</v>
      </c>
      <c r="C96" s="18">
        <f t="shared" si="24"/>
        <v>28.3</v>
      </c>
      <c r="D96" s="18">
        <f t="shared" si="25"/>
        <v>13.6</v>
      </c>
      <c r="E96" s="7">
        <f t="shared" si="19"/>
        <v>14.700000000000001</v>
      </c>
      <c r="F96">
        <v>0.60912408759124081</v>
      </c>
      <c r="G96" s="18">
        <f t="shared" si="34"/>
        <v>0.4</v>
      </c>
      <c r="H96" s="18">
        <f t="shared" si="20"/>
        <v>5.8800000000000008</v>
      </c>
      <c r="I96" s="18">
        <f t="shared" si="27"/>
        <v>35.816496350364964</v>
      </c>
      <c r="J96" s="18">
        <f t="shared" si="21"/>
        <v>22.42</v>
      </c>
      <c r="K96" s="8">
        <f t="shared" si="35"/>
        <v>13.600637584630075</v>
      </c>
      <c r="L96" s="8">
        <v>23</v>
      </c>
      <c r="M96" s="12">
        <f t="shared" si="28"/>
        <v>32.283576642335767</v>
      </c>
      <c r="N96" s="12" t="str">
        <f t="shared" si="29"/>
        <v>No</v>
      </c>
      <c r="O96" s="8">
        <f t="shared" si="26"/>
        <v>7.2288506811291064E-5</v>
      </c>
      <c r="P96" s="82"/>
      <c r="Q96" s="19">
        <v>1.1499999999999999</v>
      </c>
      <c r="R96" s="8">
        <f>'ETo Penman Montheit FAO 56'!AI94</f>
        <v>5.9180272175989517</v>
      </c>
      <c r="S96" s="12">
        <f t="shared" si="30"/>
        <v>6.8057313002387936</v>
      </c>
      <c r="T96" s="8">
        <f t="shared" si="37"/>
        <v>4.9197615345312887E-4</v>
      </c>
      <c r="U96" s="13">
        <f t="shared" si="31"/>
        <v>14.699362415369926</v>
      </c>
      <c r="V96" s="9">
        <f t="shared" si="32"/>
        <v>89.537357194351841</v>
      </c>
      <c r="W96" s="10"/>
      <c r="X96" s="10"/>
      <c r="Y96" s="7" t="str">
        <f t="shared" si="33"/>
        <v>Apply irrigation</v>
      </c>
      <c r="Z96" s="8">
        <f t="shared" si="36"/>
        <v>0</v>
      </c>
      <c r="AK96" s="53">
        <v>0.39130000000000004</v>
      </c>
    </row>
    <row r="97" spans="1:37" x14ac:dyDescent="0.45">
      <c r="A97" s="25">
        <f>'ETo Penman Montheit FAO 56'!A95</f>
        <v>45839</v>
      </c>
      <c r="B97" s="37">
        <v>92</v>
      </c>
      <c r="C97" s="18">
        <f t="shared" si="24"/>
        <v>28.3</v>
      </c>
      <c r="D97" s="18">
        <f t="shared" si="25"/>
        <v>13.6</v>
      </c>
      <c r="E97" s="7">
        <f t="shared" si="19"/>
        <v>14.700000000000001</v>
      </c>
      <c r="F97">
        <v>0.61478102189781014</v>
      </c>
      <c r="G97" s="18">
        <f t="shared" si="34"/>
        <v>0.4</v>
      </c>
      <c r="H97" s="18">
        <f t="shared" si="20"/>
        <v>5.8800000000000008</v>
      </c>
      <c r="I97" s="18">
        <f t="shared" si="27"/>
        <v>36.14912408759124</v>
      </c>
      <c r="J97" s="18">
        <f t="shared" si="21"/>
        <v>22.42</v>
      </c>
      <c r="K97" s="8">
        <f t="shared" si="35"/>
        <v>13.600557560013842</v>
      </c>
      <c r="L97" s="8">
        <v>25</v>
      </c>
      <c r="M97" s="12">
        <f t="shared" si="28"/>
        <v>20.28777372262774</v>
      </c>
      <c r="N97" s="12" t="str">
        <f t="shared" si="29"/>
        <v>No</v>
      </c>
      <c r="O97" s="8">
        <f t="shared" si="26"/>
        <v>6.3215421070572653E-5</v>
      </c>
      <c r="P97" s="82"/>
      <c r="Q97" s="19">
        <v>1.1499999999999999</v>
      </c>
      <c r="R97" s="8">
        <f>'ETo Penman Montheit FAO 56'!AI95</f>
        <v>5.9168753885094443</v>
      </c>
      <c r="S97" s="12">
        <f t="shared" si="30"/>
        <v>6.8044066967858603</v>
      </c>
      <c r="T97" s="8">
        <f t="shared" si="37"/>
        <v>4.3014343447274252E-4</v>
      </c>
      <c r="U97" s="13">
        <f t="shared" si="31"/>
        <v>14.699442439986159</v>
      </c>
      <c r="V97" s="9">
        <f t="shared" si="32"/>
        <v>90.369382445827313</v>
      </c>
      <c r="W97" s="10"/>
      <c r="X97" s="10"/>
      <c r="Y97" s="7" t="str">
        <f t="shared" si="33"/>
        <v>Apply irrigation</v>
      </c>
      <c r="Z97" s="8">
        <f t="shared" si="36"/>
        <v>0</v>
      </c>
      <c r="AK97" s="53">
        <v>0.39560000000000001</v>
      </c>
    </row>
    <row r="98" spans="1:37" x14ac:dyDescent="0.45">
      <c r="A98" s="25">
        <f>'ETo Penman Montheit FAO 56'!A96</f>
        <v>45840</v>
      </c>
      <c r="B98" s="37">
        <v>93</v>
      </c>
      <c r="C98" s="18">
        <f t="shared" si="24"/>
        <v>28.3</v>
      </c>
      <c r="D98" s="18">
        <f t="shared" si="25"/>
        <v>13.6</v>
      </c>
      <c r="E98" s="7">
        <f t="shared" si="19"/>
        <v>14.700000000000001</v>
      </c>
      <c r="F98">
        <v>0.62043795620437947</v>
      </c>
      <c r="G98" s="18">
        <f t="shared" si="34"/>
        <v>0.4</v>
      </c>
      <c r="H98" s="18">
        <f t="shared" si="20"/>
        <v>5.8800000000000008</v>
      </c>
      <c r="I98" s="18">
        <f t="shared" si="27"/>
        <v>36.481751824817515</v>
      </c>
      <c r="J98" s="18">
        <f t="shared" si="21"/>
        <v>22.42</v>
      </c>
      <c r="K98" s="8">
        <f t="shared" si="35"/>
        <v>13.600488231013227</v>
      </c>
      <c r="L98" s="8">
        <v>14</v>
      </c>
      <c r="M98" s="12">
        <f t="shared" si="28"/>
        <v>88.722627737226276</v>
      </c>
      <c r="N98" s="12" t="str">
        <f t="shared" si="29"/>
        <v>Yes</v>
      </c>
      <c r="O98" s="8">
        <f t="shared" si="26"/>
        <v>5.535499016184886E-5</v>
      </c>
      <c r="P98" s="82"/>
      <c r="Q98" s="19">
        <v>1.1499999999999999</v>
      </c>
      <c r="R98" s="8">
        <f>'ETo Penman Montheit FAO 56'!AI96</f>
        <v>5.9156159970539095</v>
      </c>
      <c r="S98" s="12">
        <f t="shared" si="30"/>
        <v>6.8029583966119951</v>
      </c>
      <c r="T98" s="8">
        <f t="shared" si="37"/>
        <v>3.7657769511592409E-4</v>
      </c>
      <c r="U98" s="13">
        <f t="shared" si="31"/>
        <v>14.699511768986774</v>
      </c>
      <c r="V98" s="9">
        <f t="shared" si="32"/>
        <v>91.201350391523761</v>
      </c>
      <c r="W98" s="10"/>
      <c r="X98" s="10"/>
      <c r="Y98" s="7" t="str">
        <f t="shared" si="33"/>
        <v>Apply irrigation</v>
      </c>
      <c r="Z98" s="8">
        <f t="shared" si="36"/>
        <v>0</v>
      </c>
      <c r="AK98" s="53">
        <v>0.39989999999999998</v>
      </c>
    </row>
    <row r="99" spans="1:37" x14ac:dyDescent="0.45">
      <c r="A99" s="25">
        <f>'ETo Penman Montheit FAO 56'!A97</f>
        <v>45841</v>
      </c>
      <c r="B99" s="37">
        <v>94</v>
      </c>
      <c r="C99" s="18">
        <f t="shared" si="24"/>
        <v>28.3</v>
      </c>
      <c r="D99" s="18">
        <f t="shared" si="25"/>
        <v>13.6</v>
      </c>
      <c r="E99" s="7">
        <f t="shared" ref="E99:E100" si="38">C99-D99</f>
        <v>14.700000000000001</v>
      </c>
      <c r="F99">
        <v>0.6260948905109488</v>
      </c>
      <c r="G99" s="18">
        <f t="shared" si="34"/>
        <v>0.4</v>
      </c>
      <c r="H99" s="18">
        <f t="shared" ref="H99:H100" si="39">E99*G99</f>
        <v>5.8800000000000008</v>
      </c>
      <c r="I99" s="18">
        <f t="shared" si="27"/>
        <v>36.814379562043797</v>
      </c>
      <c r="J99" s="18">
        <f t="shared" ref="J99:J100" si="40">C99-E99*G99</f>
        <v>22.42</v>
      </c>
      <c r="K99" s="8">
        <f t="shared" si="35"/>
        <v>13.600428083949128</v>
      </c>
      <c r="L99" s="8">
        <v>25</v>
      </c>
      <c r="M99" s="12">
        <f t="shared" si="28"/>
        <v>20.661131386861317</v>
      </c>
      <c r="N99" s="12" t="str">
        <f t="shared" si="29"/>
        <v>No</v>
      </c>
      <c r="O99" s="8">
        <f t="shared" si="26"/>
        <v>4.853559513917638E-5</v>
      </c>
      <c r="P99" s="82"/>
      <c r="Q99" s="19">
        <v>1.1499999999999999</v>
      </c>
      <c r="R99" s="8">
        <f>'ETo Penman Montheit FAO 56'!AI97</f>
        <v>5.9142485464847487</v>
      </c>
      <c r="S99" s="12">
        <f t="shared" si="30"/>
        <v>6.8013858284574606</v>
      </c>
      <c r="T99" s="8">
        <f t="shared" si="37"/>
        <v>3.3010930895534306E-4</v>
      </c>
      <c r="U99" s="13">
        <f t="shared" si="31"/>
        <v>14.699571916050873</v>
      </c>
      <c r="V99" s="9">
        <f t="shared" si="32"/>
        <v>92.033268693376897</v>
      </c>
      <c r="W99" s="10"/>
      <c r="X99" s="10"/>
      <c r="Y99" s="7" t="str">
        <f t="shared" si="33"/>
        <v>Apply irrigation</v>
      </c>
      <c r="Z99" s="8">
        <f t="shared" si="36"/>
        <v>0</v>
      </c>
      <c r="AK99" s="53">
        <v>0.40419999999999995</v>
      </c>
    </row>
    <row r="100" spans="1:37" x14ac:dyDescent="0.45">
      <c r="A100" s="25">
        <f>'ETo Penman Montheit FAO 56'!A98</f>
        <v>45842</v>
      </c>
      <c r="B100" s="37">
        <v>95</v>
      </c>
      <c r="C100" s="18">
        <f t="shared" si="24"/>
        <v>28.3</v>
      </c>
      <c r="D100" s="18">
        <f t="shared" si="25"/>
        <v>13.6</v>
      </c>
      <c r="E100" s="7">
        <f t="shared" si="38"/>
        <v>14.700000000000001</v>
      </c>
      <c r="F100">
        <v>0.63175182481751813</v>
      </c>
      <c r="G100" s="18">
        <f t="shared" si="34"/>
        <v>0.4</v>
      </c>
      <c r="H100" s="18">
        <f t="shared" si="39"/>
        <v>5.8800000000000008</v>
      </c>
      <c r="I100" s="18">
        <f t="shared" si="27"/>
        <v>37.147007299270072</v>
      </c>
      <c r="J100" s="18">
        <f t="shared" si="40"/>
        <v>22.42</v>
      </c>
      <c r="K100" s="8">
        <f t="shared" si="35"/>
        <v>13.600375830944706</v>
      </c>
      <c r="L100" s="8">
        <v>24</v>
      </c>
      <c r="M100" s="12">
        <f t="shared" si="28"/>
        <v>27.165328467153287</v>
      </c>
      <c r="N100" s="12" t="str">
        <f t="shared" si="29"/>
        <v>No</v>
      </c>
      <c r="O100" s="8">
        <f t="shared" si="26"/>
        <v>4.2611218220689473E-5</v>
      </c>
      <c r="P100" s="82"/>
      <c r="Q100" s="19">
        <v>1.1499999999999999</v>
      </c>
      <c r="R100" s="8">
        <f>'ETo Penman Montheit FAO 56'!AI98</f>
        <v>5.9127724900317737</v>
      </c>
      <c r="S100" s="12">
        <f t="shared" si="30"/>
        <v>6.7996883635365393</v>
      </c>
      <c r="T100" s="8">
        <f t="shared" si="37"/>
        <v>2.8974300469133838E-4</v>
      </c>
      <c r="U100" s="13">
        <f t="shared" si="31"/>
        <v>14.699624169055294</v>
      </c>
      <c r="V100" s="9">
        <f t="shared" si="32"/>
        <v>92.86514392932375</v>
      </c>
      <c r="W100" s="10"/>
      <c r="X100" s="10"/>
      <c r="Y100" s="7" t="str">
        <f t="shared" si="33"/>
        <v>Apply irrigation</v>
      </c>
      <c r="Z100" s="8">
        <f t="shared" si="36"/>
        <v>0</v>
      </c>
      <c r="AK100" s="53">
        <v>-0.2</v>
      </c>
    </row>
    <row r="101" spans="1:37" x14ac:dyDescent="0.45">
      <c r="A101" s="25">
        <f>'ETo Penman Montheit FAO 56'!A99</f>
        <v>45843</v>
      </c>
      <c r="B101" s="37">
        <v>96</v>
      </c>
      <c r="C101" s="18">
        <f t="shared" si="24"/>
        <v>28.3</v>
      </c>
      <c r="D101" s="18">
        <f t="shared" si="25"/>
        <v>13.6</v>
      </c>
      <c r="E101" s="7">
        <f t="shared" ref="E101:E136" si="41">C101-D101</f>
        <v>14.700000000000001</v>
      </c>
      <c r="F101">
        <v>0.63740875912408756</v>
      </c>
      <c r="G101" s="18">
        <f t="shared" si="34"/>
        <v>0.4</v>
      </c>
      <c r="H101" s="18">
        <f>E101*G101</f>
        <v>5.8800000000000008</v>
      </c>
      <c r="I101" s="18">
        <f>H101/100*F101*1000</f>
        <v>37.479635036496354</v>
      </c>
      <c r="J101" s="18">
        <f>C101-E101*G101</f>
        <v>22.42</v>
      </c>
      <c r="K101" s="8">
        <f>IF((K100-(T100*100/(F101*1000))+((W101+X101)*100)/(F101*1000))&gt;C100,C100,(K100-(T100*100/(F101*1000))+((W101+X101)*100)/(F101*1000)))</f>
        <v>13.600330374555766</v>
      </c>
      <c r="L101" s="8">
        <v>25</v>
      </c>
      <c r="M101" s="12">
        <f t="shared" ref="M101:M136" si="42">(C101-L101)/100*F101*1000</f>
        <v>21.034489051094894</v>
      </c>
      <c r="N101" s="12" t="str">
        <f t="shared" si="29"/>
        <v>No</v>
      </c>
      <c r="O101" s="8">
        <f t="shared" ref="O101:O136" si="43">IF(K101&gt;J101,1,(1-(J101-K101)/(J101-D101)))</f>
        <v>3.7457432626508691E-5</v>
      </c>
      <c r="P101" s="82"/>
      <c r="Q101" s="19">
        <v>1.1499999999999999</v>
      </c>
      <c r="R101" s="8">
        <f>'ETo Penman Montheit FAO 56'!AI99</f>
        <v>5.9111872305487756</v>
      </c>
      <c r="S101" s="12">
        <f t="shared" ref="S101:S125" si="44">Q101*R101</f>
        <v>6.7978653151310917</v>
      </c>
      <c r="T101" s="8">
        <f t="shared" ref="T101:T125" si="45">S101*O101</f>
        <v>2.5463058204560311E-4</v>
      </c>
      <c r="U101" s="13">
        <f t="shared" ref="U101:U125" si="46">C101-K101</f>
        <v>14.699669625444235</v>
      </c>
      <c r="V101" s="9">
        <f t="shared" ref="V101:V125" si="47">IF(((U101/100)*F101*1000-(X101+W101))&gt;0,((U101/100)*F101*1000-(X101+W101)),0)</f>
        <v>93.696981754884504</v>
      </c>
      <c r="W101" s="10"/>
      <c r="X101" s="10"/>
      <c r="Y101" s="7" t="str">
        <f t="shared" ref="Y101:Y125" si="48">IF(K101&gt;J101,"Do not apply irrigation","Apply irrigation")</f>
        <v>Apply irrigation</v>
      </c>
      <c r="Z101" s="8">
        <f t="shared" ref="Z101:Z125" si="49">IF((K100-(T100*100/(F101*1000))+(W101+X101)*100/(F101*1000))&gt;C100,(K100-(T100*100/(F101*1000))+(W101+X101)*100/(F101*1000))-C101,0)</f>
        <v>0</v>
      </c>
    </row>
    <row r="102" spans="1:37" x14ac:dyDescent="0.45">
      <c r="A102" s="25">
        <f>'ETo Penman Montheit FAO 56'!A100</f>
        <v>45844</v>
      </c>
      <c r="B102" s="37">
        <v>97</v>
      </c>
      <c r="C102" s="18">
        <f t="shared" si="24"/>
        <v>28.3</v>
      </c>
      <c r="D102" s="18">
        <f t="shared" si="25"/>
        <v>13.6</v>
      </c>
      <c r="E102" s="7">
        <f t="shared" si="41"/>
        <v>14.700000000000001</v>
      </c>
      <c r="F102">
        <v>0.64306569343065689</v>
      </c>
      <c r="G102" s="18">
        <f t="shared" si="34"/>
        <v>0.4</v>
      </c>
      <c r="H102" s="18">
        <f t="shared" ref="H102:H136" si="50">E102*G102</f>
        <v>5.8800000000000008</v>
      </c>
      <c r="I102" s="18">
        <f t="shared" ref="I102:I136" si="51">H102/100*F102*1000</f>
        <v>37.81226277372263</v>
      </c>
      <c r="J102" s="18">
        <f t="shared" ref="J102:J136" si="52">C102-E102*G102</f>
        <v>22.42</v>
      </c>
      <c r="K102" s="8">
        <f t="shared" ref="K102:K136" si="53">IF((K101-(T101*100/(F102*1000))+((W102+X102)*100)/(F102*1000))&gt;C101,C101,(K101-(T101*100/(F102*1000))+((W102+X102)*100)/(F102*1000)))</f>
        <v>13.600290778199648</v>
      </c>
      <c r="L102" s="8">
        <v>26</v>
      </c>
      <c r="M102" s="12">
        <f t="shared" si="42"/>
        <v>14.790510948905112</v>
      </c>
      <c r="N102" s="12" t="str">
        <f t="shared" si="29"/>
        <v>No</v>
      </c>
      <c r="O102" s="8">
        <f t="shared" si="43"/>
        <v>3.2968049846759939E-5</v>
      </c>
      <c r="P102" s="82"/>
      <c r="Q102" s="19">
        <v>1.1499999999999999</v>
      </c>
      <c r="R102" s="8">
        <f>'ETo Penman Montheit FAO 56'!AI100</f>
        <v>5.9094921201367985</v>
      </c>
      <c r="S102" s="12">
        <f t="shared" si="44"/>
        <v>6.795915938157318</v>
      </c>
      <c r="T102" s="8">
        <f t="shared" si="45"/>
        <v>2.240480954035608E-4</v>
      </c>
      <c r="U102" s="13">
        <f t="shared" si="46"/>
        <v>14.699709221800353</v>
      </c>
      <c r="V102" s="9">
        <f t="shared" si="47"/>
        <v>94.528787039460667</v>
      </c>
      <c r="W102" s="10"/>
      <c r="X102" s="10"/>
      <c r="Y102" s="7" t="str">
        <f t="shared" si="48"/>
        <v>Apply irrigation</v>
      </c>
      <c r="Z102" s="8">
        <f t="shared" si="49"/>
        <v>0</v>
      </c>
    </row>
    <row r="103" spans="1:37" x14ac:dyDescent="0.45">
      <c r="A103" s="25">
        <f>'ETo Penman Montheit FAO 56'!A101</f>
        <v>45845</v>
      </c>
      <c r="B103" s="37">
        <v>98</v>
      </c>
      <c r="C103" s="18">
        <f t="shared" si="24"/>
        <v>28.3</v>
      </c>
      <c r="D103" s="18">
        <f t="shared" si="25"/>
        <v>13.6</v>
      </c>
      <c r="E103" s="7">
        <f t="shared" si="41"/>
        <v>14.700000000000001</v>
      </c>
      <c r="F103">
        <v>0.64872262773722622</v>
      </c>
      <c r="G103" s="18">
        <f t="shared" si="34"/>
        <v>0.4</v>
      </c>
      <c r="H103" s="18">
        <f t="shared" si="50"/>
        <v>5.8800000000000008</v>
      </c>
      <c r="I103" s="18">
        <f t="shared" si="51"/>
        <v>38.144890510948905</v>
      </c>
      <c r="J103" s="18">
        <f t="shared" si="52"/>
        <v>22.42</v>
      </c>
      <c r="K103" s="8">
        <f t="shared" si="53"/>
        <v>13.600256241390568</v>
      </c>
      <c r="L103" s="8">
        <v>27</v>
      </c>
      <c r="M103" s="12">
        <f t="shared" si="42"/>
        <v>8.433394160583946</v>
      </c>
      <c r="N103" s="12" t="str">
        <f t="shared" si="29"/>
        <v>No</v>
      </c>
      <c r="O103" s="8">
        <f t="shared" si="43"/>
        <v>2.9052311855792823E-5</v>
      </c>
      <c r="P103" s="82"/>
      <c r="Q103" s="19">
        <v>1.1499999999999999</v>
      </c>
      <c r="R103" s="8">
        <f>'ETo Penman Montheit FAO 56'!AI101</f>
        <v>5.9076864597456691</v>
      </c>
      <c r="S103" s="12">
        <f t="shared" si="44"/>
        <v>6.7938394287075186</v>
      </c>
      <c r="T103" s="8">
        <f t="shared" si="45"/>
        <v>1.9737674178099218E-4</v>
      </c>
      <c r="U103" s="13">
        <f t="shared" si="46"/>
        <v>14.699743758609433</v>
      </c>
      <c r="V103" s="9">
        <f t="shared" si="47"/>
        <v>95.360563981490003</v>
      </c>
      <c r="W103" s="10"/>
      <c r="X103" s="10"/>
      <c r="Y103" s="7" t="str">
        <f t="shared" si="48"/>
        <v>Apply irrigation</v>
      </c>
      <c r="Z103" s="8">
        <f t="shared" si="49"/>
        <v>0</v>
      </c>
    </row>
    <row r="104" spans="1:37" x14ac:dyDescent="0.45">
      <c r="A104" s="25">
        <f>'ETo Penman Montheit FAO 56'!A102</f>
        <v>45846</v>
      </c>
      <c r="B104" s="37">
        <v>99</v>
      </c>
      <c r="C104" s="18">
        <f t="shared" si="24"/>
        <v>28.3</v>
      </c>
      <c r="D104" s="18">
        <f t="shared" si="25"/>
        <v>13.6</v>
      </c>
      <c r="E104" s="7">
        <f t="shared" si="41"/>
        <v>14.700000000000001</v>
      </c>
      <c r="F104">
        <v>0.65437956204379555</v>
      </c>
      <c r="G104" s="18">
        <f t="shared" si="34"/>
        <v>0.4</v>
      </c>
      <c r="H104" s="18">
        <f t="shared" si="50"/>
        <v>5.8800000000000008</v>
      </c>
      <c r="I104" s="18">
        <f t="shared" si="51"/>
        <v>38.477518248175187</v>
      </c>
      <c r="J104" s="18">
        <f t="shared" si="52"/>
        <v>22.42</v>
      </c>
      <c r="K104" s="8">
        <f t="shared" si="53"/>
        <v>13.600226078966001</v>
      </c>
      <c r="L104" s="8">
        <v>28</v>
      </c>
      <c r="M104" s="12">
        <f t="shared" si="42"/>
        <v>1.9631386861313913</v>
      </c>
      <c r="N104" s="12" t="str">
        <f t="shared" si="29"/>
        <v>No</v>
      </c>
      <c r="O104" s="8">
        <f t="shared" si="43"/>
        <v>2.5632535827768699E-5</v>
      </c>
      <c r="P104" s="82"/>
      <c r="Q104" s="19">
        <v>1.1499999999999999</v>
      </c>
      <c r="R104" s="8">
        <f>'ETo Penman Montheit FAO 56'!AI102</f>
        <v>5.9057694987553608</v>
      </c>
      <c r="S104" s="12">
        <f t="shared" si="44"/>
        <v>6.7916349235686644</v>
      </c>
      <c r="T104" s="8">
        <f t="shared" si="45"/>
        <v>1.7408682550749892E-4</v>
      </c>
      <c r="U104" s="13">
        <f t="shared" si="46"/>
        <v>14.699773921034</v>
      </c>
      <c r="V104" s="9">
        <f t="shared" si="47"/>
        <v>96.19231620589035</v>
      </c>
      <c r="W104" s="10"/>
      <c r="X104" s="10"/>
      <c r="Y104" s="7" t="str">
        <f t="shared" si="48"/>
        <v>Apply irrigation</v>
      </c>
      <c r="Z104" s="8">
        <f t="shared" si="49"/>
        <v>0</v>
      </c>
    </row>
    <row r="105" spans="1:37" x14ac:dyDescent="0.45">
      <c r="A105" s="25">
        <f>'ETo Penman Montheit FAO 56'!A103</f>
        <v>45847</v>
      </c>
      <c r="B105" s="37">
        <v>100</v>
      </c>
      <c r="C105" s="18">
        <f t="shared" si="24"/>
        <v>28.3</v>
      </c>
      <c r="D105" s="18">
        <f t="shared" si="25"/>
        <v>13.6</v>
      </c>
      <c r="E105" s="7">
        <f t="shared" si="41"/>
        <v>14.700000000000001</v>
      </c>
      <c r="F105">
        <v>0.66003649635036488</v>
      </c>
      <c r="G105" s="18">
        <f t="shared" si="34"/>
        <v>0.4</v>
      </c>
      <c r="H105" s="18">
        <f t="shared" si="50"/>
        <v>5.8800000000000008</v>
      </c>
      <c r="I105" s="18">
        <f t="shared" si="51"/>
        <v>38.810145985401462</v>
      </c>
      <c r="J105" s="18">
        <f t="shared" si="52"/>
        <v>22.42</v>
      </c>
      <c r="K105" s="8">
        <f t="shared" si="53"/>
        <v>13.600199703632747</v>
      </c>
      <c r="L105" s="8">
        <v>29</v>
      </c>
      <c r="M105" s="12">
        <f t="shared" si="42"/>
        <v>-4.6202554744525495</v>
      </c>
      <c r="N105" s="12" t="str">
        <f t="shared" si="29"/>
        <v>No</v>
      </c>
      <c r="O105" s="8">
        <f t="shared" si="43"/>
        <v>2.2642135232064931E-5</v>
      </c>
      <c r="P105" s="82"/>
      <c r="Q105" s="19">
        <v>1.1499999999999999</v>
      </c>
      <c r="R105" s="8">
        <f>'ETo Penman Montheit FAO 56'!AI103</f>
        <v>5.9037404345388582</v>
      </c>
      <c r="S105" s="12">
        <f t="shared" si="44"/>
        <v>6.7893014997196861</v>
      </c>
      <c r="T105" s="8">
        <f t="shared" si="45"/>
        <v>1.5372428268791438E-4</v>
      </c>
      <c r="U105" s="13">
        <f t="shared" si="46"/>
        <v>14.699800296367254</v>
      </c>
      <c r="V105" s="9">
        <f t="shared" si="47"/>
        <v>97.024046846642975</v>
      </c>
      <c r="W105" s="10"/>
      <c r="X105" s="10"/>
      <c r="Y105" s="7" t="str">
        <f t="shared" si="48"/>
        <v>Apply irrigation</v>
      </c>
      <c r="Z105" s="8">
        <f t="shared" si="49"/>
        <v>0</v>
      </c>
    </row>
    <row r="106" spans="1:37" x14ac:dyDescent="0.45">
      <c r="A106" s="25">
        <f>'ETo Penman Montheit FAO 56'!A104</f>
        <v>45848</v>
      </c>
      <c r="B106" s="37">
        <v>101</v>
      </c>
      <c r="C106" s="18">
        <f t="shared" si="24"/>
        <v>28.3</v>
      </c>
      <c r="D106" s="18">
        <f t="shared" si="25"/>
        <v>13.6</v>
      </c>
      <c r="E106" s="7">
        <f t="shared" si="41"/>
        <v>14.700000000000001</v>
      </c>
      <c r="F106">
        <v>0.6656934306569342</v>
      </c>
      <c r="G106" s="18">
        <f t="shared" si="34"/>
        <v>0.4</v>
      </c>
      <c r="H106" s="18">
        <f t="shared" si="50"/>
        <v>5.8800000000000008</v>
      </c>
      <c r="I106" s="18">
        <f t="shared" si="51"/>
        <v>39.142773722627737</v>
      </c>
      <c r="J106" s="18">
        <f t="shared" si="52"/>
        <v>22.42</v>
      </c>
      <c r="K106" s="8">
        <f t="shared" si="53"/>
        <v>13.600176611278878</v>
      </c>
      <c r="L106" s="8">
        <v>30</v>
      </c>
      <c r="M106" s="12">
        <f t="shared" si="42"/>
        <v>-11.316788321167879</v>
      </c>
      <c r="N106" s="12" t="str">
        <f t="shared" si="29"/>
        <v>No</v>
      </c>
      <c r="O106" s="8">
        <f t="shared" si="43"/>
        <v>2.0023954521275478E-5</v>
      </c>
      <c r="P106" s="82" t="s">
        <v>60</v>
      </c>
      <c r="Q106" s="19">
        <v>1.1499999999999999</v>
      </c>
      <c r="R106" s="8">
        <f>'ETo Penman Montheit FAO 56'!AI104</f>
        <v>5.9015984120082647</v>
      </c>
      <c r="S106" s="12">
        <f t="shared" si="44"/>
        <v>6.786838173809504</v>
      </c>
      <c r="T106" s="8">
        <f t="shared" si="45"/>
        <v>1.3589933893561783E-4</v>
      </c>
      <c r="U106" s="13">
        <f t="shared" si="46"/>
        <v>14.699823388721123</v>
      </c>
      <c r="V106" s="9">
        <f t="shared" si="47"/>
        <v>97.855758616888039</v>
      </c>
      <c r="W106" s="10"/>
      <c r="X106" s="10"/>
      <c r="Y106" s="7" t="str">
        <f t="shared" si="48"/>
        <v>Apply irrigation</v>
      </c>
      <c r="Z106" s="8">
        <f t="shared" si="49"/>
        <v>0</v>
      </c>
    </row>
    <row r="107" spans="1:37" x14ac:dyDescent="0.45">
      <c r="A107" s="25">
        <f>'ETo Penman Montheit FAO 56'!A105</f>
        <v>45849</v>
      </c>
      <c r="B107" s="37">
        <v>102</v>
      </c>
      <c r="C107" s="18">
        <f t="shared" si="24"/>
        <v>28.3</v>
      </c>
      <c r="D107" s="18">
        <f t="shared" si="25"/>
        <v>13.6</v>
      </c>
      <c r="E107" s="7">
        <f t="shared" si="41"/>
        <v>14.700000000000001</v>
      </c>
      <c r="F107">
        <v>0.67135036496350353</v>
      </c>
      <c r="G107" s="18">
        <f t="shared" si="34"/>
        <v>0.4</v>
      </c>
      <c r="H107" s="18">
        <f t="shared" si="50"/>
        <v>5.8800000000000008</v>
      </c>
      <c r="I107" s="18">
        <f t="shared" si="51"/>
        <v>39.475401459854012</v>
      </c>
      <c r="J107" s="18">
        <f t="shared" si="52"/>
        <v>22.42</v>
      </c>
      <c r="K107" s="8">
        <f t="shared" si="53"/>
        <v>13.60015636859398</v>
      </c>
      <c r="L107" s="8">
        <v>31</v>
      </c>
      <c r="M107" s="12">
        <f t="shared" si="42"/>
        <v>-18.126459854014588</v>
      </c>
      <c r="N107" s="12" t="str">
        <f t="shared" si="29"/>
        <v>No</v>
      </c>
      <c r="O107" s="8">
        <f t="shared" si="43"/>
        <v>1.7728865530641791E-5</v>
      </c>
      <c r="P107" s="82"/>
      <c r="Q107" s="19">
        <v>1.1499999999999999</v>
      </c>
      <c r="R107" s="8">
        <f>'ETo Penman Montheit FAO 56'!AI105</f>
        <v>5.8993425231458785</v>
      </c>
      <c r="S107" s="12">
        <f t="shared" si="44"/>
        <v>6.78424390161776</v>
      </c>
      <c r="T107" s="8">
        <f t="shared" si="45"/>
        <v>1.2027694785885789E-4</v>
      </c>
      <c r="U107" s="13">
        <f t="shared" si="46"/>
        <v>14.69984363140602</v>
      </c>
      <c r="V107" s="9">
        <f t="shared" si="47"/>
        <v>98.687453868508655</v>
      </c>
      <c r="W107" s="10"/>
      <c r="X107" s="10"/>
      <c r="Y107" s="7" t="str">
        <f t="shared" si="48"/>
        <v>Apply irrigation</v>
      </c>
      <c r="Z107" s="8">
        <f t="shared" si="49"/>
        <v>0</v>
      </c>
    </row>
    <row r="108" spans="1:37" x14ac:dyDescent="0.45">
      <c r="A108" s="25">
        <f>'ETo Penman Montheit FAO 56'!A106</f>
        <v>45850</v>
      </c>
      <c r="B108" s="37">
        <v>103</v>
      </c>
      <c r="C108" s="18">
        <f t="shared" si="24"/>
        <v>28.3</v>
      </c>
      <c r="D108" s="18">
        <f t="shared" si="25"/>
        <v>13.6</v>
      </c>
      <c r="E108" s="7">
        <f t="shared" si="41"/>
        <v>14.700000000000001</v>
      </c>
      <c r="F108">
        <v>0.67700729927007297</v>
      </c>
      <c r="G108" s="18">
        <f t="shared" si="34"/>
        <v>0.4</v>
      </c>
      <c r="H108" s="18">
        <f t="shared" si="50"/>
        <v>5.8800000000000008</v>
      </c>
      <c r="I108" s="18">
        <f t="shared" si="51"/>
        <v>39.808029197080295</v>
      </c>
      <c r="J108" s="18">
        <f t="shared" si="52"/>
        <v>22.42</v>
      </c>
      <c r="K108" s="8">
        <f t="shared" si="53"/>
        <v>13.600138602618932</v>
      </c>
      <c r="L108" s="8">
        <v>32</v>
      </c>
      <c r="M108" s="12">
        <f t="shared" si="42"/>
        <v>-25.049270072992694</v>
      </c>
      <c r="N108" s="12" t="str">
        <f t="shared" si="29"/>
        <v>No</v>
      </c>
      <c r="O108" s="8">
        <f t="shared" si="43"/>
        <v>1.5714582645376396E-5</v>
      </c>
      <c r="P108" s="82"/>
      <c r="Q108" s="19">
        <v>1.1499999999999999</v>
      </c>
      <c r="R108" s="8">
        <f>'ETo Penman Montheit FAO 56'!AI106</f>
        <v>5.8969718065220604</v>
      </c>
      <c r="S108" s="12">
        <f t="shared" si="44"/>
        <v>6.7815175775003693</v>
      </c>
      <c r="T108" s="8">
        <f t="shared" si="45"/>
        <v>1.0656871843270229E-4</v>
      </c>
      <c r="U108" s="13">
        <f t="shared" si="46"/>
        <v>14.699861397381069</v>
      </c>
      <c r="V108" s="9">
        <f t="shared" si="47"/>
        <v>99.519134642853587</v>
      </c>
      <c r="W108" s="10"/>
      <c r="X108" s="10"/>
      <c r="Y108" s="7" t="str">
        <f t="shared" si="48"/>
        <v>Apply irrigation</v>
      </c>
      <c r="Z108" s="8">
        <f t="shared" si="49"/>
        <v>0</v>
      </c>
    </row>
    <row r="109" spans="1:37" x14ac:dyDescent="0.45">
      <c r="A109" s="25">
        <f>'ETo Penman Montheit FAO 56'!A107</f>
        <v>45851</v>
      </c>
      <c r="B109" s="37">
        <v>104</v>
      </c>
      <c r="C109" s="18">
        <f t="shared" si="24"/>
        <v>28.3</v>
      </c>
      <c r="D109" s="18">
        <f t="shared" si="25"/>
        <v>13.6</v>
      </c>
      <c r="E109" s="7">
        <f t="shared" si="41"/>
        <v>14.700000000000001</v>
      </c>
      <c r="F109">
        <v>0.6826642335766423</v>
      </c>
      <c r="G109" s="18">
        <f t="shared" si="34"/>
        <v>0.4</v>
      </c>
      <c r="H109" s="18">
        <f t="shared" si="50"/>
        <v>5.8800000000000008</v>
      </c>
      <c r="I109" s="18">
        <f t="shared" si="51"/>
        <v>40.140656934306577</v>
      </c>
      <c r="J109" s="18">
        <f t="shared" si="52"/>
        <v>22.42</v>
      </c>
      <c r="K109" s="8">
        <f t="shared" si="53"/>
        <v>13.60012299191118</v>
      </c>
      <c r="L109" s="8">
        <v>33</v>
      </c>
      <c r="M109" s="12">
        <f t="shared" si="42"/>
        <v>-32.085218978102183</v>
      </c>
      <c r="N109" s="12" t="str">
        <f t="shared" si="29"/>
        <v>No</v>
      </c>
      <c r="O109" s="8">
        <f t="shared" si="43"/>
        <v>1.3944661131470859E-5</v>
      </c>
      <c r="P109" s="82"/>
      <c r="Q109" s="19">
        <v>1.1499999999999999</v>
      </c>
      <c r="R109" s="8">
        <f>'ETo Penman Montheit FAO 56'!AI107</f>
        <v>5.8944852468017102</v>
      </c>
      <c r="S109" s="12">
        <f t="shared" si="44"/>
        <v>6.7786580338219657</v>
      </c>
      <c r="T109" s="8">
        <f t="shared" si="45"/>
        <v>9.4526089207769843E-5</v>
      </c>
      <c r="U109" s="13">
        <f t="shared" si="46"/>
        <v>14.699877008088821</v>
      </c>
      <c r="V109" s="9">
        <f t="shared" si="47"/>
        <v>100.35080271397861</v>
      </c>
      <c r="W109" s="10"/>
      <c r="X109" s="10"/>
      <c r="Y109" s="7" t="str">
        <f t="shared" si="48"/>
        <v>Apply irrigation</v>
      </c>
      <c r="Z109" s="8">
        <f t="shared" si="49"/>
        <v>0</v>
      </c>
    </row>
    <row r="110" spans="1:37" x14ac:dyDescent="0.45">
      <c r="A110" s="25">
        <f>'ETo Penman Montheit FAO 56'!A108</f>
        <v>45852</v>
      </c>
      <c r="B110" s="37">
        <v>105</v>
      </c>
      <c r="C110" s="18">
        <f t="shared" si="24"/>
        <v>28.3</v>
      </c>
      <c r="D110" s="18">
        <f t="shared" si="25"/>
        <v>13.6</v>
      </c>
      <c r="E110" s="7">
        <f t="shared" si="41"/>
        <v>14.700000000000001</v>
      </c>
      <c r="F110">
        <v>0.68832116788321163</v>
      </c>
      <c r="G110" s="18">
        <f t="shared" si="34"/>
        <v>0.4</v>
      </c>
      <c r="H110" s="18">
        <f t="shared" si="50"/>
        <v>5.8800000000000008</v>
      </c>
      <c r="I110" s="18">
        <f t="shared" si="51"/>
        <v>40.473284671532845</v>
      </c>
      <c r="J110" s="18">
        <f t="shared" si="52"/>
        <v>22.42</v>
      </c>
      <c r="K110" s="8">
        <f t="shared" si="53"/>
        <v>13.600109259064709</v>
      </c>
      <c r="L110" s="8">
        <v>34</v>
      </c>
      <c r="M110" s="12">
        <f t="shared" si="42"/>
        <v>-39.234306569343062</v>
      </c>
      <c r="N110" s="12" t="str">
        <f t="shared" si="29"/>
        <v>No</v>
      </c>
      <c r="O110" s="8">
        <f t="shared" si="43"/>
        <v>1.2387649059975026E-5</v>
      </c>
      <c r="P110" s="82"/>
      <c r="Q110" s="19">
        <v>1.1499999999999999</v>
      </c>
      <c r="R110" s="8">
        <f>'ETo Penman Montheit FAO 56'!AI108</f>
        <v>5.8918817742411944</v>
      </c>
      <c r="S110" s="12">
        <f t="shared" si="44"/>
        <v>6.7756640403773734</v>
      </c>
      <c r="T110" s="8">
        <f t="shared" si="45"/>
        <v>8.3934548280487349E-5</v>
      </c>
      <c r="U110" s="13">
        <f t="shared" si="46"/>
        <v>14.699890740935292</v>
      </c>
      <c r="V110" s="9">
        <f t="shared" si="47"/>
        <v>101.18245962556189</v>
      </c>
      <c r="W110" s="10"/>
      <c r="X110" s="10"/>
      <c r="Y110" s="7" t="str">
        <f t="shared" si="48"/>
        <v>Apply irrigation</v>
      </c>
      <c r="Z110" s="8">
        <f t="shared" si="49"/>
        <v>0</v>
      </c>
    </row>
    <row r="111" spans="1:37" x14ac:dyDescent="0.45">
      <c r="A111" s="25">
        <f>'ETo Penman Montheit FAO 56'!A109</f>
        <v>45853</v>
      </c>
      <c r="B111" s="37">
        <v>106</v>
      </c>
      <c r="C111" s="18">
        <f t="shared" si="24"/>
        <v>28.3</v>
      </c>
      <c r="D111" s="18">
        <f t="shared" si="25"/>
        <v>13.6</v>
      </c>
      <c r="E111" s="7">
        <f t="shared" si="41"/>
        <v>14.700000000000001</v>
      </c>
      <c r="F111">
        <v>0.69397810218978095</v>
      </c>
      <c r="G111" s="18">
        <f t="shared" si="34"/>
        <v>0.4</v>
      </c>
      <c r="H111" s="18">
        <f t="shared" si="50"/>
        <v>5.8800000000000008</v>
      </c>
      <c r="I111" s="18">
        <f t="shared" si="51"/>
        <v>40.80591240875912</v>
      </c>
      <c r="J111" s="18">
        <f t="shared" si="52"/>
        <v>22.42</v>
      </c>
      <c r="K111" s="8">
        <f t="shared" si="53"/>
        <v>13.600097164367771</v>
      </c>
      <c r="L111" s="8">
        <v>35</v>
      </c>
      <c r="M111" s="12">
        <f t="shared" si="42"/>
        <v>-46.496532846715318</v>
      </c>
      <c r="N111" s="12" t="str">
        <f t="shared" si="29"/>
        <v>No</v>
      </c>
      <c r="O111" s="8">
        <f t="shared" si="43"/>
        <v>1.1016368227978468E-5</v>
      </c>
      <c r="P111" s="82"/>
      <c r="Q111" s="19">
        <v>1.1499999999999999</v>
      </c>
      <c r="R111" s="8">
        <f>'ETo Penman Montheit FAO 56'!AI109</f>
        <v>5.8891602641775966</v>
      </c>
      <c r="S111" s="12">
        <f t="shared" si="44"/>
        <v>6.7725343038042354</v>
      </c>
      <c r="T111" s="8">
        <f t="shared" si="45"/>
        <v>7.4608731727323252E-5</v>
      </c>
      <c r="U111" s="13">
        <f t="shared" si="46"/>
        <v>14.69990283563223</v>
      </c>
      <c r="V111" s="9">
        <f t="shared" si="47"/>
        <v>102.01410672246234</v>
      </c>
      <c r="W111" s="10"/>
      <c r="X111" s="10"/>
      <c r="Y111" s="7" t="str">
        <f t="shared" si="48"/>
        <v>Apply irrigation</v>
      </c>
      <c r="Z111" s="8">
        <f t="shared" si="49"/>
        <v>0</v>
      </c>
    </row>
    <row r="112" spans="1:37" x14ac:dyDescent="0.45">
      <c r="A112" s="25">
        <f>'ETo Penman Montheit FAO 56'!A110</f>
        <v>45854</v>
      </c>
      <c r="B112" s="37">
        <v>107</v>
      </c>
      <c r="C112" s="18">
        <f t="shared" si="24"/>
        <v>28.3</v>
      </c>
      <c r="D112" s="18">
        <f t="shared" si="25"/>
        <v>13.6</v>
      </c>
      <c r="E112" s="7">
        <f t="shared" si="41"/>
        <v>14.700000000000001</v>
      </c>
      <c r="F112">
        <v>0.69963503649635028</v>
      </c>
      <c r="G112" s="18">
        <f t="shared" si="34"/>
        <v>0.4</v>
      </c>
      <c r="H112" s="18">
        <f t="shared" si="50"/>
        <v>5.8800000000000008</v>
      </c>
      <c r="I112" s="18">
        <f t="shared" si="51"/>
        <v>41.138540145985395</v>
      </c>
      <c r="J112" s="18">
        <f t="shared" si="52"/>
        <v>22.42</v>
      </c>
      <c r="K112" s="8">
        <f t="shared" si="53"/>
        <v>13.600086500417591</v>
      </c>
      <c r="L112" s="8">
        <v>36</v>
      </c>
      <c r="M112" s="12">
        <f t="shared" si="42"/>
        <v>-53.871897810218968</v>
      </c>
      <c r="N112" s="12" t="str">
        <f t="shared" si="29"/>
        <v>No</v>
      </c>
      <c r="O112" s="8">
        <f t="shared" si="43"/>
        <v>9.8073035817991538E-6</v>
      </c>
      <c r="P112" s="82"/>
      <c r="Q112" s="19">
        <v>1.1499999999999999</v>
      </c>
      <c r="R112" s="8">
        <f>'ETo Penman Montheit FAO 56'!AI110</f>
        <v>5.8863195365121408</v>
      </c>
      <c r="S112" s="12">
        <f t="shared" si="44"/>
        <v>6.7692674669889614</v>
      </c>
      <c r="T112" s="8">
        <f t="shared" si="45"/>
        <v>6.6388261075157331E-5</v>
      </c>
      <c r="U112" s="13">
        <f t="shared" si="46"/>
        <v>14.69991349958241</v>
      </c>
      <c r="V112" s="9">
        <f t="shared" si="47"/>
        <v>102.84574517773531</v>
      </c>
      <c r="W112" s="10"/>
      <c r="X112" s="10"/>
      <c r="Y112" s="7" t="str">
        <f t="shared" si="48"/>
        <v>Apply irrigation</v>
      </c>
      <c r="Z112" s="8">
        <f t="shared" si="49"/>
        <v>0</v>
      </c>
    </row>
    <row r="113" spans="1:26" x14ac:dyDescent="0.45">
      <c r="A113" s="25">
        <f>'ETo Penman Montheit FAO 56'!A111</f>
        <v>45855</v>
      </c>
      <c r="B113" s="37">
        <v>108</v>
      </c>
      <c r="C113" s="18">
        <f t="shared" si="24"/>
        <v>28.3</v>
      </c>
      <c r="D113" s="18">
        <f t="shared" si="25"/>
        <v>13.6</v>
      </c>
      <c r="E113" s="7">
        <f t="shared" si="41"/>
        <v>14.700000000000001</v>
      </c>
      <c r="F113">
        <v>0.70529197080291961</v>
      </c>
      <c r="G113" s="18">
        <f t="shared" si="34"/>
        <v>0.4</v>
      </c>
      <c r="H113" s="18">
        <f t="shared" si="50"/>
        <v>5.8800000000000008</v>
      </c>
      <c r="I113" s="18">
        <f t="shared" si="51"/>
        <v>41.47116788321167</v>
      </c>
      <c r="J113" s="18">
        <f t="shared" si="52"/>
        <v>22.42</v>
      </c>
      <c r="K113" s="8">
        <f t="shared" si="53"/>
        <v>13.600077087541248</v>
      </c>
      <c r="L113" s="8">
        <v>37</v>
      </c>
      <c r="M113" s="12">
        <f t="shared" si="42"/>
        <v>-61.360401459854003</v>
      </c>
      <c r="N113" s="12" t="str">
        <f t="shared" si="29"/>
        <v>No</v>
      </c>
      <c r="O113" s="8">
        <f t="shared" si="43"/>
        <v>8.7400840417251047E-6</v>
      </c>
      <c r="P113" s="82"/>
      <c r="Q113" s="19">
        <v>1.1499999999999999</v>
      </c>
      <c r="R113" s="8">
        <f>'ETo Penman Montheit FAO 56'!AI111</f>
        <v>5.8833583551896727</v>
      </c>
      <c r="S113" s="12">
        <f t="shared" si="44"/>
        <v>6.7658621084681227</v>
      </c>
      <c r="T113" s="8">
        <f t="shared" si="45"/>
        <v>5.9134203442734806E-5</v>
      </c>
      <c r="U113" s="13">
        <f t="shared" si="46"/>
        <v>14.699922912458753</v>
      </c>
      <c r="V113" s="9">
        <f t="shared" si="47"/>
        <v>103.67737601579027</v>
      </c>
      <c r="W113" s="10"/>
      <c r="X113" s="10"/>
      <c r="Y113" s="7" t="str">
        <f t="shared" si="48"/>
        <v>Apply irrigation</v>
      </c>
      <c r="Z113" s="8">
        <f t="shared" si="49"/>
        <v>0</v>
      </c>
    </row>
    <row r="114" spans="1:26" x14ac:dyDescent="0.45">
      <c r="A114" s="25">
        <f>'ETo Penman Montheit FAO 56'!A112</f>
        <v>45856</v>
      </c>
      <c r="B114" s="37">
        <v>109</v>
      </c>
      <c r="C114" s="18">
        <f t="shared" si="24"/>
        <v>28.3</v>
      </c>
      <c r="D114" s="18">
        <f t="shared" si="25"/>
        <v>13.6</v>
      </c>
      <c r="E114" s="7">
        <f t="shared" si="41"/>
        <v>14.700000000000001</v>
      </c>
      <c r="F114">
        <v>0.71094890510948894</v>
      </c>
      <c r="G114" s="18">
        <f t="shared" si="34"/>
        <v>0.4</v>
      </c>
      <c r="H114" s="18">
        <f t="shared" si="50"/>
        <v>5.8800000000000008</v>
      </c>
      <c r="I114" s="18">
        <f t="shared" si="51"/>
        <v>41.803795620437953</v>
      </c>
      <c r="J114" s="18">
        <f t="shared" si="52"/>
        <v>22.42</v>
      </c>
      <c r="K114" s="8">
        <f t="shared" si="53"/>
        <v>13.600068769896616</v>
      </c>
      <c r="L114" s="8">
        <v>38</v>
      </c>
      <c r="M114" s="12">
        <f t="shared" si="42"/>
        <v>-68.962043795620417</v>
      </c>
      <c r="N114" s="12" t="str">
        <f t="shared" si="29"/>
        <v>No</v>
      </c>
      <c r="O114" s="8">
        <f t="shared" si="43"/>
        <v>7.7970404327443177E-6</v>
      </c>
      <c r="P114" s="82"/>
      <c r="Q114" s="19">
        <v>1.1499999999999999</v>
      </c>
      <c r="R114" s="8">
        <f>'ETo Penman Montheit FAO 56'!AI112</f>
        <v>5.8802754276760387</v>
      </c>
      <c r="S114" s="12">
        <f t="shared" si="44"/>
        <v>6.7623167418274441</v>
      </c>
      <c r="T114" s="8">
        <f t="shared" si="45"/>
        <v>5.2726057055052397E-5</v>
      </c>
      <c r="U114" s="13">
        <f t="shared" si="46"/>
        <v>14.699931230103385</v>
      </c>
      <c r="V114" s="9">
        <f t="shared" si="47"/>
        <v>104.50900013226786</v>
      </c>
      <c r="W114" s="10"/>
      <c r="X114" s="10"/>
      <c r="Y114" s="7" t="str">
        <f t="shared" si="48"/>
        <v>Apply irrigation</v>
      </c>
      <c r="Z114" s="8">
        <f t="shared" si="49"/>
        <v>0</v>
      </c>
    </row>
    <row r="115" spans="1:26" x14ac:dyDescent="0.45">
      <c r="A115" s="25">
        <f>'ETo Penman Montheit FAO 56'!A113</f>
        <v>45857</v>
      </c>
      <c r="B115" s="37">
        <v>110</v>
      </c>
      <c r="C115" s="18">
        <f t="shared" si="24"/>
        <v>28.3</v>
      </c>
      <c r="D115" s="18">
        <f t="shared" si="25"/>
        <v>13.6</v>
      </c>
      <c r="E115" s="7">
        <f t="shared" si="41"/>
        <v>14.700000000000001</v>
      </c>
      <c r="F115">
        <v>0.71660583941605827</v>
      </c>
      <c r="G115" s="18">
        <f t="shared" si="34"/>
        <v>0.4</v>
      </c>
      <c r="H115" s="18">
        <f t="shared" si="50"/>
        <v>5.8800000000000008</v>
      </c>
      <c r="I115" s="18">
        <f t="shared" si="51"/>
        <v>42.136423357664228</v>
      </c>
      <c r="J115" s="18">
        <f t="shared" si="52"/>
        <v>22.42</v>
      </c>
      <c r="K115" s="8">
        <f t="shared" si="53"/>
        <v>13.600061412147886</v>
      </c>
      <c r="L115" s="8">
        <v>39</v>
      </c>
      <c r="M115" s="12">
        <f t="shared" si="42"/>
        <v>-76.676824817518238</v>
      </c>
      <c r="N115" s="12" t="str">
        <f t="shared" si="29"/>
        <v>No</v>
      </c>
      <c r="O115" s="8">
        <f t="shared" si="43"/>
        <v>6.9628285584988348E-6</v>
      </c>
      <c r="P115" s="82"/>
      <c r="Q115" s="19">
        <v>1.1499999999999999</v>
      </c>
      <c r="R115" s="8">
        <f>'ETo Penman Montheit FAO 56'!AI113</f>
        <v>5.8770694044352627</v>
      </c>
      <c r="S115" s="12">
        <f t="shared" si="44"/>
        <v>6.7586298151005515</v>
      </c>
      <c r="T115" s="8">
        <f t="shared" si="45"/>
        <v>4.705918069290382E-5</v>
      </c>
      <c r="U115" s="13">
        <f t="shared" si="46"/>
        <v>14.699938587852115</v>
      </c>
      <c r="V115" s="9">
        <f t="shared" si="47"/>
        <v>105.34061831112271</v>
      </c>
      <c r="W115" s="10"/>
      <c r="X115" s="10"/>
      <c r="Y115" s="7" t="str">
        <f t="shared" si="48"/>
        <v>Apply irrigation</v>
      </c>
      <c r="Z115" s="8">
        <f t="shared" si="49"/>
        <v>0</v>
      </c>
    </row>
    <row r="116" spans="1:26" x14ac:dyDescent="0.45">
      <c r="A116" s="25">
        <f>'ETo Penman Montheit FAO 56'!A114</f>
        <v>45858</v>
      </c>
      <c r="B116" s="37">
        <v>111</v>
      </c>
      <c r="C116" s="18">
        <f t="shared" si="24"/>
        <v>28.3</v>
      </c>
      <c r="D116" s="18">
        <f t="shared" si="25"/>
        <v>13.6</v>
      </c>
      <c r="E116" s="7">
        <f t="shared" si="41"/>
        <v>14.700000000000001</v>
      </c>
      <c r="F116">
        <v>0.7222627737226277</v>
      </c>
      <c r="G116" s="18">
        <f t="shared" si="34"/>
        <v>0.4</v>
      </c>
      <c r="H116" s="18">
        <f t="shared" si="50"/>
        <v>5.8800000000000008</v>
      </c>
      <c r="I116" s="18">
        <f t="shared" si="51"/>
        <v>42.46905109489051</v>
      </c>
      <c r="J116" s="18">
        <f t="shared" si="52"/>
        <v>22.42</v>
      </c>
      <c r="K116" s="8">
        <f t="shared" si="53"/>
        <v>13.600054896627164</v>
      </c>
      <c r="L116" s="8">
        <v>40</v>
      </c>
      <c r="M116" s="12">
        <f t="shared" si="42"/>
        <v>-84.504744525547437</v>
      </c>
      <c r="N116" s="12" t="str">
        <f t="shared" si="29"/>
        <v>No</v>
      </c>
      <c r="O116" s="8">
        <f t="shared" si="43"/>
        <v>6.2241073882640663E-6</v>
      </c>
      <c r="P116" s="82"/>
      <c r="Q116" s="19">
        <v>1.1499999999999999</v>
      </c>
      <c r="R116" s="8">
        <f>'ETo Penman Montheit FAO 56'!AI114</f>
        <v>5.8737388784083207</v>
      </c>
      <c r="S116" s="12">
        <f t="shared" si="44"/>
        <v>6.7547997101695678</v>
      </c>
      <c r="T116" s="8">
        <f t="shared" si="45"/>
        <v>4.2042598782310378E-5</v>
      </c>
      <c r="U116" s="13">
        <f t="shared" si="46"/>
        <v>14.699945103372837</v>
      </c>
      <c r="V116" s="9">
        <f t="shared" si="47"/>
        <v>106.17223123932423</v>
      </c>
      <c r="W116" s="10"/>
      <c r="X116" s="10"/>
      <c r="Y116" s="7" t="str">
        <f t="shared" si="48"/>
        <v>Apply irrigation</v>
      </c>
      <c r="Z116" s="8">
        <f t="shared" si="49"/>
        <v>0</v>
      </c>
    </row>
    <row r="117" spans="1:26" x14ac:dyDescent="0.45">
      <c r="A117" s="25">
        <f>'ETo Penman Montheit FAO 56'!A115</f>
        <v>45859</v>
      </c>
      <c r="B117" s="37">
        <v>112</v>
      </c>
      <c r="C117" s="18">
        <f t="shared" si="24"/>
        <v>28.3</v>
      </c>
      <c r="D117" s="18">
        <f t="shared" si="25"/>
        <v>13.6</v>
      </c>
      <c r="E117" s="7">
        <f t="shared" si="41"/>
        <v>14.700000000000001</v>
      </c>
      <c r="F117">
        <v>0.72791970802919703</v>
      </c>
      <c r="G117" s="18">
        <f t="shared" si="34"/>
        <v>0.4</v>
      </c>
      <c r="H117" s="18">
        <f t="shared" si="50"/>
        <v>5.8800000000000008</v>
      </c>
      <c r="I117" s="18">
        <f t="shared" si="51"/>
        <v>42.801678832116785</v>
      </c>
      <c r="J117" s="18">
        <f t="shared" si="52"/>
        <v>22.42</v>
      </c>
      <c r="K117" s="8">
        <f t="shared" si="53"/>
        <v>13.600049120907903</v>
      </c>
      <c r="L117" s="8">
        <v>41</v>
      </c>
      <c r="M117" s="12">
        <f t="shared" si="42"/>
        <v>-92.445802919708029</v>
      </c>
      <c r="N117" s="12" t="str">
        <f t="shared" si="29"/>
        <v>No</v>
      </c>
      <c r="O117" s="8">
        <f t="shared" si="43"/>
        <v>5.5692639345794603E-6</v>
      </c>
      <c r="P117" s="82"/>
      <c r="Q117" s="19">
        <v>1.1499999999999999</v>
      </c>
      <c r="R117" s="8">
        <f>'ETo Penman Montheit FAO 56'!AI115</f>
        <v>5.870282384495404</v>
      </c>
      <c r="S117" s="12">
        <f t="shared" si="44"/>
        <v>6.7508247421697138</v>
      </c>
      <c r="T117" s="8">
        <f t="shared" si="45"/>
        <v>3.7597124765232474E-5</v>
      </c>
      <c r="U117" s="13">
        <f t="shared" si="46"/>
        <v>14.699950879092098</v>
      </c>
      <c r="V117" s="9">
        <f t="shared" si="47"/>
        <v>107.00383951952257</v>
      </c>
      <c r="W117" s="10"/>
      <c r="X117" s="10"/>
      <c r="Y117" s="7" t="str">
        <f t="shared" si="48"/>
        <v>Apply irrigation</v>
      </c>
      <c r="Z117" s="8">
        <f t="shared" si="49"/>
        <v>0</v>
      </c>
    </row>
    <row r="118" spans="1:26" x14ac:dyDescent="0.45">
      <c r="A118" s="25">
        <f>'ETo Penman Montheit FAO 56'!A116</f>
        <v>45860</v>
      </c>
      <c r="B118" s="37">
        <v>113</v>
      </c>
      <c r="C118" s="18">
        <f t="shared" si="24"/>
        <v>28.3</v>
      </c>
      <c r="D118" s="18">
        <f t="shared" si="25"/>
        <v>13.6</v>
      </c>
      <c r="E118" s="7">
        <f t="shared" si="41"/>
        <v>14.700000000000001</v>
      </c>
      <c r="F118">
        <v>0.73357664233576636</v>
      </c>
      <c r="G118" s="18">
        <f t="shared" si="34"/>
        <v>0.4</v>
      </c>
      <c r="H118" s="18">
        <f t="shared" si="50"/>
        <v>5.8800000000000008</v>
      </c>
      <c r="I118" s="18">
        <f t="shared" si="51"/>
        <v>43.13430656934306</v>
      </c>
      <c r="J118" s="18">
        <f t="shared" si="52"/>
        <v>22.42</v>
      </c>
      <c r="K118" s="8">
        <f t="shared" si="53"/>
        <v>13.600043995727711</v>
      </c>
      <c r="L118" s="8">
        <v>42</v>
      </c>
      <c r="M118" s="12">
        <f t="shared" si="42"/>
        <v>-100.49999999999997</v>
      </c>
      <c r="N118" s="12" t="str">
        <f t="shared" si="29"/>
        <v>No</v>
      </c>
      <c r="O118" s="8">
        <f t="shared" si="43"/>
        <v>4.9881777450799802E-6</v>
      </c>
      <c r="P118" s="82"/>
      <c r="Q118" s="19">
        <v>1.1499999999999999</v>
      </c>
      <c r="R118" s="8">
        <f>'ETo Penman Montheit FAO 56'!AI116</f>
        <v>5.8672184638494684</v>
      </c>
      <c r="S118" s="12">
        <f t="shared" si="44"/>
        <v>6.7473012334268878</v>
      </c>
      <c r="T118" s="8">
        <f t="shared" si="45"/>
        <v>3.3656737851930702E-5</v>
      </c>
      <c r="U118" s="13">
        <f t="shared" si="46"/>
        <v>14.699956004272289</v>
      </c>
      <c r="V118" s="9">
        <f t="shared" si="47"/>
        <v>107.83544368097553</v>
      </c>
      <c r="W118" s="10"/>
      <c r="X118" s="10"/>
      <c r="Y118" s="7" t="str">
        <f t="shared" si="48"/>
        <v>Apply irrigation</v>
      </c>
      <c r="Z118" s="8">
        <f t="shared" si="49"/>
        <v>0</v>
      </c>
    </row>
    <row r="119" spans="1:26" x14ac:dyDescent="0.45">
      <c r="A119" s="25">
        <f>'ETo Penman Montheit FAO 56'!A117</f>
        <v>45861</v>
      </c>
      <c r="B119" s="37">
        <v>114</v>
      </c>
      <c r="C119" s="18">
        <f t="shared" si="24"/>
        <v>28.3</v>
      </c>
      <c r="D119" s="18">
        <f t="shared" si="25"/>
        <v>13.6</v>
      </c>
      <c r="E119" s="7">
        <f t="shared" si="41"/>
        <v>14.700000000000001</v>
      </c>
      <c r="F119">
        <v>0.73923357664233569</v>
      </c>
      <c r="G119" s="18">
        <f t="shared" si="34"/>
        <v>0.4</v>
      </c>
      <c r="H119" s="18">
        <f t="shared" si="50"/>
        <v>5.8800000000000008</v>
      </c>
      <c r="I119" s="18">
        <f t="shared" si="51"/>
        <v>43.466934306569343</v>
      </c>
      <c r="J119" s="18">
        <f t="shared" si="52"/>
        <v>22.42</v>
      </c>
      <c r="K119" s="8">
        <f t="shared" si="53"/>
        <v>13.600039442804398</v>
      </c>
      <c r="L119" s="8">
        <v>43</v>
      </c>
      <c r="M119" s="12">
        <f t="shared" si="42"/>
        <v>-108.66733576642335</v>
      </c>
      <c r="N119" s="12" t="str">
        <f t="shared" si="29"/>
        <v>No</v>
      </c>
      <c r="O119" s="8">
        <f t="shared" si="43"/>
        <v>4.4719732877895879E-6</v>
      </c>
      <c r="P119" s="82"/>
      <c r="Q119" s="19">
        <v>1.1499999999999999</v>
      </c>
      <c r="R119" s="8">
        <f>'ETo Penman Montheit FAO 56'!AI117</f>
        <v>5.8672184638494684</v>
      </c>
      <c r="S119" s="12">
        <f t="shared" si="44"/>
        <v>6.7473012334268878</v>
      </c>
      <c r="T119" s="8">
        <f t="shared" si="45"/>
        <v>3.017375088055478E-5</v>
      </c>
      <c r="U119" s="13">
        <f t="shared" si="46"/>
        <v>14.699960557195602</v>
      </c>
      <c r="V119" s="9">
        <f t="shared" si="47"/>
        <v>108.66704419196967</v>
      </c>
      <c r="W119" s="10"/>
      <c r="X119" s="10"/>
      <c r="Y119" s="7" t="str">
        <f t="shared" si="48"/>
        <v>Apply irrigation</v>
      </c>
      <c r="Z119" s="8">
        <f t="shared" si="49"/>
        <v>0</v>
      </c>
    </row>
    <row r="120" spans="1:26" x14ac:dyDescent="0.45">
      <c r="A120" s="25">
        <f>'ETo Penman Montheit FAO 56'!A118</f>
        <v>45862</v>
      </c>
      <c r="B120" s="37">
        <v>115</v>
      </c>
      <c r="C120" s="18">
        <f t="shared" si="24"/>
        <v>28.3</v>
      </c>
      <c r="D120" s="18">
        <f t="shared" si="25"/>
        <v>13.6</v>
      </c>
      <c r="E120" s="7">
        <f t="shared" si="41"/>
        <v>14.700000000000001</v>
      </c>
      <c r="F120">
        <v>0.74489051094890502</v>
      </c>
      <c r="G120" s="18">
        <f t="shared" si="34"/>
        <v>0.4</v>
      </c>
      <c r="H120" s="18">
        <f t="shared" si="50"/>
        <v>5.8800000000000008</v>
      </c>
      <c r="I120" s="18">
        <f t="shared" si="51"/>
        <v>43.799562043795618</v>
      </c>
      <c r="J120" s="18">
        <f t="shared" si="52"/>
        <v>22.42</v>
      </c>
      <c r="K120" s="8">
        <f t="shared" si="53"/>
        <v>13.600035392041173</v>
      </c>
      <c r="L120" s="8">
        <v>44</v>
      </c>
      <c r="M120" s="12">
        <f t="shared" si="42"/>
        <v>-116.94781021897809</v>
      </c>
      <c r="N120" s="12" t="str">
        <f t="shared" si="29"/>
        <v>No</v>
      </c>
      <c r="O120" s="8">
        <f t="shared" si="43"/>
        <v>4.0127030809244957E-6</v>
      </c>
      <c r="P120" s="82"/>
      <c r="Q120" s="19">
        <v>1.1499999999999999</v>
      </c>
      <c r="R120" s="8">
        <f>'ETo Penman Montheit FAO 56'!AI118</f>
        <v>5.8672184638494684</v>
      </c>
      <c r="S120" s="12">
        <f t="shared" si="44"/>
        <v>6.7473012334268878</v>
      </c>
      <c r="T120" s="8">
        <f t="shared" si="45"/>
        <v>2.7074916447297721E-5</v>
      </c>
      <c r="U120" s="13">
        <f t="shared" si="46"/>
        <v>14.699964607958828</v>
      </c>
      <c r="V120" s="9">
        <f t="shared" si="47"/>
        <v>109.4986414775327</v>
      </c>
      <c r="W120" s="10"/>
      <c r="X120" s="10"/>
      <c r="Y120" s="7" t="str">
        <f t="shared" si="48"/>
        <v>Apply irrigation</v>
      </c>
      <c r="Z120" s="8">
        <f t="shared" si="49"/>
        <v>0</v>
      </c>
    </row>
    <row r="121" spans="1:26" x14ac:dyDescent="0.45">
      <c r="A121" s="25">
        <f>'ETo Penman Montheit FAO 56'!A119</f>
        <v>45863</v>
      </c>
      <c r="B121" s="37">
        <v>116</v>
      </c>
      <c r="C121" s="18">
        <f t="shared" si="24"/>
        <v>28.3</v>
      </c>
      <c r="D121" s="18">
        <f t="shared" si="25"/>
        <v>13.6</v>
      </c>
      <c r="E121" s="7">
        <f t="shared" si="41"/>
        <v>14.700000000000001</v>
      </c>
      <c r="F121">
        <v>0.75054744525547434</v>
      </c>
      <c r="G121" s="18">
        <f t="shared" si="34"/>
        <v>0.4</v>
      </c>
      <c r="H121" s="18">
        <f t="shared" si="50"/>
        <v>5.8800000000000008</v>
      </c>
      <c r="I121" s="18">
        <f t="shared" si="51"/>
        <v>44.132189781021893</v>
      </c>
      <c r="J121" s="18">
        <f t="shared" si="52"/>
        <v>22.42</v>
      </c>
      <c r="K121" s="8">
        <f t="shared" si="53"/>
        <v>13.60003178468542</v>
      </c>
      <c r="L121" s="8">
        <v>45</v>
      </c>
      <c r="M121" s="12">
        <f t="shared" si="42"/>
        <v>-125.34142335766421</v>
      </c>
      <c r="N121" s="12" t="str">
        <f t="shared" si="29"/>
        <v>No</v>
      </c>
      <c r="O121" s="8">
        <f t="shared" si="43"/>
        <v>3.6037058299687175E-6</v>
      </c>
      <c r="P121" s="82"/>
      <c r="Q121" s="19">
        <v>1.1499999999999999</v>
      </c>
      <c r="R121" s="8">
        <f>'ETo Penman Montheit FAO 56'!AI119</f>
        <v>5.8672184638494684</v>
      </c>
      <c r="S121" s="12">
        <f t="shared" si="44"/>
        <v>6.7473012334268878</v>
      </c>
      <c r="T121" s="8">
        <f t="shared" si="45"/>
        <v>2.4315288791455593E-5</v>
      </c>
      <c r="U121" s="13">
        <f t="shared" si="46"/>
        <v>14.699968215314581</v>
      </c>
      <c r="V121" s="9">
        <f t="shared" si="47"/>
        <v>110.33023589341032</v>
      </c>
      <c r="W121" s="10"/>
      <c r="X121" s="10"/>
      <c r="Y121" s="7" t="str">
        <f t="shared" si="48"/>
        <v>Apply irrigation</v>
      </c>
      <c r="Z121" s="8">
        <f t="shared" si="49"/>
        <v>0</v>
      </c>
    </row>
    <row r="122" spans="1:26" x14ac:dyDescent="0.45">
      <c r="A122" s="25">
        <f>'ETo Penman Montheit FAO 56'!A120</f>
        <v>45864</v>
      </c>
      <c r="B122" s="37">
        <v>117</v>
      </c>
      <c r="C122" s="18">
        <f t="shared" si="24"/>
        <v>28.3</v>
      </c>
      <c r="D122" s="18">
        <f t="shared" si="25"/>
        <v>13.6</v>
      </c>
      <c r="E122" s="7">
        <f t="shared" si="41"/>
        <v>14.700000000000001</v>
      </c>
      <c r="F122">
        <v>0.75620437956204367</v>
      </c>
      <c r="G122" s="18">
        <f t="shared" si="34"/>
        <v>0.4</v>
      </c>
      <c r="H122" s="18">
        <f t="shared" si="50"/>
        <v>5.8800000000000008</v>
      </c>
      <c r="I122" s="18">
        <f t="shared" si="51"/>
        <v>44.464817518248168</v>
      </c>
      <c r="J122" s="18">
        <f t="shared" si="52"/>
        <v>22.42</v>
      </c>
      <c r="K122" s="8">
        <f t="shared" si="53"/>
        <v>13.600028569246652</v>
      </c>
      <c r="L122" s="8">
        <v>46</v>
      </c>
      <c r="M122" s="12">
        <f t="shared" si="42"/>
        <v>-133.8481751824817</v>
      </c>
      <c r="N122" s="12" t="str">
        <f t="shared" si="29"/>
        <v>No</v>
      </c>
      <c r="O122" s="8">
        <f t="shared" si="43"/>
        <v>3.2391436113332617E-6</v>
      </c>
      <c r="P122" s="82"/>
      <c r="Q122" s="19">
        <v>1.1499999999999999</v>
      </c>
      <c r="R122" s="8">
        <f>'ETo Penman Montheit FAO 56'!AI120</f>
        <v>5.8672184638494684</v>
      </c>
      <c r="S122" s="12">
        <f t="shared" si="44"/>
        <v>6.7473012334268878</v>
      </c>
      <c r="T122" s="8">
        <f t="shared" si="45"/>
        <v>2.1855477683995739E-5</v>
      </c>
      <c r="U122" s="13">
        <f t="shared" si="46"/>
        <v>14.699971430753349</v>
      </c>
      <c r="V122" s="9">
        <f t="shared" si="47"/>
        <v>111.16182775372604</v>
      </c>
      <c r="W122" s="10"/>
      <c r="X122" s="10"/>
      <c r="Y122" s="7" t="str">
        <f t="shared" si="48"/>
        <v>Apply irrigation</v>
      </c>
      <c r="Z122" s="8">
        <f t="shared" si="49"/>
        <v>0</v>
      </c>
    </row>
    <row r="123" spans="1:26" x14ac:dyDescent="0.45">
      <c r="A123" s="25">
        <f>'ETo Penman Montheit FAO 56'!A121</f>
        <v>45865</v>
      </c>
      <c r="B123" s="37">
        <v>118</v>
      </c>
      <c r="C123" s="18">
        <f t="shared" si="24"/>
        <v>28.3</v>
      </c>
      <c r="D123" s="18">
        <f t="shared" si="25"/>
        <v>13.6</v>
      </c>
      <c r="E123" s="7">
        <f t="shared" si="41"/>
        <v>14.700000000000001</v>
      </c>
      <c r="F123">
        <v>0.76186131386861311</v>
      </c>
      <c r="G123" s="18">
        <f t="shared" si="34"/>
        <v>0.4</v>
      </c>
      <c r="H123" s="18">
        <f t="shared" si="50"/>
        <v>5.8800000000000008</v>
      </c>
      <c r="I123" s="18">
        <f t="shared" si="51"/>
        <v>44.79744525547445</v>
      </c>
      <c r="J123" s="18">
        <f t="shared" si="52"/>
        <v>22.42</v>
      </c>
      <c r="K123" s="8">
        <f t="shared" si="53"/>
        <v>13.600025700551617</v>
      </c>
      <c r="L123" s="8">
        <v>47</v>
      </c>
      <c r="M123" s="12">
        <f t="shared" si="42"/>
        <v>-142.46806569343065</v>
      </c>
      <c r="N123" s="12" t="str">
        <f t="shared" si="29"/>
        <v>No</v>
      </c>
      <c r="O123" s="8">
        <f t="shared" si="43"/>
        <v>2.9138947411633254E-6</v>
      </c>
      <c r="P123" s="82"/>
      <c r="Q123" s="19">
        <v>1.1499999999999999</v>
      </c>
      <c r="R123" s="8">
        <f>'ETo Penman Montheit FAO 56'!AI121</f>
        <v>5.8672184638494684</v>
      </c>
      <c r="S123" s="12">
        <f t="shared" si="44"/>
        <v>6.7473012334268878</v>
      </c>
      <c r="T123" s="8">
        <f t="shared" si="45"/>
        <v>1.9660925581127426E-5</v>
      </c>
      <c r="U123" s="13">
        <f t="shared" si="46"/>
        <v>14.699974299448384</v>
      </c>
      <c r="V123" s="9">
        <f t="shared" si="47"/>
        <v>111.99341733612592</v>
      </c>
      <c r="W123" s="10"/>
      <c r="X123" s="10"/>
      <c r="Y123" s="7" t="str">
        <f t="shared" si="48"/>
        <v>Apply irrigation</v>
      </c>
      <c r="Z123" s="8">
        <f t="shared" si="49"/>
        <v>0</v>
      </c>
    </row>
    <row r="124" spans="1:26" x14ac:dyDescent="0.45">
      <c r="A124" s="25">
        <f>'ETo Penman Montheit FAO 56'!A122</f>
        <v>45866</v>
      </c>
      <c r="B124" s="37">
        <v>119</v>
      </c>
      <c r="C124" s="18">
        <f t="shared" si="24"/>
        <v>28.3</v>
      </c>
      <c r="D124" s="18">
        <f t="shared" si="25"/>
        <v>13.6</v>
      </c>
      <c r="E124" s="7">
        <f t="shared" si="41"/>
        <v>14.700000000000001</v>
      </c>
      <c r="F124">
        <v>0.76751824817518244</v>
      </c>
      <c r="G124" s="18">
        <f t="shared" si="34"/>
        <v>0.4</v>
      </c>
      <c r="H124" s="18">
        <f t="shared" si="50"/>
        <v>5.8800000000000008</v>
      </c>
      <c r="I124" s="18">
        <f t="shared" si="51"/>
        <v>45.130072992700732</v>
      </c>
      <c r="J124" s="18">
        <f t="shared" si="52"/>
        <v>22.42</v>
      </c>
      <c r="K124" s="8">
        <f t="shared" si="53"/>
        <v>13.600023138928409</v>
      </c>
      <c r="L124" s="8">
        <v>48</v>
      </c>
      <c r="M124" s="12">
        <f t="shared" si="42"/>
        <v>-151.20109489051092</v>
      </c>
      <c r="N124" s="12" t="str">
        <f t="shared" si="29"/>
        <v>No</v>
      </c>
      <c r="O124" s="8">
        <f t="shared" si="43"/>
        <v>2.6234612708897487E-6</v>
      </c>
      <c r="P124" s="82"/>
      <c r="Q124" s="19">
        <v>1.1499999999999999</v>
      </c>
      <c r="R124" s="8">
        <f>'ETo Penman Montheit FAO 56'!AI122</f>
        <v>5.8672184638494684</v>
      </c>
      <c r="S124" s="12">
        <f t="shared" si="44"/>
        <v>6.7473012334268878</v>
      </c>
      <c r="T124" s="8">
        <f t="shared" si="45"/>
        <v>1.7701283468922071E-5</v>
      </c>
      <c r="U124" s="13">
        <f t="shared" si="46"/>
        <v>14.699976861071592</v>
      </c>
      <c r="V124" s="9">
        <f t="shared" si="47"/>
        <v>112.82500488625385</v>
      </c>
      <c r="W124" s="10"/>
      <c r="X124" s="10"/>
      <c r="Y124" s="7" t="str">
        <f t="shared" si="48"/>
        <v>Apply irrigation</v>
      </c>
      <c r="Z124" s="8">
        <f t="shared" si="49"/>
        <v>0</v>
      </c>
    </row>
    <row r="125" spans="1:26" x14ac:dyDescent="0.45">
      <c r="A125" s="25">
        <f>'ETo Penman Montheit FAO 56'!A123</f>
        <v>45867</v>
      </c>
      <c r="B125" s="37">
        <v>120</v>
      </c>
      <c r="C125" s="18">
        <f t="shared" si="24"/>
        <v>28.3</v>
      </c>
      <c r="D125" s="18">
        <f t="shared" si="25"/>
        <v>13.6</v>
      </c>
      <c r="E125" s="7">
        <f t="shared" si="41"/>
        <v>14.700000000000001</v>
      </c>
      <c r="F125">
        <v>0.77317518248175177</v>
      </c>
      <c r="G125" s="18">
        <f t="shared" si="34"/>
        <v>0.4</v>
      </c>
      <c r="H125" s="18">
        <f t="shared" si="50"/>
        <v>5.8800000000000008</v>
      </c>
      <c r="I125" s="18">
        <f t="shared" si="51"/>
        <v>45.462700729927008</v>
      </c>
      <c r="J125" s="18">
        <f t="shared" si="52"/>
        <v>22.42</v>
      </c>
      <c r="K125" s="8">
        <f t="shared" si="53"/>
        <v>13.600020849501139</v>
      </c>
      <c r="L125" s="8">
        <v>49</v>
      </c>
      <c r="M125" s="12">
        <f t="shared" si="42"/>
        <v>-160.04726277372262</v>
      </c>
      <c r="N125" s="12" t="str">
        <f t="shared" si="29"/>
        <v>No</v>
      </c>
      <c r="O125" s="8">
        <f t="shared" si="43"/>
        <v>2.3638890179755734E-6</v>
      </c>
      <c r="P125" s="82"/>
      <c r="Q125" s="19">
        <v>1.1499999999999999</v>
      </c>
      <c r="R125" s="8">
        <f>'ETo Penman Montheit FAO 56'!AI123</f>
        <v>5.8672184638494684</v>
      </c>
      <c r="S125" s="12">
        <f t="shared" si="44"/>
        <v>6.7473012334268878</v>
      </c>
      <c r="T125" s="8">
        <f t="shared" si="45"/>
        <v>1.5949871286670859E-5</v>
      </c>
      <c r="U125" s="13">
        <f t="shared" si="46"/>
        <v>14.699979150498862</v>
      </c>
      <c r="V125" s="9">
        <f t="shared" si="47"/>
        <v>113.65659062164904</v>
      </c>
      <c r="W125" s="10"/>
      <c r="X125" s="10"/>
      <c r="Y125" s="7" t="str">
        <f t="shared" si="48"/>
        <v>Apply irrigation</v>
      </c>
      <c r="Z125" s="8">
        <f t="shared" si="49"/>
        <v>0</v>
      </c>
    </row>
    <row r="126" spans="1:26" x14ac:dyDescent="0.45">
      <c r="A126" s="25">
        <f>'ETo Penman Montheit FAO 56'!A124</f>
        <v>45868</v>
      </c>
      <c r="B126" s="37">
        <v>121</v>
      </c>
      <c r="C126" s="18">
        <f t="shared" si="24"/>
        <v>28.3</v>
      </c>
      <c r="D126" s="18">
        <f t="shared" si="25"/>
        <v>13.6</v>
      </c>
      <c r="E126" s="7">
        <f t="shared" si="41"/>
        <v>14.700000000000001</v>
      </c>
      <c r="F126">
        <v>0.77883211678832109</v>
      </c>
      <c r="G126" s="18">
        <f t="shared" si="34"/>
        <v>0.4</v>
      </c>
      <c r="H126" s="18">
        <f t="shared" si="50"/>
        <v>5.8800000000000008</v>
      </c>
      <c r="I126" s="18">
        <f t="shared" si="51"/>
        <v>45.795328467153283</v>
      </c>
      <c r="J126" s="18">
        <f t="shared" si="52"/>
        <v>22.42</v>
      </c>
      <c r="K126" s="8">
        <f t="shared" si="53"/>
        <v>13.600018801579521</v>
      </c>
      <c r="L126" s="8">
        <v>50</v>
      </c>
      <c r="M126" s="12">
        <f t="shared" si="42"/>
        <v>-169.00656934306568</v>
      </c>
      <c r="N126" s="12" t="str">
        <f t="shared" si="29"/>
        <v>No</v>
      </c>
      <c r="O126" s="8">
        <f t="shared" si="43"/>
        <v>2.1316983584984683E-6</v>
      </c>
      <c r="P126" s="82"/>
      <c r="Q126" s="19">
        <v>1.1499999999999999</v>
      </c>
      <c r="R126" s="8">
        <f>'ETo Penman Montheit FAO 56'!AI124</f>
        <v>5.8672184638494684</v>
      </c>
      <c r="S126" s="12">
        <f t="shared" ref="S126:S136" si="54">Q126*R126</f>
        <v>6.7473012334268878</v>
      </c>
      <c r="T126" s="8">
        <f t="shared" ref="T126:T136" si="55">S126*O126</f>
        <v>1.4383210963590787E-5</v>
      </c>
      <c r="U126" s="13">
        <f t="shared" ref="U126:U136" si="56">C126-K126</f>
        <v>14.699981198420479</v>
      </c>
      <c r="V126" s="9">
        <f t="shared" ref="V126:V136" si="57">IF(((U126/100)*F126*1000-(X126+W126))&gt;0,((U126/100)*F126*1000-(X126+W126)),0)</f>
        <v>114.48817473514342</v>
      </c>
      <c r="W126" s="10"/>
      <c r="X126" s="10"/>
      <c r="Y126" s="7" t="str">
        <f t="shared" ref="Y126:Y136" si="58">IF(K126&gt;J126,"Do not apply irrigation","Apply irrigation")</f>
        <v>Apply irrigation</v>
      </c>
      <c r="Z126" s="8">
        <f t="shared" ref="Z126:Z136" si="59">IF((K125-(T125*100/(F126*1000))+(W126+X126)*100/(F126*1000))&gt;C125,(K125-(T125*100/(F126*1000))+(W126+X126)*100/(F126*1000))-C126,0)</f>
        <v>0</v>
      </c>
    </row>
    <row r="127" spans="1:26" x14ac:dyDescent="0.45">
      <c r="A127" s="25">
        <f>'ETo Penman Montheit FAO 56'!A125</f>
        <v>45869</v>
      </c>
      <c r="B127" s="37">
        <v>122</v>
      </c>
      <c r="C127" s="18">
        <f t="shared" si="24"/>
        <v>28.3</v>
      </c>
      <c r="D127" s="18">
        <f t="shared" si="25"/>
        <v>13.6</v>
      </c>
      <c r="E127" s="7">
        <f t="shared" si="41"/>
        <v>14.700000000000001</v>
      </c>
      <c r="F127">
        <v>0.78448905109489042</v>
      </c>
      <c r="G127" s="18">
        <f t="shared" si="34"/>
        <v>0.4</v>
      </c>
      <c r="H127" s="18">
        <f t="shared" si="50"/>
        <v>5.8800000000000008</v>
      </c>
      <c r="I127" s="18">
        <f t="shared" si="51"/>
        <v>46.127956204379558</v>
      </c>
      <c r="J127" s="18">
        <f t="shared" si="52"/>
        <v>22.42</v>
      </c>
      <c r="K127" s="8">
        <f t="shared" si="53"/>
        <v>13.600016968129973</v>
      </c>
      <c r="L127" s="8">
        <v>51</v>
      </c>
      <c r="M127" s="12">
        <f t="shared" si="42"/>
        <v>-178.07901459854011</v>
      </c>
      <c r="N127" s="12" t="str">
        <f t="shared" si="29"/>
        <v>No</v>
      </c>
      <c r="O127" s="8">
        <f t="shared" si="43"/>
        <v>1.9238242600083666E-6</v>
      </c>
      <c r="P127" s="82"/>
      <c r="Q127" s="19">
        <v>1.1499999999999999</v>
      </c>
      <c r="R127" s="8">
        <f>'ETo Penman Montheit FAO 56'!AI125</f>
        <v>5.8672184638494684</v>
      </c>
      <c r="S127" s="12">
        <f t="shared" si="54"/>
        <v>6.7473012334268878</v>
      </c>
      <c r="T127" s="8">
        <f t="shared" si="55"/>
        <v>1.2980621802451021E-5</v>
      </c>
      <c r="U127" s="13">
        <f t="shared" si="56"/>
        <v>14.699983031870028</v>
      </c>
      <c r="V127" s="9">
        <f t="shared" si="57"/>
        <v>115.31975739782709</v>
      </c>
      <c r="W127" s="10"/>
      <c r="X127" s="10"/>
      <c r="Y127" s="7" t="str">
        <f t="shared" si="58"/>
        <v>Apply irrigation</v>
      </c>
      <c r="Z127" s="8">
        <f t="shared" si="59"/>
        <v>0</v>
      </c>
    </row>
    <row r="128" spans="1:26" x14ac:dyDescent="0.45">
      <c r="A128" s="25">
        <f>'ETo Penman Montheit FAO 56'!A126</f>
        <v>45870</v>
      </c>
      <c r="B128" s="37">
        <v>123</v>
      </c>
      <c r="C128" s="18">
        <f t="shared" si="24"/>
        <v>28.3</v>
      </c>
      <c r="D128" s="18">
        <f t="shared" si="25"/>
        <v>13.6</v>
      </c>
      <c r="E128" s="7">
        <f t="shared" si="41"/>
        <v>14.700000000000001</v>
      </c>
      <c r="F128">
        <v>0.79014598540145975</v>
      </c>
      <c r="G128" s="18">
        <f t="shared" si="34"/>
        <v>0.4</v>
      </c>
      <c r="H128" s="18">
        <f t="shared" si="50"/>
        <v>5.8800000000000008</v>
      </c>
      <c r="I128" s="18">
        <f t="shared" si="51"/>
        <v>46.460583941605833</v>
      </c>
      <c r="J128" s="18">
        <f t="shared" si="52"/>
        <v>22.42</v>
      </c>
      <c r="K128" s="8">
        <f t="shared" si="53"/>
        <v>13.600015325316868</v>
      </c>
      <c r="L128" s="8">
        <v>52</v>
      </c>
      <c r="M128" s="12">
        <f t="shared" si="42"/>
        <v>-187.26459854014595</v>
      </c>
      <c r="N128" s="12" t="str">
        <f t="shared" si="29"/>
        <v>No</v>
      </c>
      <c r="O128" s="8">
        <f t="shared" si="43"/>
        <v>1.7375642707984085E-6</v>
      </c>
      <c r="P128" s="82"/>
      <c r="Q128" s="19">
        <v>1.1499999999999999</v>
      </c>
      <c r="R128" s="8">
        <f>'ETo Penman Montheit FAO 56'!AI126</f>
        <v>5.8672184638494684</v>
      </c>
      <c r="S128" s="12">
        <f t="shared" si="54"/>
        <v>6.7473012334268878</v>
      </c>
      <c r="T128" s="8">
        <f t="shared" si="55"/>
        <v>1.1723869547516593E-5</v>
      </c>
      <c r="U128" s="13">
        <f t="shared" si="56"/>
        <v>14.699984674683133</v>
      </c>
      <c r="V128" s="9">
        <f t="shared" si="57"/>
        <v>116.15133876163863</v>
      </c>
      <c r="W128" s="10"/>
      <c r="X128" s="10"/>
      <c r="Y128" s="7" t="str">
        <f t="shared" si="58"/>
        <v>Apply irrigation</v>
      </c>
      <c r="Z128" s="8">
        <f t="shared" si="59"/>
        <v>0</v>
      </c>
    </row>
    <row r="129" spans="1:26" x14ac:dyDescent="0.45">
      <c r="A129" s="25">
        <f>'ETo Penman Montheit FAO 56'!A127</f>
        <v>45871</v>
      </c>
      <c r="B129" s="37">
        <v>124</v>
      </c>
      <c r="C129" s="18">
        <f t="shared" si="24"/>
        <v>28.3</v>
      </c>
      <c r="D129" s="18">
        <f t="shared" si="25"/>
        <v>13.6</v>
      </c>
      <c r="E129" s="7">
        <f t="shared" si="41"/>
        <v>14.700000000000001</v>
      </c>
      <c r="F129">
        <v>0.79580291970802908</v>
      </c>
      <c r="G129" s="18">
        <f t="shared" si="34"/>
        <v>0.4</v>
      </c>
      <c r="H129" s="18">
        <f t="shared" si="50"/>
        <v>5.8800000000000008</v>
      </c>
      <c r="I129" s="18">
        <f t="shared" si="51"/>
        <v>46.793211678832115</v>
      </c>
      <c r="J129" s="18">
        <f t="shared" si="52"/>
        <v>22.42</v>
      </c>
      <c r="K129" s="8">
        <f t="shared" si="53"/>
        <v>13.600013852104185</v>
      </c>
      <c r="L129" s="8">
        <v>53</v>
      </c>
      <c r="M129" s="12">
        <f t="shared" si="42"/>
        <v>-196.5633211678832</v>
      </c>
      <c r="N129" s="12" t="str">
        <f t="shared" si="29"/>
        <v>No</v>
      </c>
      <c r="O129" s="8">
        <f t="shared" si="43"/>
        <v>1.5705333543669653E-6</v>
      </c>
      <c r="P129" s="82"/>
      <c r="Q129" s="19">
        <v>1.1499999999999999</v>
      </c>
      <c r="R129" s="8">
        <f>'ETo Penman Montheit FAO 56'!AI127</f>
        <v>5.8672184638494684</v>
      </c>
      <c r="S129" s="12">
        <f t="shared" si="54"/>
        <v>6.7473012334268878</v>
      </c>
      <c r="T129" s="8">
        <f t="shared" si="55"/>
        <v>1.0596861639058292E-5</v>
      </c>
      <c r="U129" s="13">
        <f t="shared" si="56"/>
        <v>14.699986147895816</v>
      </c>
      <c r="V129" s="9">
        <f t="shared" si="57"/>
        <v>116.98291896163074</v>
      </c>
      <c r="W129" s="10"/>
      <c r="X129" s="10"/>
      <c r="Y129" s="7" t="str">
        <f t="shared" si="58"/>
        <v>Apply irrigation</v>
      </c>
      <c r="Z129" s="8">
        <f t="shared" si="59"/>
        <v>0</v>
      </c>
    </row>
    <row r="130" spans="1:26" x14ac:dyDescent="0.45">
      <c r="A130" s="25">
        <f>'ETo Penman Montheit FAO 56'!A128</f>
        <v>45872</v>
      </c>
      <c r="B130" s="37">
        <v>125</v>
      </c>
      <c r="C130" s="18">
        <f t="shared" si="24"/>
        <v>28.3</v>
      </c>
      <c r="D130" s="18">
        <f t="shared" si="25"/>
        <v>13.6</v>
      </c>
      <c r="E130" s="7">
        <f t="shared" si="41"/>
        <v>14.700000000000001</v>
      </c>
      <c r="F130">
        <v>0.80145985401459841</v>
      </c>
      <c r="G130" s="18">
        <f t="shared" si="34"/>
        <v>0.4</v>
      </c>
      <c r="H130" s="18">
        <f t="shared" si="50"/>
        <v>5.8800000000000008</v>
      </c>
      <c r="I130" s="18">
        <f t="shared" si="51"/>
        <v>47.12583941605839</v>
      </c>
      <c r="J130" s="18">
        <f t="shared" si="52"/>
        <v>22.42</v>
      </c>
      <c r="K130" s="8">
        <f t="shared" si="53"/>
        <v>13.600012529909245</v>
      </c>
      <c r="L130" s="8">
        <v>54</v>
      </c>
      <c r="M130" s="12">
        <f t="shared" si="42"/>
        <v>-205.97518248175177</v>
      </c>
      <c r="N130" s="12" t="str">
        <f t="shared" si="29"/>
        <v>No</v>
      </c>
      <c r="O130" s="8">
        <f t="shared" si="43"/>
        <v>1.4206246309322879E-6</v>
      </c>
      <c r="P130" s="82"/>
      <c r="Q130" s="19">
        <v>1.1499999999999999</v>
      </c>
      <c r="R130" s="8">
        <f>'ETo Penman Montheit FAO 56'!AI128</f>
        <v>5.8672184638494684</v>
      </c>
      <c r="S130" s="12">
        <f t="shared" si="54"/>
        <v>6.7473012334268878</v>
      </c>
      <c r="T130" s="8">
        <f t="shared" si="55"/>
        <v>9.5853823245260426E-6</v>
      </c>
      <c r="U130" s="13">
        <f t="shared" si="56"/>
        <v>14.699987470090756</v>
      </c>
      <c r="V130" s="9">
        <f t="shared" si="57"/>
        <v>117.81449811795362</v>
      </c>
      <c r="W130" s="10"/>
      <c r="X130" s="10"/>
      <c r="Y130" s="7" t="str">
        <f t="shared" si="58"/>
        <v>Apply irrigation</v>
      </c>
      <c r="Z130" s="8">
        <f t="shared" si="59"/>
        <v>0</v>
      </c>
    </row>
    <row r="131" spans="1:26" x14ac:dyDescent="0.45">
      <c r="A131" s="25">
        <f>'ETo Penman Montheit FAO 56'!A129</f>
        <v>45873</v>
      </c>
      <c r="B131" s="37">
        <v>126</v>
      </c>
      <c r="C131" s="18">
        <f t="shared" ref="C131:D136" si="60">C130</f>
        <v>28.3</v>
      </c>
      <c r="D131" s="18">
        <f t="shared" si="60"/>
        <v>13.6</v>
      </c>
      <c r="E131" s="7">
        <f t="shared" si="41"/>
        <v>14.700000000000001</v>
      </c>
      <c r="F131">
        <v>0.80711678832116784</v>
      </c>
      <c r="G131" s="18">
        <f t="shared" si="34"/>
        <v>0.4</v>
      </c>
      <c r="H131" s="18">
        <f t="shared" si="50"/>
        <v>5.8800000000000008</v>
      </c>
      <c r="I131" s="18">
        <f t="shared" si="51"/>
        <v>47.458467153284673</v>
      </c>
      <c r="J131" s="18">
        <f t="shared" si="52"/>
        <v>22.42</v>
      </c>
      <c r="K131" s="8">
        <f t="shared" si="53"/>
        <v>13.600011342301396</v>
      </c>
      <c r="L131" s="8">
        <v>55</v>
      </c>
      <c r="M131" s="12">
        <f t="shared" si="42"/>
        <v>-215.50018248175181</v>
      </c>
      <c r="N131" s="12" t="str">
        <f t="shared" si="29"/>
        <v>No</v>
      </c>
      <c r="O131" s="8">
        <f t="shared" si="43"/>
        <v>1.2859752150928827E-6</v>
      </c>
      <c r="P131" s="82"/>
      <c r="Q131" s="19">
        <v>1.1499999999999999</v>
      </c>
      <c r="R131" s="8">
        <f>'ETo Penman Montheit FAO 56'!AI129</f>
        <v>5.8672184638494684</v>
      </c>
      <c r="S131" s="12">
        <f t="shared" si="54"/>
        <v>6.7473012334268878</v>
      </c>
      <c r="T131" s="8">
        <f t="shared" si="55"/>
        <v>8.6768621549526152E-6</v>
      </c>
      <c r="U131" s="13">
        <f t="shared" si="56"/>
        <v>14.699988657698604</v>
      </c>
      <c r="V131" s="9">
        <f t="shared" si="57"/>
        <v>118.64607633759293</v>
      </c>
      <c r="W131" s="10"/>
      <c r="X131" s="10"/>
      <c r="Y131" s="7" t="str">
        <f t="shared" si="58"/>
        <v>Apply irrigation</v>
      </c>
      <c r="Z131" s="8">
        <f t="shared" si="59"/>
        <v>0</v>
      </c>
    </row>
    <row r="132" spans="1:26" x14ac:dyDescent="0.45">
      <c r="A132" s="25">
        <f>'ETo Penman Montheit FAO 56'!A130</f>
        <v>45874</v>
      </c>
      <c r="B132" s="37">
        <v>127</v>
      </c>
      <c r="C132" s="18">
        <f t="shared" si="60"/>
        <v>28.3</v>
      </c>
      <c r="D132" s="18">
        <f t="shared" si="60"/>
        <v>13.6</v>
      </c>
      <c r="E132" s="7">
        <f t="shared" si="41"/>
        <v>14.700000000000001</v>
      </c>
      <c r="F132">
        <v>0.81277372262773717</v>
      </c>
      <c r="G132" s="18">
        <f t="shared" si="34"/>
        <v>0.4</v>
      </c>
      <c r="H132" s="18">
        <f t="shared" si="50"/>
        <v>5.8800000000000008</v>
      </c>
      <c r="I132" s="18">
        <f t="shared" si="51"/>
        <v>47.791094890510948</v>
      </c>
      <c r="J132" s="18">
        <f t="shared" si="52"/>
        <v>22.42</v>
      </c>
      <c r="K132" s="8">
        <f t="shared" si="53"/>
        <v>13.600010274739551</v>
      </c>
      <c r="L132" s="8">
        <v>56</v>
      </c>
      <c r="M132" s="12">
        <f t="shared" si="42"/>
        <v>-225.13832116788319</v>
      </c>
      <c r="N132" s="12" t="str">
        <f t="shared" si="29"/>
        <v>No</v>
      </c>
      <c r="O132" s="8">
        <f t="shared" si="43"/>
        <v>1.1649364570764931E-6</v>
      </c>
      <c r="P132" s="82"/>
      <c r="Q132" s="19">
        <v>1.1499999999999999</v>
      </c>
      <c r="R132" s="8">
        <f>'ETo Penman Montheit FAO 56'!AI130</f>
        <v>5.8672184638494684</v>
      </c>
      <c r="S132" s="12">
        <f t="shared" si="54"/>
        <v>6.7473012334268878</v>
      </c>
      <c r="T132" s="8">
        <f t="shared" si="55"/>
        <v>7.8601771936961708E-6</v>
      </c>
      <c r="U132" s="13">
        <f t="shared" si="56"/>
        <v>14.699989725260449</v>
      </c>
      <c r="V132" s="9">
        <f t="shared" si="57"/>
        <v>119.47765371589422</v>
      </c>
      <c r="W132" s="10"/>
      <c r="X132" s="10"/>
      <c r="Y132" s="7" t="str">
        <f t="shared" si="58"/>
        <v>Apply irrigation</v>
      </c>
      <c r="Z132" s="8">
        <f t="shared" si="59"/>
        <v>0</v>
      </c>
    </row>
    <row r="133" spans="1:26" x14ac:dyDescent="0.45">
      <c r="A133" s="25">
        <f>'ETo Penman Montheit FAO 56'!A131</f>
        <v>45875</v>
      </c>
      <c r="B133" s="37">
        <v>128</v>
      </c>
      <c r="C133" s="18">
        <f t="shared" si="60"/>
        <v>28.3</v>
      </c>
      <c r="D133" s="18">
        <f t="shared" si="60"/>
        <v>13.6</v>
      </c>
      <c r="E133" s="7">
        <f t="shared" si="41"/>
        <v>14.700000000000001</v>
      </c>
      <c r="F133">
        <v>0.8184306569343065</v>
      </c>
      <c r="G133" s="18">
        <f t="shared" si="34"/>
        <v>0.4</v>
      </c>
      <c r="H133" s="18">
        <f t="shared" si="50"/>
        <v>5.8800000000000008</v>
      </c>
      <c r="I133" s="18">
        <f t="shared" si="51"/>
        <v>48.123722627737223</v>
      </c>
      <c r="J133" s="18">
        <f t="shared" si="52"/>
        <v>22.42</v>
      </c>
      <c r="K133" s="8">
        <f t="shared" si="53"/>
        <v>13.600009314343319</v>
      </c>
      <c r="L133" s="8">
        <v>57</v>
      </c>
      <c r="M133" s="12">
        <f t="shared" si="42"/>
        <v>-234.88959854014595</v>
      </c>
      <c r="N133" s="12" t="str">
        <f t="shared" si="29"/>
        <v>No</v>
      </c>
      <c r="O133" s="8">
        <f t="shared" si="43"/>
        <v>1.0560479953847235E-6</v>
      </c>
      <c r="P133" s="82"/>
      <c r="Q133" s="19">
        <v>1.1499999999999999</v>
      </c>
      <c r="R133" s="8">
        <f>'ETo Penman Montheit FAO 56'!AI131</f>
        <v>5.8672184638494684</v>
      </c>
      <c r="S133" s="12">
        <f t="shared" si="54"/>
        <v>6.7473012334268878</v>
      </c>
      <c r="T133" s="8">
        <f t="shared" si="55"/>
        <v>7.1254739418173368E-6</v>
      </c>
      <c r="U133" s="13">
        <f t="shared" si="56"/>
        <v>14.699990685656681</v>
      </c>
      <c r="V133" s="9">
        <f t="shared" si="57"/>
        <v>120.30923033790184</v>
      </c>
      <c r="W133" s="10"/>
      <c r="X133" s="10"/>
      <c r="Y133" s="7" t="str">
        <f t="shared" si="58"/>
        <v>Apply irrigation</v>
      </c>
      <c r="Z133" s="8">
        <f t="shared" si="59"/>
        <v>0</v>
      </c>
    </row>
    <row r="134" spans="1:26" x14ac:dyDescent="0.45">
      <c r="A134" s="25">
        <f>'ETo Penman Montheit FAO 56'!A132</f>
        <v>45876</v>
      </c>
      <c r="B134" s="37">
        <v>129</v>
      </c>
      <c r="C134" s="18">
        <f t="shared" si="60"/>
        <v>28.3</v>
      </c>
      <c r="D134" s="18">
        <f t="shared" si="60"/>
        <v>13.6</v>
      </c>
      <c r="E134" s="7">
        <f t="shared" si="41"/>
        <v>14.700000000000001</v>
      </c>
      <c r="F134">
        <v>0.82408759124087583</v>
      </c>
      <c r="G134" s="18">
        <f t="shared" si="34"/>
        <v>0.4</v>
      </c>
      <c r="H134" s="18">
        <f t="shared" si="50"/>
        <v>5.8800000000000008</v>
      </c>
      <c r="I134" s="18">
        <f t="shared" si="51"/>
        <v>48.456350364963505</v>
      </c>
      <c r="J134" s="18">
        <f t="shared" si="52"/>
        <v>22.42</v>
      </c>
      <c r="K134" s="8">
        <f t="shared" si="53"/>
        <v>13.600008449693249</v>
      </c>
      <c r="L134" s="8">
        <v>58</v>
      </c>
      <c r="M134" s="12">
        <f t="shared" si="42"/>
        <v>-244.7540145985401</v>
      </c>
      <c r="N134" s="12" t="str">
        <f t="shared" si="29"/>
        <v>No</v>
      </c>
      <c r="O134" s="8">
        <f t="shared" si="43"/>
        <v>9.5801510757720365E-7</v>
      </c>
      <c r="P134" s="82"/>
      <c r="Q134" s="19">
        <v>1.1499999999999999</v>
      </c>
      <c r="R134" s="8">
        <f>'ETo Penman Montheit FAO 56'!AI132</f>
        <v>5.8672184638494684</v>
      </c>
      <c r="S134" s="12">
        <f t="shared" si="54"/>
        <v>6.7473012334268878</v>
      </c>
      <c r="T134" s="8">
        <f t="shared" si="55"/>
        <v>6.464016516997259E-6</v>
      </c>
      <c r="U134" s="13">
        <f t="shared" si="56"/>
        <v>14.699991550306752</v>
      </c>
      <c r="V134" s="9">
        <f t="shared" si="57"/>
        <v>121.14080627953518</v>
      </c>
      <c r="W134" s="10"/>
      <c r="X134" s="10"/>
      <c r="Y134" s="7" t="str">
        <f t="shared" si="58"/>
        <v>Apply irrigation</v>
      </c>
      <c r="Z134" s="8">
        <f t="shared" si="59"/>
        <v>0</v>
      </c>
    </row>
    <row r="135" spans="1:26" x14ac:dyDescent="0.45">
      <c r="A135" s="25">
        <f>'ETo Penman Montheit FAO 56'!A133</f>
        <v>45877</v>
      </c>
      <c r="B135" s="54">
        <v>130</v>
      </c>
      <c r="C135" s="18">
        <f t="shared" si="60"/>
        <v>28.3</v>
      </c>
      <c r="D135" s="18">
        <f t="shared" si="60"/>
        <v>13.6</v>
      </c>
      <c r="E135" s="7">
        <f t="shared" si="41"/>
        <v>14.700000000000001</v>
      </c>
      <c r="F135">
        <v>0.82974452554744516</v>
      </c>
      <c r="G135" s="18">
        <f t="shared" si="34"/>
        <v>0.4</v>
      </c>
      <c r="H135" s="18">
        <f t="shared" si="50"/>
        <v>5.8800000000000008</v>
      </c>
      <c r="I135" s="18">
        <f t="shared" si="51"/>
        <v>48.78897810218978</v>
      </c>
      <c r="J135" s="18">
        <f t="shared" si="52"/>
        <v>22.42</v>
      </c>
      <c r="K135" s="8">
        <f t="shared" si="53"/>
        <v>13.600007670656289</v>
      </c>
      <c r="L135" s="8">
        <v>59</v>
      </c>
      <c r="M135" s="12">
        <f t="shared" si="42"/>
        <v>-254.73156934306567</v>
      </c>
      <c r="N135" s="12" t="str">
        <f t="shared" ref="N135:N136" si="61">IF(ISBLANK(L135), "Please use climatic approach", IF(M135 &gt; I135, "Yes", "No"))</f>
        <v>No</v>
      </c>
      <c r="O135" s="8">
        <f t="shared" si="43"/>
        <v>8.6968892176741974E-7</v>
      </c>
      <c r="P135" s="82"/>
      <c r="Q135" s="19">
        <v>1.1499999999999999</v>
      </c>
      <c r="R135" s="8">
        <f>'ETo Penman Montheit FAO 56'!AI133</f>
        <v>5.8672184638494684</v>
      </c>
      <c r="S135" s="12">
        <f t="shared" si="54"/>
        <v>6.7473012334268878</v>
      </c>
      <c r="T135" s="8">
        <f t="shared" si="55"/>
        <v>5.8680531345390113E-6</v>
      </c>
      <c r="U135" s="13">
        <f t="shared" si="56"/>
        <v>14.699992329343711</v>
      </c>
      <c r="V135" s="9">
        <f t="shared" si="57"/>
        <v>121.97238160862381</v>
      </c>
      <c r="W135" s="10"/>
      <c r="X135" s="10"/>
      <c r="Y135" s="7" t="str">
        <f t="shared" si="58"/>
        <v>Apply irrigation</v>
      </c>
      <c r="Z135" s="8">
        <f t="shared" si="59"/>
        <v>0</v>
      </c>
    </row>
    <row r="136" spans="1:26" x14ac:dyDescent="0.45">
      <c r="A136" s="55">
        <f>'ETo Penman Montheit FAO 56'!A134</f>
        <v>45878</v>
      </c>
      <c r="B136" s="37">
        <v>131</v>
      </c>
      <c r="C136" s="18">
        <f t="shared" si="60"/>
        <v>28.3</v>
      </c>
      <c r="D136" s="18">
        <f t="shared" si="60"/>
        <v>13.6</v>
      </c>
      <c r="E136" s="7">
        <f t="shared" si="41"/>
        <v>14.700000000000001</v>
      </c>
      <c r="F136">
        <v>0.83540145985401448</v>
      </c>
      <c r="G136" s="18">
        <f t="shared" ref="G136:G199" si="62">G135</f>
        <v>0.4</v>
      </c>
      <c r="H136" s="18">
        <f t="shared" si="50"/>
        <v>5.8800000000000008</v>
      </c>
      <c r="I136" s="18">
        <f t="shared" si="51"/>
        <v>49.121605839416056</v>
      </c>
      <c r="J136" s="18">
        <f t="shared" si="52"/>
        <v>22.42</v>
      </c>
      <c r="K136" s="8">
        <f t="shared" si="53"/>
        <v>13.600006968233153</v>
      </c>
      <c r="L136" s="8">
        <v>60</v>
      </c>
      <c r="M136" s="12">
        <f t="shared" si="42"/>
        <v>-264.82226277372263</v>
      </c>
      <c r="N136" s="12" t="str">
        <f t="shared" si="61"/>
        <v>No</v>
      </c>
      <c r="O136" s="8">
        <f t="shared" si="43"/>
        <v>7.9004911035518433E-7</v>
      </c>
      <c r="P136" s="82"/>
      <c r="Q136" s="19">
        <v>1.1499999999999999</v>
      </c>
      <c r="R136" s="8">
        <f>'ETo Penman Montheit FAO 56'!AI134</f>
        <v>5.8672184638494684</v>
      </c>
      <c r="S136" s="12">
        <f t="shared" si="54"/>
        <v>6.7473012334268878</v>
      </c>
      <c r="T136" s="8">
        <f t="shared" si="55"/>
        <v>5.3306993367673506E-6</v>
      </c>
      <c r="U136" s="13">
        <f t="shared" si="56"/>
        <v>14.699993031766848</v>
      </c>
      <c r="V136" s="9">
        <f t="shared" si="57"/>
        <v>122.80395638581865</v>
      </c>
      <c r="W136" s="10"/>
      <c r="X136" s="10"/>
      <c r="Y136" s="7" t="str">
        <f t="shared" si="58"/>
        <v>Apply irrigation</v>
      </c>
      <c r="Z136" s="8">
        <f t="shared" si="59"/>
        <v>0</v>
      </c>
    </row>
    <row r="137" spans="1:26" x14ac:dyDescent="0.45">
      <c r="A137" s="25">
        <f>'ETo Penman Montheit FAO 56'!A135</f>
        <v>45879</v>
      </c>
      <c r="B137" s="54">
        <v>132</v>
      </c>
      <c r="C137" s="18">
        <f t="shared" ref="C137:D137" si="63">C136</f>
        <v>28.3</v>
      </c>
      <c r="D137" s="18">
        <f t="shared" si="63"/>
        <v>13.6</v>
      </c>
      <c r="E137" s="7">
        <f t="shared" ref="E137:E198" si="64">C137-D137</f>
        <v>14.700000000000001</v>
      </c>
      <c r="F137">
        <v>0.84105839416058381</v>
      </c>
      <c r="G137" s="18">
        <f t="shared" si="62"/>
        <v>0.4</v>
      </c>
      <c r="H137" s="18">
        <f t="shared" ref="H137:H198" si="65">E137*G137</f>
        <v>5.8800000000000008</v>
      </c>
      <c r="I137" s="18">
        <f t="shared" ref="I137:I198" si="66">H137/100*F137*1000</f>
        <v>49.454233576642331</v>
      </c>
      <c r="J137" s="18">
        <f t="shared" ref="J137:J198" si="67">C137-E137*G137</f>
        <v>22.42</v>
      </c>
      <c r="K137" s="8">
        <f t="shared" ref="K137:K198" si="68">IF((K136-(T136*100/(F137*1000))+((W137+X137)*100)/(F137*1000))&gt;C136,C136,(K136-(T136*100/(F137*1000))+((W137+X137)*100)/(F137*1000)))</f>
        <v>13.600006334424684</v>
      </c>
      <c r="L137" s="8">
        <v>61</v>
      </c>
      <c r="M137" s="12">
        <f t="shared" ref="M137:M198" si="69">(C137-L137)/100*F137*1000</f>
        <v>-275.02609489051093</v>
      </c>
      <c r="N137" s="12" t="str">
        <f t="shared" ref="N137:N198" si="70">IF(ISBLANK(L137), "Please use climatic approach", IF(M137 &gt; I137, "Yes", "No"))</f>
        <v>No</v>
      </c>
      <c r="O137" s="8">
        <f t="shared" ref="O137:O198" si="71">IF(K137&gt;J137,1,(1-(J137-K137)/(J137-D137)))</f>
        <v>7.1818873970119768E-7</v>
      </c>
      <c r="Q137" s="19">
        <v>1.1499999999999999</v>
      </c>
      <c r="R137" s="8">
        <f>'ETo Penman Montheit FAO 56'!AI135</f>
        <v>5.8672184638494684</v>
      </c>
      <c r="S137" s="12">
        <f t="shared" ref="S137:S199" si="72">Q137*R137</f>
        <v>6.7473012334268878</v>
      </c>
      <c r="T137" s="8">
        <f t="shared" ref="T137:T199" si="73">S137*O137</f>
        <v>4.8458357692191934E-6</v>
      </c>
      <c r="U137" s="13">
        <f t="shared" ref="U137:U199" si="74">C137-K137</f>
        <v>14.699993665575317</v>
      </c>
      <c r="V137" s="9">
        <f t="shared" ref="V137:V199" si="75">IF(((U137/100)*F137*1000-(X137+W137))&gt;0,((U137/100)*F137*1000-(X137+W137)),0)</f>
        <v>123.63553066539531</v>
      </c>
      <c r="W137" s="10"/>
      <c r="X137" s="10"/>
      <c r="Y137" s="7" t="str">
        <f t="shared" ref="Y137:Y199" si="76">IF(K137&gt;J137,"Do not apply irrigation","Apply irrigation")</f>
        <v>Apply irrigation</v>
      </c>
      <c r="Z137" s="8">
        <f t="shared" ref="Z137:Z199" si="77">IF((K136-(T136*100/(F137*1000))+(W137+X137)*100/(F137*1000))&gt;C136,(K136-(T136*100/(F137*1000))+(W137+X137)*100/(F137*1000))-C137,0)</f>
        <v>0</v>
      </c>
    </row>
    <row r="138" spans="1:26" x14ac:dyDescent="0.45">
      <c r="A138" s="55">
        <f>'ETo Penman Montheit FAO 56'!A136</f>
        <v>45880</v>
      </c>
      <c r="B138" s="37">
        <v>133</v>
      </c>
      <c r="C138" s="18">
        <f t="shared" ref="C138:D138" si="78">C137</f>
        <v>28.3</v>
      </c>
      <c r="D138" s="18">
        <f t="shared" si="78"/>
        <v>13.6</v>
      </c>
      <c r="E138" s="7">
        <f t="shared" si="64"/>
        <v>14.700000000000001</v>
      </c>
      <c r="F138">
        <v>0.84671532846715325</v>
      </c>
      <c r="G138" s="18">
        <f t="shared" si="62"/>
        <v>0.4</v>
      </c>
      <c r="H138" s="18">
        <f t="shared" si="65"/>
        <v>5.8800000000000008</v>
      </c>
      <c r="I138" s="18">
        <f t="shared" si="66"/>
        <v>49.786861313868613</v>
      </c>
      <c r="J138" s="18">
        <f t="shared" si="67"/>
        <v>22.42</v>
      </c>
      <c r="K138" s="8">
        <f t="shared" si="68"/>
        <v>13.600005762114771</v>
      </c>
      <c r="L138" s="8">
        <v>62</v>
      </c>
      <c r="M138" s="12">
        <f t="shared" si="69"/>
        <v>-285.34306569343067</v>
      </c>
      <c r="N138" s="12" t="str">
        <f t="shared" si="70"/>
        <v>No</v>
      </c>
      <c r="O138" s="8">
        <f t="shared" si="71"/>
        <v>6.5330099441318623E-7</v>
      </c>
      <c r="Q138" s="19">
        <v>1.1499999999999999</v>
      </c>
      <c r="R138" s="8">
        <f>'ETo Penman Montheit FAO 56'!AI136</f>
        <v>5.8672184638494684</v>
      </c>
      <c r="S138" s="12">
        <f t="shared" si="72"/>
        <v>6.7473012334268878</v>
      </c>
      <c r="T138" s="8">
        <f t="shared" si="73"/>
        <v>4.4080186054031034E-6</v>
      </c>
      <c r="U138" s="13">
        <f t="shared" si="74"/>
        <v>14.69999423788523</v>
      </c>
      <c r="V138" s="9">
        <f t="shared" si="75"/>
        <v>124.46710449596253</v>
      </c>
      <c r="W138" s="10"/>
      <c r="X138" s="10"/>
      <c r="Y138" s="7" t="str">
        <f t="shared" si="76"/>
        <v>Apply irrigation</v>
      </c>
      <c r="Z138" s="8">
        <f t="shared" si="77"/>
        <v>0</v>
      </c>
    </row>
    <row r="139" spans="1:26" x14ac:dyDescent="0.45">
      <c r="A139" s="25">
        <f>'ETo Penman Montheit FAO 56'!A137</f>
        <v>45881</v>
      </c>
      <c r="B139" s="54">
        <v>134</v>
      </c>
      <c r="C139" s="18">
        <f t="shared" ref="C139:D139" si="79">C138</f>
        <v>28.3</v>
      </c>
      <c r="D139" s="18">
        <f t="shared" si="79"/>
        <v>13.6</v>
      </c>
      <c r="E139" s="7">
        <f t="shared" si="64"/>
        <v>14.700000000000001</v>
      </c>
      <c r="F139">
        <v>0.85237226277372258</v>
      </c>
      <c r="G139" s="18">
        <f t="shared" si="62"/>
        <v>0.4</v>
      </c>
      <c r="H139" s="18">
        <f t="shared" si="65"/>
        <v>5.8800000000000008</v>
      </c>
      <c r="I139" s="18">
        <f t="shared" si="66"/>
        <v>50.119489051094888</v>
      </c>
      <c r="J139" s="18">
        <f t="shared" si="67"/>
        <v>22.42</v>
      </c>
      <c r="K139" s="8">
        <f t="shared" si="68"/>
        <v>13.600005244967651</v>
      </c>
      <c r="L139" s="8">
        <v>63</v>
      </c>
      <c r="M139" s="12">
        <f t="shared" si="69"/>
        <v>-295.77317518248174</v>
      </c>
      <c r="N139" s="12" t="str">
        <f t="shared" si="70"/>
        <v>No</v>
      </c>
      <c r="O139" s="8">
        <f t="shared" si="71"/>
        <v>5.9466753421499874E-7</v>
      </c>
      <c r="Q139" s="19">
        <v>1.1499999999999999</v>
      </c>
      <c r="R139" s="8">
        <f>'ETo Penman Montheit FAO 56'!AI137</f>
        <v>5.8672184638494684</v>
      </c>
      <c r="S139" s="12">
        <f t="shared" si="72"/>
        <v>6.7473012334268878</v>
      </c>
      <c r="T139" s="8">
        <f t="shared" si="73"/>
        <v>4.0124009870877867E-6</v>
      </c>
      <c r="U139" s="13">
        <f t="shared" si="74"/>
        <v>14.69999475503235</v>
      </c>
      <c r="V139" s="9">
        <f t="shared" si="75"/>
        <v>125.29867792108779</v>
      </c>
      <c r="W139" s="10"/>
      <c r="X139" s="10"/>
      <c r="Y139" s="7" t="str">
        <f t="shared" si="76"/>
        <v>Apply irrigation</v>
      </c>
      <c r="Z139" s="8">
        <f t="shared" si="77"/>
        <v>0</v>
      </c>
    </row>
    <row r="140" spans="1:26" x14ac:dyDescent="0.45">
      <c r="A140" s="55">
        <f>'ETo Penman Montheit FAO 56'!A138</f>
        <v>45882</v>
      </c>
      <c r="B140" s="37">
        <v>135</v>
      </c>
      <c r="C140" s="18">
        <f t="shared" ref="C140:D140" si="80">C139</f>
        <v>28.3</v>
      </c>
      <c r="D140" s="18">
        <f t="shared" si="80"/>
        <v>13.6</v>
      </c>
      <c r="E140" s="7">
        <f t="shared" si="64"/>
        <v>14.700000000000001</v>
      </c>
      <c r="F140">
        <v>0.85802919708029191</v>
      </c>
      <c r="G140" s="18">
        <f t="shared" si="62"/>
        <v>0.4</v>
      </c>
      <c r="H140" s="18">
        <f t="shared" si="65"/>
        <v>5.8800000000000008</v>
      </c>
      <c r="I140" s="18">
        <f t="shared" si="66"/>
        <v>50.45211678832117</v>
      </c>
      <c r="J140" s="18">
        <f t="shared" si="67"/>
        <v>22.42</v>
      </c>
      <c r="K140" s="8">
        <f t="shared" si="68"/>
        <v>13.600004777337761</v>
      </c>
      <c r="L140" s="8">
        <v>64</v>
      </c>
      <c r="M140" s="12">
        <f t="shared" si="69"/>
        <v>-306.31642335766423</v>
      </c>
      <c r="N140" s="12" t="str">
        <f t="shared" si="70"/>
        <v>No</v>
      </c>
      <c r="O140" s="8">
        <f t="shared" si="71"/>
        <v>5.4164827223424084E-7</v>
      </c>
      <c r="Q140" s="19">
        <v>1.1499999999999999</v>
      </c>
      <c r="R140" s="8">
        <f>'ETo Penman Montheit FAO 56'!AI138</f>
        <v>5.8672184638494684</v>
      </c>
      <c r="S140" s="12">
        <f t="shared" si="72"/>
        <v>6.7473012334268878</v>
      </c>
      <c r="T140" s="8">
        <f t="shared" si="73"/>
        <v>3.6546640553296361E-6</v>
      </c>
      <c r="U140" s="13">
        <f t="shared" si="74"/>
        <v>14.69999522266224</v>
      </c>
      <c r="V140" s="9">
        <f t="shared" si="75"/>
        <v>126.13025097985009</v>
      </c>
      <c r="W140" s="10"/>
      <c r="X140" s="10"/>
      <c r="Y140" s="7" t="str">
        <f t="shared" si="76"/>
        <v>Apply irrigation</v>
      </c>
      <c r="Z140" s="8">
        <f t="shared" si="77"/>
        <v>0</v>
      </c>
    </row>
    <row r="141" spans="1:26" x14ac:dyDescent="0.45">
      <c r="A141" s="25">
        <f>'ETo Penman Montheit FAO 56'!A139</f>
        <v>45883</v>
      </c>
      <c r="B141" s="54">
        <v>136</v>
      </c>
      <c r="C141" s="18">
        <f t="shared" ref="C141:D141" si="81">C140</f>
        <v>28.3</v>
      </c>
      <c r="D141" s="18">
        <f t="shared" si="81"/>
        <v>13.6</v>
      </c>
      <c r="E141" s="7">
        <f t="shared" si="64"/>
        <v>14.700000000000001</v>
      </c>
      <c r="F141">
        <v>0.86368613138686123</v>
      </c>
      <c r="G141" s="18">
        <f t="shared" si="62"/>
        <v>0.4</v>
      </c>
      <c r="H141" s="18">
        <f t="shared" si="65"/>
        <v>5.8800000000000008</v>
      </c>
      <c r="I141" s="18">
        <f t="shared" si="66"/>
        <v>50.784744525547445</v>
      </c>
      <c r="J141" s="18">
        <f t="shared" si="67"/>
        <v>22.42</v>
      </c>
      <c r="K141" s="8">
        <f t="shared" si="68"/>
        <v>13.600004354190517</v>
      </c>
      <c r="L141" s="8">
        <v>65</v>
      </c>
      <c r="M141" s="12">
        <f t="shared" si="69"/>
        <v>-316.97281021897811</v>
      </c>
      <c r="N141" s="12" t="str">
        <f t="shared" si="70"/>
        <v>No</v>
      </c>
      <c r="O141" s="8">
        <f t="shared" si="71"/>
        <v>4.9367239429720655E-7</v>
      </c>
      <c r="Q141" s="19">
        <v>1.1499999999999999</v>
      </c>
      <c r="R141" s="8">
        <f>'ETo Penman Montheit FAO 56'!AI139</f>
        <v>5.8672184638494684</v>
      </c>
      <c r="S141" s="12">
        <f t="shared" si="72"/>
        <v>6.7473012334268878</v>
      </c>
      <c r="T141" s="8">
        <f t="shared" si="73"/>
        <v>3.3309563549503466E-6</v>
      </c>
      <c r="U141" s="13">
        <f t="shared" si="74"/>
        <v>14.699995645809484</v>
      </c>
      <c r="V141" s="9">
        <f t="shared" si="75"/>
        <v>126.96182370732897</v>
      </c>
      <c r="W141" s="10"/>
      <c r="X141" s="10"/>
      <c r="Y141" s="7" t="str">
        <f t="shared" si="76"/>
        <v>Apply irrigation</v>
      </c>
      <c r="Z141" s="8">
        <f t="shared" si="77"/>
        <v>0</v>
      </c>
    </row>
    <row r="142" spans="1:26" x14ac:dyDescent="0.45">
      <c r="A142" s="55">
        <f>'ETo Penman Montheit FAO 56'!A140</f>
        <v>45884</v>
      </c>
      <c r="B142" s="37">
        <v>137</v>
      </c>
      <c r="C142" s="18">
        <f t="shared" ref="C142:D142" si="82">C141</f>
        <v>28.3</v>
      </c>
      <c r="D142" s="18">
        <f t="shared" si="82"/>
        <v>13.6</v>
      </c>
      <c r="E142" s="7">
        <f t="shared" si="64"/>
        <v>14.700000000000001</v>
      </c>
      <c r="F142">
        <v>0.86934306569343056</v>
      </c>
      <c r="G142" s="18">
        <f t="shared" si="62"/>
        <v>0.4</v>
      </c>
      <c r="H142" s="18">
        <f t="shared" si="65"/>
        <v>5.8800000000000008</v>
      </c>
      <c r="I142" s="18">
        <f t="shared" si="66"/>
        <v>51.117372262773721</v>
      </c>
      <c r="J142" s="18">
        <f t="shared" si="67"/>
        <v>22.42</v>
      </c>
      <c r="K142" s="8">
        <f t="shared" si="68"/>
        <v>13.600003971032649</v>
      </c>
      <c r="L142" s="8">
        <v>66</v>
      </c>
      <c r="M142" s="12">
        <f t="shared" si="69"/>
        <v>-327.74233576642331</v>
      </c>
      <c r="N142" s="12" t="str">
        <f t="shared" si="70"/>
        <v>No</v>
      </c>
      <c r="O142" s="8">
        <f t="shared" si="71"/>
        <v>4.5023045913694659E-7</v>
      </c>
      <c r="Q142" s="19">
        <v>1.1499999999999999</v>
      </c>
      <c r="R142" s="8">
        <f>'ETo Penman Montheit FAO 56'!AI140</f>
        <v>5.8672184638494684</v>
      </c>
      <c r="S142" s="12">
        <f t="shared" si="72"/>
        <v>6.7473012334268878</v>
      </c>
      <c r="T142" s="8">
        <f t="shared" si="73"/>
        <v>3.0378405322610738E-6</v>
      </c>
      <c r="U142" s="13">
        <f t="shared" si="74"/>
        <v>14.699996028967352</v>
      </c>
      <c r="V142" s="9">
        <f t="shared" si="75"/>
        <v>127.79339613503731</v>
      </c>
      <c r="W142" s="10"/>
      <c r="X142" s="10"/>
      <c r="Y142" s="7" t="str">
        <f t="shared" si="76"/>
        <v>Apply irrigation</v>
      </c>
      <c r="Z142" s="8">
        <f t="shared" si="77"/>
        <v>0</v>
      </c>
    </row>
    <row r="143" spans="1:26" x14ac:dyDescent="0.45">
      <c r="A143" s="25">
        <f>'ETo Penman Montheit FAO 56'!A141</f>
        <v>45885</v>
      </c>
      <c r="B143" s="54">
        <v>138</v>
      </c>
      <c r="C143" s="18">
        <f t="shared" ref="C143:D143" si="83">C142</f>
        <v>28.3</v>
      </c>
      <c r="D143" s="18">
        <f t="shared" si="83"/>
        <v>13.6</v>
      </c>
      <c r="E143" s="7">
        <f t="shared" si="64"/>
        <v>14.700000000000001</v>
      </c>
      <c r="F143">
        <v>0.87499999999999989</v>
      </c>
      <c r="G143" s="18">
        <f t="shared" si="62"/>
        <v>0.4</v>
      </c>
      <c r="H143" s="18">
        <f t="shared" si="65"/>
        <v>5.8800000000000008</v>
      </c>
      <c r="I143" s="18">
        <f t="shared" si="66"/>
        <v>51.449999999999996</v>
      </c>
      <c r="J143" s="18">
        <f t="shared" si="67"/>
        <v>22.42</v>
      </c>
      <c r="K143" s="8">
        <f t="shared" si="68"/>
        <v>13.600003623850874</v>
      </c>
      <c r="L143" s="8">
        <v>67</v>
      </c>
      <c r="M143" s="12">
        <f t="shared" si="69"/>
        <v>-338.62499999999994</v>
      </c>
      <c r="N143" s="12" t="str">
        <f t="shared" si="70"/>
        <v>No</v>
      </c>
      <c r="O143" s="8">
        <f t="shared" si="71"/>
        <v>4.1086744606566583E-7</v>
      </c>
      <c r="Q143" s="19">
        <v>1.1499999999999999</v>
      </c>
      <c r="R143" s="8">
        <f>'ETo Penman Montheit FAO 56'!AI141</f>
        <v>5.8672184638494684</v>
      </c>
      <c r="S143" s="12">
        <f t="shared" si="72"/>
        <v>6.7473012334268878</v>
      </c>
      <c r="T143" s="8">
        <f t="shared" si="73"/>
        <v>2.7722464256138224E-6</v>
      </c>
      <c r="U143" s="13">
        <f t="shared" si="74"/>
        <v>14.699996376149127</v>
      </c>
      <c r="V143" s="9">
        <f t="shared" si="75"/>
        <v>128.62496829130484</v>
      </c>
      <c r="W143" s="10"/>
      <c r="X143" s="10"/>
      <c r="Y143" s="7" t="str">
        <f t="shared" si="76"/>
        <v>Apply irrigation</v>
      </c>
      <c r="Z143" s="8">
        <f t="shared" si="77"/>
        <v>0</v>
      </c>
    </row>
    <row r="144" spans="1:26" x14ac:dyDescent="0.45">
      <c r="A144" s="55">
        <f>'ETo Penman Montheit FAO 56'!A142</f>
        <v>45886</v>
      </c>
      <c r="B144" s="37">
        <v>139</v>
      </c>
      <c r="C144" s="18">
        <f t="shared" ref="C144:D144" si="84">C143</f>
        <v>28.3</v>
      </c>
      <c r="D144" s="18">
        <f t="shared" si="84"/>
        <v>13.6</v>
      </c>
      <c r="E144" s="7">
        <f t="shared" si="64"/>
        <v>14.700000000000001</v>
      </c>
      <c r="F144">
        <v>0.88065693430656922</v>
      </c>
      <c r="G144" s="18">
        <f t="shared" si="62"/>
        <v>0.4</v>
      </c>
      <c r="H144" s="18">
        <f t="shared" si="65"/>
        <v>5.8800000000000008</v>
      </c>
      <c r="I144" s="18">
        <f t="shared" si="66"/>
        <v>51.782627737226278</v>
      </c>
      <c r="J144" s="18">
        <f t="shared" si="67"/>
        <v>22.42</v>
      </c>
      <c r="K144" s="8">
        <f t="shared" si="68"/>
        <v>13.60000330905787</v>
      </c>
      <c r="L144" s="8">
        <v>68</v>
      </c>
      <c r="M144" s="12">
        <f t="shared" si="69"/>
        <v>-349.62080291970801</v>
      </c>
      <c r="N144" s="12" t="str">
        <f t="shared" si="70"/>
        <v>No</v>
      </c>
      <c r="O144" s="8">
        <f t="shared" si="71"/>
        <v>3.7517662931918494E-7</v>
      </c>
      <c r="Q144" s="19">
        <v>1.1499999999999999</v>
      </c>
      <c r="R144" s="8">
        <f>'ETo Penman Montheit FAO 56'!AI142</f>
        <v>5.8672184638494684</v>
      </c>
      <c r="S144" s="12">
        <f t="shared" si="72"/>
        <v>6.7473012334268878</v>
      </c>
      <c r="T144" s="8">
        <f t="shared" si="73"/>
        <v>2.5314297337582789E-6</v>
      </c>
      <c r="U144" s="13">
        <f t="shared" si="74"/>
        <v>14.699996690942131</v>
      </c>
      <c r="V144" s="9">
        <f t="shared" si="75"/>
        <v>129.45654020161808</v>
      </c>
      <c r="W144" s="10"/>
      <c r="X144" s="10"/>
      <c r="Y144" s="7" t="str">
        <f t="shared" si="76"/>
        <v>Apply irrigation</v>
      </c>
      <c r="Z144" s="8">
        <f t="shared" si="77"/>
        <v>0</v>
      </c>
    </row>
    <row r="145" spans="1:26" x14ac:dyDescent="0.45">
      <c r="A145" s="25">
        <f>'ETo Penman Montheit FAO 56'!A143</f>
        <v>45887</v>
      </c>
      <c r="B145" s="54">
        <v>140</v>
      </c>
      <c r="C145" s="18">
        <f t="shared" ref="C145:D145" si="85">C144</f>
        <v>28.3</v>
      </c>
      <c r="D145" s="18">
        <f t="shared" si="85"/>
        <v>13.6</v>
      </c>
      <c r="E145" s="7">
        <f t="shared" si="64"/>
        <v>14.700000000000001</v>
      </c>
      <c r="F145">
        <v>0.88631386861313854</v>
      </c>
      <c r="G145" s="18">
        <f t="shared" si="62"/>
        <v>0.4</v>
      </c>
      <c r="H145" s="18">
        <f t="shared" si="65"/>
        <v>5.8800000000000008</v>
      </c>
      <c r="I145" s="18">
        <f t="shared" si="66"/>
        <v>52.115255474452553</v>
      </c>
      <c r="J145" s="18">
        <f t="shared" si="67"/>
        <v>22.42</v>
      </c>
      <c r="K145" s="8">
        <f t="shared" si="68"/>
        <v>13.600003023444632</v>
      </c>
      <c r="L145" s="8">
        <v>69</v>
      </c>
      <c r="M145" s="12">
        <f t="shared" si="69"/>
        <v>-360.7297445255474</v>
      </c>
      <c r="N145" s="12" t="str">
        <f t="shared" si="70"/>
        <v>No</v>
      </c>
      <c r="O145" s="8">
        <f t="shared" si="71"/>
        <v>3.4279417604476947E-7</v>
      </c>
      <c r="Q145" s="19">
        <v>1.1499999999999999</v>
      </c>
      <c r="R145" s="8">
        <f>'ETo Penman Montheit FAO 56'!AI143</f>
        <v>5.8672184638494684</v>
      </c>
      <c r="S145" s="12">
        <f t="shared" si="72"/>
        <v>6.7473012334268878</v>
      </c>
      <c r="T145" s="8">
        <f t="shared" si="73"/>
        <v>2.3129355668384266E-6</v>
      </c>
      <c r="U145" s="13">
        <f t="shared" si="74"/>
        <v>14.699996976555369</v>
      </c>
      <c r="V145" s="9">
        <f t="shared" si="75"/>
        <v>130.28811188892229</v>
      </c>
      <c r="W145" s="10"/>
      <c r="X145" s="10"/>
      <c r="Y145" s="7" t="str">
        <f t="shared" si="76"/>
        <v>Apply irrigation</v>
      </c>
      <c r="Z145" s="8">
        <f t="shared" si="77"/>
        <v>0</v>
      </c>
    </row>
    <row r="146" spans="1:26" x14ac:dyDescent="0.45">
      <c r="A146" s="55">
        <f>'ETo Penman Montheit FAO 56'!A144</f>
        <v>45888</v>
      </c>
      <c r="B146" s="37">
        <v>141</v>
      </c>
      <c r="C146" s="18">
        <f t="shared" ref="C146:D146" si="86">C145</f>
        <v>28.3</v>
      </c>
      <c r="D146" s="18">
        <f t="shared" si="86"/>
        <v>13.6</v>
      </c>
      <c r="E146" s="7">
        <f t="shared" si="64"/>
        <v>14.700000000000001</v>
      </c>
      <c r="F146">
        <v>0.89197080291970798</v>
      </c>
      <c r="G146" s="18">
        <f t="shared" si="62"/>
        <v>0.4</v>
      </c>
      <c r="H146" s="18">
        <f t="shared" si="65"/>
        <v>5.8800000000000008</v>
      </c>
      <c r="I146" s="18">
        <f t="shared" si="66"/>
        <v>52.447883211678835</v>
      </c>
      <c r="J146" s="18">
        <f t="shared" si="67"/>
        <v>22.42</v>
      </c>
      <c r="K146" s="8">
        <f t="shared" si="68"/>
        <v>13.600002764138436</v>
      </c>
      <c r="L146" s="8">
        <v>70</v>
      </c>
      <c r="M146" s="12">
        <f t="shared" si="69"/>
        <v>-371.95182481751829</v>
      </c>
      <c r="N146" s="12" t="str">
        <f t="shared" si="70"/>
        <v>No</v>
      </c>
      <c r="O146" s="8">
        <f t="shared" si="71"/>
        <v>3.1339438055777435E-7</v>
      </c>
      <c r="Q146" s="19">
        <v>1.1499999999999999</v>
      </c>
      <c r="R146" s="8">
        <f>'ETo Penman Montheit FAO 56'!AI144</f>
        <v>5.8672184638494684</v>
      </c>
      <c r="S146" s="12">
        <f t="shared" si="72"/>
        <v>6.7473012334268878</v>
      </c>
      <c r="T146" s="8">
        <f t="shared" si="73"/>
        <v>2.1145662904865264E-6</v>
      </c>
      <c r="U146" s="13">
        <f t="shared" si="74"/>
        <v>14.699997235861565</v>
      </c>
      <c r="V146" s="9">
        <f t="shared" si="75"/>
        <v>131.11968337388927</v>
      </c>
      <c r="W146" s="10"/>
      <c r="X146" s="10"/>
      <c r="Y146" s="7" t="str">
        <f t="shared" si="76"/>
        <v>Apply irrigation</v>
      </c>
      <c r="Z146" s="8">
        <f t="shared" si="77"/>
        <v>0</v>
      </c>
    </row>
    <row r="147" spans="1:26" x14ac:dyDescent="0.45">
      <c r="A147" s="25">
        <f>'ETo Penman Montheit FAO 56'!A145</f>
        <v>45889</v>
      </c>
      <c r="B147" s="54">
        <v>142</v>
      </c>
      <c r="C147" s="18">
        <f t="shared" ref="C147:D147" si="87">C146</f>
        <v>28.3</v>
      </c>
      <c r="D147" s="18">
        <f t="shared" si="87"/>
        <v>13.6</v>
      </c>
      <c r="E147" s="7">
        <f t="shared" si="64"/>
        <v>14.700000000000001</v>
      </c>
      <c r="F147">
        <v>0.89762773722627731</v>
      </c>
      <c r="G147" s="18">
        <f t="shared" si="62"/>
        <v>0.4</v>
      </c>
      <c r="H147" s="18">
        <f t="shared" si="65"/>
        <v>5.8800000000000008</v>
      </c>
      <c r="I147" s="18">
        <f t="shared" si="66"/>
        <v>52.780510948905111</v>
      </c>
      <c r="J147" s="18">
        <f t="shared" si="67"/>
        <v>22.42</v>
      </c>
      <c r="K147" s="8">
        <f t="shared" si="68"/>
        <v>13.600002528565692</v>
      </c>
      <c r="L147" s="8">
        <v>71</v>
      </c>
      <c r="M147" s="12">
        <f t="shared" si="69"/>
        <v>-383.28704379562043</v>
      </c>
      <c r="N147" s="12" t="str">
        <f t="shared" si="70"/>
        <v>No</v>
      </c>
      <c r="O147" s="8">
        <f t="shared" si="71"/>
        <v>2.8668545271059998E-7</v>
      </c>
      <c r="Q147" s="19">
        <v>1.1499999999999999</v>
      </c>
      <c r="R147" s="8">
        <f>'ETo Penman Montheit FAO 56'!AI145</f>
        <v>5.8672184638494684</v>
      </c>
      <c r="S147" s="12">
        <f t="shared" si="72"/>
        <v>6.7473012334268878</v>
      </c>
      <c r="T147" s="8">
        <f t="shared" si="73"/>
        <v>1.9343531086797768E-6</v>
      </c>
      <c r="U147" s="13">
        <f t="shared" si="74"/>
        <v>14.699997471434308</v>
      </c>
      <c r="V147" s="9">
        <f t="shared" si="75"/>
        <v>131.95125467515575</v>
      </c>
      <c r="W147" s="10"/>
      <c r="X147" s="10"/>
      <c r="Y147" s="7" t="str">
        <f t="shared" si="76"/>
        <v>Apply irrigation</v>
      </c>
      <c r="Z147" s="8">
        <f t="shared" si="77"/>
        <v>0</v>
      </c>
    </row>
    <row r="148" spans="1:26" x14ac:dyDescent="0.45">
      <c r="A148" s="55">
        <f>'ETo Penman Montheit FAO 56'!A146</f>
        <v>45890</v>
      </c>
      <c r="B148" s="37">
        <v>143</v>
      </c>
      <c r="C148" s="18">
        <f t="shared" ref="C148:D148" si="88">C147</f>
        <v>28.3</v>
      </c>
      <c r="D148" s="18">
        <f t="shared" si="88"/>
        <v>13.6</v>
      </c>
      <c r="E148" s="7">
        <f t="shared" si="64"/>
        <v>14.700000000000001</v>
      </c>
      <c r="F148">
        <v>0.90328467153284664</v>
      </c>
      <c r="G148" s="18">
        <f t="shared" si="62"/>
        <v>0.4</v>
      </c>
      <c r="H148" s="18">
        <f t="shared" si="65"/>
        <v>5.8800000000000008</v>
      </c>
      <c r="I148" s="18">
        <f t="shared" si="66"/>
        <v>53.113138686131386</v>
      </c>
      <c r="J148" s="18">
        <f t="shared" si="67"/>
        <v>22.42</v>
      </c>
      <c r="K148" s="8">
        <f t="shared" si="68"/>
        <v>13.600002314419125</v>
      </c>
      <c r="L148" s="8">
        <v>72</v>
      </c>
      <c r="M148" s="12">
        <f t="shared" si="69"/>
        <v>-394.73540145985402</v>
      </c>
      <c r="N148" s="12" t="str">
        <f t="shared" si="70"/>
        <v>No</v>
      </c>
      <c r="O148" s="8">
        <f t="shared" si="71"/>
        <v>2.6240579653613594E-7</v>
      </c>
      <c r="Q148" s="19">
        <v>1.1499999999999999</v>
      </c>
      <c r="R148" s="8">
        <f>'ETo Penman Montheit FAO 56'!AI146</f>
        <v>5.8672184638494684</v>
      </c>
      <c r="S148" s="12">
        <f t="shared" si="72"/>
        <v>6.7473012334268878</v>
      </c>
      <c r="T148" s="8">
        <f t="shared" si="73"/>
        <v>1.7705309546266351E-6</v>
      </c>
      <c r="U148" s="13">
        <f t="shared" si="74"/>
        <v>14.699997685580875</v>
      </c>
      <c r="V148" s="9">
        <f t="shared" si="75"/>
        <v>132.78282580953527</v>
      </c>
      <c r="W148" s="10"/>
      <c r="X148" s="10"/>
      <c r="Y148" s="7" t="str">
        <f t="shared" si="76"/>
        <v>Apply irrigation</v>
      </c>
      <c r="Z148" s="8">
        <f t="shared" si="77"/>
        <v>0</v>
      </c>
    </row>
    <row r="149" spans="1:26" x14ac:dyDescent="0.45">
      <c r="A149" s="25">
        <f>'ETo Penman Montheit FAO 56'!A147</f>
        <v>45891</v>
      </c>
      <c r="B149" s="54">
        <v>144</v>
      </c>
      <c r="C149" s="18">
        <f t="shared" ref="C149:D149" si="89">C148</f>
        <v>28.3</v>
      </c>
      <c r="D149" s="18">
        <f t="shared" si="89"/>
        <v>13.6</v>
      </c>
      <c r="E149" s="7">
        <f t="shared" si="64"/>
        <v>14.700000000000001</v>
      </c>
      <c r="F149">
        <v>0.90894160583941597</v>
      </c>
      <c r="G149" s="18">
        <f t="shared" si="62"/>
        <v>0.4</v>
      </c>
      <c r="H149" s="18">
        <f t="shared" si="65"/>
        <v>5.8800000000000008</v>
      </c>
      <c r="I149" s="18">
        <f t="shared" si="66"/>
        <v>53.445766423357661</v>
      </c>
      <c r="J149" s="18">
        <f t="shared" si="67"/>
        <v>22.42</v>
      </c>
      <c r="K149" s="8">
        <f t="shared" si="68"/>
        <v>13.60000211962873</v>
      </c>
      <c r="L149" s="8">
        <v>73</v>
      </c>
      <c r="M149" s="12">
        <f t="shared" si="69"/>
        <v>-406.29689781021892</v>
      </c>
      <c r="N149" s="12" t="str">
        <f t="shared" si="70"/>
        <v>No</v>
      </c>
      <c r="O149" s="8">
        <f t="shared" si="71"/>
        <v>2.4032071777035924E-7</v>
      </c>
      <c r="Q149" s="19">
        <v>1.1499999999999999</v>
      </c>
      <c r="R149" s="8">
        <f>'ETo Penman Montheit FAO 56'!AI147</f>
        <v>5.8672184638494684</v>
      </c>
      <c r="S149" s="12">
        <f t="shared" si="72"/>
        <v>6.7473012334268878</v>
      </c>
      <c r="T149" s="8">
        <f t="shared" si="73"/>
        <v>1.6215162754299799E-6</v>
      </c>
      <c r="U149" s="13">
        <f t="shared" si="74"/>
        <v>14.699997880371271</v>
      </c>
      <c r="V149" s="9">
        <f t="shared" si="75"/>
        <v>133.61439679220675</v>
      </c>
      <c r="W149" s="10"/>
      <c r="X149" s="10"/>
      <c r="Y149" s="7" t="str">
        <f t="shared" si="76"/>
        <v>Apply irrigation</v>
      </c>
      <c r="Z149" s="8">
        <f t="shared" si="77"/>
        <v>0</v>
      </c>
    </row>
    <row r="150" spans="1:26" x14ac:dyDescent="0.45">
      <c r="A150" s="55">
        <f>'ETo Penman Montheit FAO 56'!A148</f>
        <v>45892</v>
      </c>
      <c r="B150" s="37">
        <v>145</v>
      </c>
      <c r="C150" s="18">
        <f t="shared" ref="C150:D150" si="90">C149</f>
        <v>28.3</v>
      </c>
      <c r="D150" s="18">
        <f t="shared" si="90"/>
        <v>13.6</v>
      </c>
      <c r="E150" s="7">
        <f t="shared" si="64"/>
        <v>14.700000000000001</v>
      </c>
      <c r="F150">
        <v>0.91459854014598529</v>
      </c>
      <c r="G150" s="18">
        <f t="shared" si="62"/>
        <v>0.4</v>
      </c>
      <c r="H150" s="18">
        <f t="shared" si="65"/>
        <v>5.8800000000000008</v>
      </c>
      <c r="I150" s="18">
        <f t="shared" si="66"/>
        <v>53.778394160583943</v>
      </c>
      <c r="J150" s="18">
        <f t="shared" si="67"/>
        <v>22.42</v>
      </c>
      <c r="K150" s="8">
        <f t="shared" si="68"/>
        <v>13.600001942336048</v>
      </c>
      <c r="L150" s="8">
        <v>74</v>
      </c>
      <c r="M150" s="12">
        <f t="shared" si="69"/>
        <v>-417.97153284671526</v>
      </c>
      <c r="N150" s="12" t="str">
        <f t="shared" si="70"/>
        <v>No</v>
      </c>
      <c r="O150" s="8">
        <f t="shared" si="71"/>
        <v>2.2021950663031475E-7</v>
      </c>
      <c r="Q150" s="19">
        <v>1.1499999999999999</v>
      </c>
      <c r="R150" s="8">
        <f>'ETo Penman Montheit FAO 56'!AI148</f>
        <v>5.8672184638494684</v>
      </c>
      <c r="S150" s="12">
        <f t="shared" si="72"/>
        <v>6.7473012334268878</v>
      </c>
      <c r="T150" s="8">
        <f t="shared" si="73"/>
        <v>1.4858873487113835E-6</v>
      </c>
      <c r="U150" s="13">
        <f t="shared" si="74"/>
        <v>14.699998057663953</v>
      </c>
      <c r="V150" s="9">
        <f t="shared" si="75"/>
        <v>134.4459676368827</v>
      </c>
      <c r="W150" s="10"/>
      <c r="X150" s="10"/>
      <c r="Y150" s="7" t="str">
        <f t="shared" si="76"/>
        <v>Apply irrigation</v>
      </c>
      <c r="Z150" s="8">
        <f t="shared" si="77"/>
        <v>0</v>
      </c>
    </row>
    <row r="151" spans="1:26" x14ac:dyDescent="0.45">
      <c r="A151" s="25">
        <f>'ETo Penman Montheit FAO 56'!A149</f>
        <v>45893</v>
      </c>
      <c r="B151" s="54">
        <v>146</v>
      </c>
      <c r="C151" s="18">
        <f t="shared" ref="C151:D151" si="91">C150</f>
        <v>28.3</v>
      </c>
      <c r="D151" s="18">
        <f t="shared" si="91"/>
        <v>13.6</v>
      </c>
      <c r="E151" s="7">
        <f t="shared" si="64"/>
        <v>14.700000000000001</v>
      </c>
      <c r="F151">
        <v>0.92025547445255462</v>
      </c>
      <c r="G151" s="18">
        <f t="shared" si="62"/>
        <v>0.4</v>
      </c>
      <c r="H151" s="18">
        <f t="shared" si="65"/>
        <v>5.8800000000000008</v>
      </c>
      <c r="I151" s="18">
        <f t="shared" si="66"/>
        <v>54.111021897810218</v>
      </c>
      <c r="J151" s="18">
        <f t="shared" si="67"/>
        <v>22.42</v>
      </c>
      <c r="K151" s="8">
        <f t="shared" si="68"/>
        <v>13.600001780871391</v>
      </c>
      <c r="L151" s="8">
        <v>75</v>
      </c>
      <c r="M151" s="12">
        <f t="shared" si="69"/>
        <v>-429.75930656934304</v>
      </c>
      <c r="N151" s="12" t="str">
        <f t="shared" si="70"/>
        <v>No</v>
      </c>
      <c r="O151" s="8">
        <f t="shared" si="71"/>
        <v>2.0191285621251609E-7</v>
      </c>
      <c r="Q151" s="19">
        <v>1.1499999999999999</v>
      </c>
      <c r="R151" s="8">
        <f>'ETo Penman Montheit FAO 56'!AI149</f>
        <v>5.8672184638494684</v>
      </c>
      <c r="S151" s="12">
        <f t="shared" si="72"/>
        <v>6.7473012334268878</v>
      </c>
      <c r="T151" s="8">
        <f t="shared" si="73"/>
        <v>1.3623668637674557E-6</v>
      </c>
      <c r="U151" s="13">
        <f t="shared" si="74"/>
        <v>14.699998219128609</v>
      </c>
      <c r="V151" s="9">
        <f t="shared" si="75"/>
        <v>135.27753835595908</v>
      </c>
      <c r="W151" s="10"/>
      <c r="X151" s="10"/>
      <c r="Y151" s="7" t="str">
        <f t="shared" si="76"/>
        <v>Apply irrigation</v>
      </c>
      <c r="Z151" s="8">
        <f t="shared" si="77"/>
        <v>0</v>
      </c>
    </row>
    <row r="152" spans="1:26" x14ac:dyDescent="0.45">
      <c r="A152" s="55">
        <f>'ETo Penman Montheit FAO 56'!A150</f>
        <v>45894</v>
      </c>
      <c r="B152" s="37">
        <v>147</v>
      </c>
      <c r="C152" s="18">
        <f t="shared" ref="C152:D152" si="92">C151</f>
        <v>28.3</v>
      </c>
      <c r="D152" s="18">
        <f t="shared" si="92"/>
        <v>13.6</v>
      </c>
      <c r="E152" s="7">
        <f t="shared" si="64"/>
        <v>14.700000000000001</v>
      </c>
      <c r="F152">
        <v>0.92591240875912395</v>
      </c>
      <c r="G152" s="18">
        <f t="shared" si="62"/>
        <v>0.4</v>
      </c>
      <c r="H152" s="18">
        <f t="shared" si="65"/>
        <v>5.8800000000000008</v>
      </c>
      <c r="I152" s="18">
        <f t="shared" si="66"/>
        <v>54.443649635036493</v>
      </c>
      <c r="J152" s="18">
        <f t="shared" si="67"/>
        <v>22.42</v>
      </c>
      <c r="K152" s="8">
        <f t="shared" si="68"/>
        <v>13.600001633733623</v>
      </c>
      <c r="L152" s="8">
        <v>76</v>
      </c>
      <c r="M152" s="12">
        <f t="shared" si="69"/>
        <v>-441.66021897810214</v>
      </c>
      <c r="N152" s="12" t="str">
        <f t="shared" si="70"/>
        <v>No</v>
      </c>
      <c r="O152" s="8">
        <f t="shared" si="71"/>
        <v>1.8523056954933281E-7</v>
      </c>
      <c r="Q152" s="19">
        <v>1.1499999999999999</v>
      </c>
      <c r="R152" s="8">
        <f>'ETo Penman Montheit FAO 56'!AI150</f>
        <v>5.8672184638494684</v>
      </c>
      <c r="S152" s="12">
        <f t="shared" si="72"/>
        <v>6.7473012334268878</v>
      </c>
      <c r="T152" s="8">
        <f t="shared" si="73"/>
        <v>1.2498064503885782E-6</v>
      </c>
      <c r="U152" s="13">
        <f t="shared" si="74"/>
        <v>14.699998366266378</v>
      </c>
      <c r="V152" s="9">
        <f t="shared" si="75"/>
        <v>136.10910896064891</v>
      </c>
      <c r="W152" s="10"/>
      <c r="X152" s="10"/>
      <c r="Y152" s="7" t="str">
        <f t="shared" si="76"/>
        <v>Apply irrigation</v>
      </c>
      <c r="Z152" s="8">
        <f t="shared" si="77"/>
        <v>0</v>
      </c>
    </row>
    <row r="153" spans="1:26" x14ac:dyDescent="0.45">
      <c r="A153" s="25">
        <f>'ETo Penman Montheit FAO 56'!A151</f>
        <v>45895</v>
      </c>
      <c r="B153" s="54">
        <v>148</v>
      </c>
      <c r="C153" s="18">
        <f t="shared" ref="C153:D153" si="93">C152</f>
        <v>28.3</v>
      </c>
      <c r="D153" s="18">
        <f t="shared" si="93"/>
        <v>13.6</v>
      </c>
      <c r="E153" s="7">
        <f t="shared" si="64"/>
        <v>14.700000000000001</v>
      </c>
      <c r="F153">
        <v>0.93156934306569339</v>
      </c>
      <c r="G153" s="18">
        <f t="shared" si="62"/>
        <v>0.4</v>
      </c>
      <c r="H153" s="18">
        <f t="shared" si="65"/>
        <v>5.8800000000000008</v>
      </c>
      <c r="I153" s="18">
        <f t="shared" si="66"/>
        <v>54.776277372262776</v>
      </c>
      <c r="J153" s="18">
        <f t="shared" si="67"/>
        <v>22.42</v>
      </c>
      <c r="K153" s="8">
        <f t="shared" si="68"/>
        <v>13.600001499572224</v>
      </c>
      <c r="L153" s="8">
        <v>77</v>
      </c>
      <c r="M153" s="12">
        <f t="shared" si="69"/>
        <v>-453.67427007299273</v>
      </c>
      <c r="N153" s="12" t="str">
        <f t="shared" si="70"/>
        <v>No</v>
      </c>
      <c r="O153" s="8">
        <f t="shared" si="71"/>
        <v>1.7001952656858776E-7</v>
      </c>
      <c r="Q153" s="19">
        <v>1.1499999999999999</v>
      </c>
      <c r="R153" s="8">
        <f>'ETo Penman Montheit FAO 56'!AI151</f>
        <v>5.8672184638494684</v>
      </c>
      <c r="S153" s="12">
        <f t="shared" si="72"/>
        <v>6.7473012334268878</v>
      </c>
      <c r="T153" s="8">
        <f t="shared" si="73"/>
        <v>1.1471729613228878E-6</v>
      </c>
      <c r="U153" s="13">
        <f t="shared" si="74"/>
        <v>14.699998500427776</v>
      </c>
      <c r="V153" s="9">
        <f t="shared" si="75"/>
        <v>136.94067946110184</v>
      </c>
      <c r="W153" s="10"/>
      <c r="X153" s="10"/>
      <c r="Y153" s="7" t="str">
        <f t="shared" si="76"/>
        <v>Apply irrigation</v>
      </c>
      <c r="Z153" s="8">
        <f t="shared" si="77"/>
        <v>0</v>
      </c>
    </row>
    <row r="154" spans="1:26" x14ac:dyDescent="0.45">
      <c r="A154" s="55">
        <f>'ETo Penman Montheit FAO 56'!A152</f>
        <v>45896</v>
      </c>
      <c r="B154" s="37">
        <v>149</v>
      </c>
      <c r="C154" s="18">
        <f t="shared" ref="C154:D154" si="94">C153</f>
        <v>28.3</v>
      </c>
      <c r="D154" s="18">
        <f t="shared" si="94"/>
        <v>13.6</v>
      </c>
      <c r="E154" s="7">
        <f t="shared" si="64"/>
        <v>14.700000000000001</v>
      </c>
      <c r="F154">
        <v>0.93722627737226272</v>
      </c>
      <c r="G154" s="18">
        <f t="shared" si="62"/>
        <v>0.4</v>
      </c>
      <c r="H154" s="18">
        <f t="shared" si="65"/>
        <v>5.8800000000000008</v>
      </c>
      <c r="I154" s="18">
        <f t="shared" si="66"/>
        <v>55.108905109489051</v>
      </c>
      <c r="J154" s="18">
        <f t="shared" si="67"/>
        <v>22.42</v>
      </c>
      <c r="K154" s="8">
        <f t="shared" si="68"/>
        <v>13.60000137717137</v>
      </c>
      <c r="L154" s="8">
        <v>78</v>
      </c>
      <c r="M154" s="12">
        <f t="shared" si="69"/>
        <v>-465.80145985401464</v>
      </c>
      <c r="N154" s="12" t="str">
        <f t="shared" si="70"/>
        <v>No</v>
      </c>
      <c r="O154" s="8">
        <f t="shared" si="71"/>
        <v>1.5614187875989671E-7</v>
      </c>
      <c r="Q154" s="19">
        <v>1.1499999999999999</v>
      </c>
      <c r="R154" s="8">
        <f>'ETo Penman Montheit FAO 56'!AI152</f>
        <v>5.8672184638494684</v>
      </c>
      <c r="S154" s="12">
        <f t="shared" si="72"/>
        <v>6.7473012334268878</v>
      </c>
      <c r="T154" s="8">
        <f t="shared" si="73"/>
        <v>1.0535362911462428E-6</v>
      </c>
      <c r="U154" s="13">
        <f t="shared" si="74"/>
        <v>14.69999862282863</v>
      </c>
      <c r="V154" s="9">
        <f t="shared" si="75"/>
        <v>137.77224986651066</v>
      </c>
      <c r="W154" s="10"/>
      <c r="X154" s="10"/>
      <c r="Y154" s="7" t="str">
        <f t="shared" si="76"/>
        <v>Apply irrigation</v>
      </c>
      <c r="Z154" s="8">
        <f t="shared" si="77"/>
        <v>0</v>
      </c>
    </row>
    <row r="155" spans="1:26" x14ac:dyDescent="0.45">
      <c r="A155" s="25">
        <f>'ETo Penman Montheit FAO 56'!A153</f>
        <v>45897</v>
      </c>
      <c r="B155" s="54">
        <v>150</v>
      </c>
      <c r="C155" s="18">
        <f t="shared" ref="C155:D155" si="95">C154</f>
        <v>28.3</v>
      </c>
      <c r="D155" s="18">
        <f t="shared" si="95"/>
        <v>13.6</v>
      </c>
      <c r="E155" s="7">
        <f t="shared" si="64"/>
        <v>14.700000000000001</v>
      </c>
      <c r="F155">
        <v>0.94288321167883204</v>
      </c>
      <c r="G155" s="18">
        <f t="shared" si="62"/>
        <v>0.4</v>
      </c>
      <c r="H155" s="18">
        <f t="shared" si="65"/>
        <v>5.8800000000000008</v>
      </c>
      <c r="I155" s="18">
        <f t="shared" si="66"/>
        <v>55.441532846715333</v>
      </c>
      <c r="J155" s="18">
        <f t="shared" si="67"/>
        <v>22.42</v>
      </c>
      <c r="K155" s="8">
        <f t="shared" si="68"/>
        <v>13.600001265435763</v>
      </c>
      <c r="L155" s="8">
        <v>79</v>
      </c>
      <c r="M155" s="12">
        <f t="shared" si="69"/>
        <v>-478.04178832116781</v>
      </c>
      <c r="N155" s="12" t="str">
        <f t="shared" si="70"/>
        <v>No</v>
      </c>
      <c r="O155" s="8">
        <f t="shared" si="71"/>
        <v>1.4347344257092942E-7</v>
      </c>
      <c r="Q155" s="19">
        <v>1.1499999999999999</v>
      </c>
      <c r="R155" s="8">
        <f>'ETo Penman Montheit FAO 56'!AI153</f>
        <v>5.8672184638494684</v>
      </c>
      <c r="S155" s="12">
        <f t="shared" si="72"/>
        <v>6.7473012334268878</v>
      </c>
      <c r="T155" s="8">
        <f t="shared" si="73"/>
        <v>9.6805853602283393E-7</v>
      </c>
      <c r="U155" s="13">
        <f t="shared" si="74"/>
        <v>14.699998734564238</v>
      </c>
      <c r="V155" s="9">
        <f t="shared" si="75"/>
        <v>138.60382018520696</v>
      </c>
      <c r="W155" s="10"/>
      <c r="X155" s="10"/>
      <c r="Y155" s="7" t="str">
        <f t="shared" si="76"/>
        <v>Apply irrigation</v>
      </c>
      <c r="Z155" s="8">
        <f t="shared" si="77"/>
        <v>0</v>
      </c>
    </row>
    <row r="156" spans="1:26" x14ac:dyDescent="0.45">
      <c r="A156" s="55">
        <f>'ETo Penman Montheit FAO 56'!A154</f>
        <v>45898</v>
      </c>
      <c r="B156" s="37">
        <v>151</v>
      </c>
      <c r="C156" s="18">
        <f t="shared" ref="C156:D156" si="96">C155</f>
        <v>28.3</v>
      </c>
      <c r="D156" s="18">
        <f t="shared" si="96"/>
        <v>13.6</v>
      </c>
      <c r="E156" s="7">
        <f t="shared" si="64"/>
        <v>14.700000000000001</v>
      </c>
      <c r="F156">
        <v>0.94854014598540137</v>
      </c>
      <c r="G156" s="18">
        <f t="shared" si="62"/>
        <v>0.4</v>
      </c>
      <c r="H156" s="18">
        <f t="shared" si="65"/>
        <v>5.8800000000000008</v>
      </c>
      <c r="I156" s="18">
        <f t="shared" si="66"/>
        <v>55.774160583941608</v>
      </c>
      <c r="J156" s="18">
        <f t="shared" si="67"/>
        <v>22.42</v>
      </c>
      <c r="K156" s="8">
        <f t="shared" si="68"/>
        <v>13.600001163378034</v>
      </c>
      <c r="L156" s="8">
        <v>80</v>
      </c>
      <c r="M156" s="12">
        <f t="shared" si="69"/>
        <v>-490.39525547445248</v>
      </c>
      <c r="N156" s="12" t="str">
        <f t="shared" si="70"/>
        <v>No</v>
      </c>
      <c r="O156" s="8">
        <f t="shared" si="71"/>
        <v>1.3190227143855537E-7</v>
      </c>
      <c r="Q156" s="19">
        <v>1.1499999999999999</v>
      </c>
      <c r="R156" s="8">
        <f>'ETo Penman Montheit FAO 56'!AI154</f>
        <v>5.8672184638494684</v>
      </c>
      <c r="S156" s="12">
        <f t="shared" si="72"/>
        <v>6.7473012334268878</v>
      </c>
      <c r="T156" s="8">
        <f t="shared" si="73"/>
        <v>8.8998435876917279E-7</v>
      </c>
      <c r="U156" s="13">
        <f t="shared" si="74"/>
        <v>14.699998836621967</v>
      </c>
      <c r="V156" s="9">
        <f t="shared" si="75"/>
        <v>139.43539042474632</v>
      </c>
      <c r="W156" s="10"/>
      <c r="X156" s="10"/>
      <c r="Y156" s="7" t="str">
        <f t="shared" si="76"/>
        <v>Apply irrigation</v>
      </c>
      <c r="Z156" s="8">
        <f t="shared" si="77"/>
        <v>0</v>
      </c>
    </row>
    <row r="157" spans="1:26" x14ac:dyDescent="0.45">
      <c r="A157" s="25">
        <f>'ETo Penman Montheit FAO 56'!A155</f>
        <v>45899</v>
      </c>
      <c r="B157" s="54">
        <v>152</v>
      </c>
      <c r="C157" s="18">
        <f t="shared" ref="C157:D157" si="97">C156</f>
        <v>28.3</v>
      </c>
      <c r="D157" s="18">
        <f t="shared" si="97"/>
        <v>13.6</v>
      </c>
      <c r="E157" s="7">
        <f t="shared" si="64"/>
        <v>14.700000000000001</v>
      </c>
      <c r="F157">
        <v>0.9541970802919707</v>
      </c>
      <c r="G157" s="18">
        <f t="shared" si="62"/>
        <v>0.4</v>
      </c>
      <c r="H157" s="18">
        <f t="shared" si="65"/>
        <v>5.8800000000000008</v>
      </c>
      <c r="I157" s="18">
        <f t="shared" si="66"/>
        <v>56.106788321167883</v>
      </c>
      <c r="J157" s="18">
        <f t="shared" si="67"/>
        <v>22.42</v>
      </c>
      <c r="K157" s="8">
        <f t="shared" si="68"/>
        <v>13.600001070107536</v>
      </c>
      <c r="L157" s="8">
        <v>81</v>
      </c>
      <c r="M157" s="12">
        <f t="shared" si="69"/>
        <v>-502.86186131386859</v>
      </c>
      <c r="N157" s="12" t="str">
        <f t="shared" si="70"/>
        <v>No</v>
      </c>
      <c r="O157" s="8">
        <f t="shared" si="71"/>
        <v>1.2132738513859209E-7</v>
      </c>
      <c r="Q157" s="19">
        <v>1.1499999999999999</v>
      </c>
      <c r="R157" s="8">
        <f>'ETo Penman Montheit FAO 56'!AI155</f>
        <v>5.8672184638494684</v>
      </c>
      <c r="S157" s="12">
        <f t="shared" si="72"/>
        <v>6.7473012334268878</v>
      </c>
      <c r="T157" s="8">
        <f t="shared" si="73"/>
        <v>8.1863241539408149E-7</v>
      </c>
      <c r="U157" s="13">
        <f t="shared" si="74"/>
        <v>14.699998929892464</v>
      </c>
      <c r="V157" s="9">
        <f t="shared" si="75"/>
        <v>140.26696059198483</v>
      </c>
      <c r="W157" s="10"/>
      <c r="X157" s="10"/>
      <c r="Y157" s="7" t="str">
        <f t="shared" si="76"/>
        <v>Apply irrigation</v>
      </c>
      <c r="Z157" s="8">
        <f t="shared" si="77"/>
        <v>0</v>
      </c>
    </row>
    <row r="158" spans="1:26" x14ac:dyDescent="0.45">
      <c r="A158" s="55">
        <f>'ETo Penman Montheit FAO 56'!A156</f>
        <v>45900</v>
      </c>
      <c r="B158" s="37">
        <v>153</v>
      </c>
      <c r="C158" s="18">
        <f t="shared" ref="C158:D158" si="98">C157</f>
        <v>28.3</v>
      </c>
      <c r="D158" s="18">
        <f t="shared" si="98"/>
        <v>13.6</v>
      </c>
      <c r="E158" s="7">
        <f t="shared" si="64"/>
        <v>14.700000000000001</v>
      </c>
      <c r="F158">
        <v>0.95985401459854003</v>
      </c>
      <c r="G158" s="18">
        <f t="shared" si="62"/>
        <v>0.4</v>
      </c>
      <c r="H158" s="18">
        <f t="shared" si="65"/>
        <v>5.8800000000000008</v>
      </c>
      <c r="I158" s="18">
        <f t="shared" si="66"/>
        <v>56.439416058394158</v>
      </c>
      <c r="J158" s="18">
        <f t="shared" si="67"/>
        <v>22.42</v>
      </c>
      <c r="K158" s="8">
        <f t="shared" si="68"/>
        <v>13.600000984820356</v>
      </c>
      <c r="L158" s="8">
        <v>82</v>
      </c>
      <c r="M158" s="12">
        <f t="shared" si="69"/>
        <v>-515.44160583941596</v>
      </c>
      <c r="N158" s="12" t="str">
        <f t="shared" si="70"/>
        <v>No</v>
      </c>
      <c r="O158" s="8">
        <f t="shared" si="71"/>
        <v>1.116576368032085E-7</v>
      </c>
      <c r="Q158" s="19">
        <v>1.1499999999999999</v>
      </c>
      <c r="R158" s="8">
        <f>'ETo Penman Montheit FAO 56'!AI156</f>
        <v>5.8672184638494684</v>
      </c>
      <c r="S158" s="12">
        <f t="shared" si="72"/>
        <v>6.7473012334268878</v>
      </c>
      <c r="T158" s="8">
        <f t="shared" si="73"/>
        <v>7.5338771052382016E-7</v>
      </c>
      <c r="U158" s="13">
        <f t="shared" si="74"/>
        <v>14.699999015179644</v>
      </c>
      <c r="V158" s="9">
        <f t="shared" si="75"/>
        <v>141.09853069314764</v>
      </c>
      <c r="W158" s="10"/>
      <c r="X158" s="10"/>
      <c r="Y158" s="7" t="str">
        <f t="shared" si="76"/>
        <v>Apply irrigation</v>
      </c>
      <c r="Z158" s="8">
        <f t="shared" si="77"/>
        <v>0</v>
      </c>
    </row>
    <row r="159" spans="1:26" x14ac:dyDescent="0.45">
      <c r="A159" s="25">
        <f>'ETo Penman Montheit FAO 56'!A157</f>
        <v>45901</v>
      </c>
      <c r="B159" s="54">
        <v>154</v>
      </c>
      <c r="C159" s="18">
        <f t="shared" ref="C159:D159" si="99">C158</f>
        <v>28.3</v>
      </c>
      <c r="D159" s="18">
        <f t="shared" si="99"/>
        <v>13.6</v>
      </c>
      <c r="E159" s="7">
        <f t="shared" si="64"/>
        <v>14.700000000000001</v>
      </c>
      <c r="F159">
        <v>0.96551094890510936</v>
      </c>
      <c r="G159" s="18">
        <f t="shared" si="62"/>
        <v>0.4</v>
      </c>
      <c r="H159" s="18">
        <f t="shared" si="65"/>
        <v>5.8800000000000008</v>
      </c>
      <c r="I159" s="18">
        <f t="shared" si="66"/>
        <v>56.772043795620434</v>
      </c>
      <c r="J159" s="18">
        <f t="shared" si="67"/>
        <v>22.42</v>
      </c>
      <c r="K159" s="8">
        <f t="shared" si="68"/>
        <v>13.600000906790406</v>
      </c>
      <c r="L159" s="8">
        <v>83</v>
      </c>
      <c r="M159" s="12">
        <f t="shared" si="69"/>
        <v>-528.13448905109487</v>
      </c>
      <c r="N159" s="12" t="str">
        <f t="shared" si="70"/>
        <v>No</v>
      </c>
      <c r="O159" s="8">
        <f t="shared" si="71"/>
        <v>1.0281070361717326E-7</v>
      </c>
      <c r="Q159" s="19">
        <v>1.1499999999999999</v>
      </c>
      <c r="R159" s="8">
        <f>'ETo Penman Montheit FAO 56'!AI157</f>
        <v>5.8672184638494684</v>
      </c>
      <c r="S159" s="12">
        <f t="shared" si="72"/>
        <v>6.7473012334268878</v>
      </c>
      <c r="T159" s="8">
        <f t="shared" si="73"/>
        <v>6.9369478732563934E-7</v>
      </c>
      <c r="U159" s="13">
        <f t="shared" si="74"/>
        <v>14.699999093209595</v>
      </c>
      <c r="V159" s="9">
        <f t="shared" si="75"/>
        <v>141.93010073389041</v>
      </c>
      <c r="W159" s="10"/>
      <c r="X159" s="10"/>
      <c r="Y159" s="7" t="str">
        <f t="shared" si="76"/>
        <v>Apply irrigation</v>
      </c>
      <c r="Z159" s="8">
        <f t="shared" si="77"/>
        <v>0</v>
      </c>
    </row>
    <row r="160" spans="1:26" x14ac:dyDescent="0.45">
      <c r="A160" s="55">
        <f>'ETo Penman Montheit FAO 56'!A158</f>
        <v>45902</v>
      </c>
      <c r="B160" s="37">
        <v>155</v>
      </c>
      <c r="C160" s="18">
        <f t="shared" ref="C160:D160" si="100">C159</f>
        <v>28.3</v>
      </c>
      <c r="D160" s="18">
        <f t="shared" si="100"/>
        <v>13.6</v>
      </c>
      <c r="E160" s="7">
        <f t="shared" si="64"/>
        <v>14.700000000000001</v>
      </c>
      <c r="F160">
        <v>0.97116788321167868</v>
      </c>
      <c r="G160" s="18">
        <f t="shared" si="62"/>
        <v>0.4</v>
      </c>
      <c r="H160" s="18">
        <f t="shared" si="65"/>
        <v>5.8800000000000008</v>
      </c>
      <c r="I160" s="18">
        <f t="shared" si="66"/>
        <v>57.104671532846716</v>
      </c>
      <c r="J160" s="18">
        <f t="shared" si="67"/>
        <v>22.42</v>
      </c>
      <c r="K160" s="8">
        <f t="shared" si="68"/>
        <v>13.600000835361481</v>
      </c>
      <c r="L160" s="8">
        <v>84</v>
      </c>
      <c r="M160" s="12">
        <f t="shared" si="69"/>
        <v>-540.94051094890506</v>
      </c>
      <c r="N160" s="12" t="str">
        <f t="shared" si="70"/>
        <v>No</v>
      </c>
      <c r="O160" s="8">
        <f t="shared" si="71"/>
        <v>9.4712186093914852E-8</v>
      </c>
      <c r="Q160" s="19">
        <v>1.1499999999999999</v>
      </c>
      <c r="R160" s="8">
        <f>'ETo Penman Montheit FAO 56'!AI158</f>
        <v>5.8672184638494684</v>
      </c>
      <c r="S160" s="12">
        <f t="shared" si="72"/>
        <v>6.7473012334268878</v>
      </c>
      <c r="T160" s="8">
        <f t="shared" si="73"/>
        <v>6.3905165005202857E-7</v>
      </c>
      <c r="U160" s="13">
        <f t="shared" si="74"/>
        <v>14.69999916463852</v>
      </c>
      <c r="V160" s="9">
        <f t="shared" si="75"/>
        <v>142.76167071935436</v>
      </c>
      <c r="W160" s="10"/>
      <c r="X160" s="10"/>
      <c r="Y160" s="7" t="str">
        <f t="shared" si="76"/>
        <v>Apply irrigation</v>
      </c>
      <c r="Z160" s="8">
        <f t="shared" si="77"/>
        <v>0</v>
      </c>
    </row>
    <row r="161" spans="1:26" x14ac:dyDescent="0.45">
      <c r="A161" s="25">
        <f>'ETo Penman Montheit FAO 56'!A159</f>
        <v>45903</v>
      </c>
      <c r="B161" s="54">
        <v>156</v>
      </c>
      <c r="C161" s="18">
        <f t="shared" ref="C161:D161" si="101">C160</f>
        <v>28.3</v>
      </c>
      <c r="D161" s="18">
        <f t="shared" si="101"/>
        <v>13.6</v>
      </c>
      <c r="E161" s="7">
        <f t="shared" si="64"/>
        <v>14.700000000000001</v>
      </c>
      <c r="F161">
        <v>0.97682481751824812</v>
      </c>
      <c r="G161" s="18">
        <f t="shared" si="62"/>
        <v>0.4</v>
      </c>
      <c r="H161" s="18">
        <f t="shared" si="65"/>
        <v>5.8800000000000008</v>
      </c>
      <c r="I161" s="18">
        <f t="shared" si="66"/>
        <v>57.437299270072998</v>
      </c>
      <c r="J161" s="18">
        <f t="shared" si="67"/>
        <v>22.42</v>
      </c>
      <c r="K161" s="8">
        <f t="shared" si="68"/>
        <v>13.600000769940165</v>
      </c>
      <c r="L161" s="8">
        <v>85</v>
      </c>
      <c r="M161" s="12">
        <f t="shared" si="69"/>
        <v>-553.85967153284673</v>
      </c>
      <c r="N161" s="12" t="str">
        <f t="shared" si="70"/>
        <v>No</v>
      </c>
      <c r="O161" s="8">
        <f t="shared" si="71"/>
        <v>8.7294803274851063E-8</v>
      </c>
      <c r="Q161" s="19">
        <v>1.1499999999999999</v>
      </c>
      <c r="R161" s="8">
        <f>'ETo Penman Montheit FAO 56'!AI159</f>
        <v>5.8672184638494684</v>
      </c>
      <c r="S161" s="12">
        <f t="shared" si="72"/>
        <v>6.7473012334268878</v>
      </c>
      <c r="T161" s="8">
        <f t="shared" si="73"/>
        <v>5.8900433380816011E-7</v>
      </c>
      <c r="U161" s="13">
        <f t="shared" si="74"/>
        <v>14.699999230059836</v>
      </c>
      <c r="V161" s="9">
        <f t="shared" si="75"/>
        <v>143.59324065421586</v>
      </c>
      <c r="W161" s="10"/>
      <c r="X161" s="10"/>
      <c r="Y161" s="7" t="str">
        <f t="shared" si="76"/>
        <v>Apply irrigation</v>
      </c>
      <c r="Z161" s="8">
        <f t="shared" si="77"/>
        <v>0</v>
      </c>
    </row>
    <row r="162" spans="1:26" x14ac:dyDescent="0.45">
      <c r="A162" s="55">
        <f>'ETo Penman Montheit FAO 56'!A160</f>
        <v>45904</v>
      </c>
      <c r="B162" s="37">
        <v>157</v>
      </c>
      <c r="C162" s="18">
        <f t="shared" ref="C162:D162" si="102">C161</f>
        <v>28.3</v>
      </c>
      <c r="D162" s="18">
        <f t="shared" si="102"/>
        <v>13.6</v>
      </c>
      <c r="E162" s="7">
        <f t="shared" si="64"/>
        <v>14.700000000000001</v>
      </c>
      <c r="F162">
        <v>0.98248175182481745</v>
      </c>
      <c r="G162" s="18">
        <f t="shared" si="62"/>
        <v>0.4</v>
      </c>
      <c r="H162" s="18">
        <f t="shared" si="65"/>
        <v>5.8800000000000008</v>
      </c>
      <c r="I162" s="18">
        <f t="shared" si="66"/>
        <v>57.769927007299273</v>
      </c>
      <c r="J162" s="18">
        <f t="shared" si="67"/>
        <v>22.42</v>
      </c>
      <c r="K162" s="8">
        <f t="shared" si="68"/>
        <v>13.6000007099895</v>
      </c>
      <c r="L162" s="8">
        <v>86</v>
      </c>
      <c r="M162" s="12">
        <f t="shared" si="69"/>
        <v>-566.89197080291979</v>
      </c>
      <c r="N162" s="12" t="str">
        <f t="shared" si="70"/>
        <v>No</v>
      </c>
      <c r="O162" s="8">
        <f t="shared" si="71"/>
        <v>8.0497675747359665E-8</v>
      </c>
      <c r="Q162" s="19">
        <v>1.1499999999999999</v>
      </c>
      <c r="R162" s="8">
        <f>'ETo Penman Montheit FAO 56'!AI160</f>
        <v>5.8672184638494684</v>
      </c>
      <c r="S162" s="12">
        <f t="shared" si="72"/>
        <v>6.7473012334268878</v>
      </c>
      <c r="T162" s="8">
        <f t="shared" si="73"/>
        <v>5.4314206685815752E-7</v>
      </c>
      <c r="U162" s="13">
        <f t="shared" si="74"/>
        <v>14.699999290010501</v>
      </c>
      <c r="V162" s="9">
        <f t="shared" si="75"/>
        <v>144.42481054273091</v>
      </c>
      <c r="W162" s="10"/>
      <c r="X162" s="10"/>
      <c r="Y162" s="7" t="str">
        <f t="shared" si="76"/>
        <v>Apply irrigation</v>
      </c>
      <c r="Z162" s="8">
        <f t="shared" si="77"/>
        <v>0</v>
      </c>
    </row>
    <row r="163" spans="1:26" x14ac:dyDescent="0.45">
      <c r="A163" s="25">
        <f>'ETo Penman Montheit FAO 56'!A161</f>
        <v>45905</v>
      </c>
      <c r="B163" s="54">
        <v>158</v>
      </c>
      <c r="C163" s="18">
        <f t="shared" ref="C163:D163" si="103">C162</f>
        <v>28.3</v>
      </c>
      <c r="D163" s="18">
        <f t="shared" si="103"/>
        <v>13.6</v>
      </c>
      <c r="E163" s="7">
        <f t="shared" si="64"/>
        <v>14.700000000000001</v>
      </c>
      <c r="F163">
        <v>0.98813868613138678</v>
      </c>
      <c r="G163" s="18">
        <f t="shared" si="62"/>
        <v>0.4</v>
      </c>
      <c r="H163" s="18">
        <f t="shared" si="65"/>
        <v>5.8800000000000008</v>
      </c>
      <c r="I163" s="18">
        <f t="shared" si="66"/>
        <v>58.102554744525548</v>
      </c>
      <c r="J163" s="18">
        <f t="shared" si="67"/>
        <v>22.42</v>
      </c>
      <c r="K163" s="8">
        <f t="shared" si="68"/>
        <v>13.600000655023322</v>
      </c>
      <c r="L163" s="8">
        <v>87</v>
      </c>
      <c r="M163" s="12">
        <f t="shared" si="69"/>
        <v>-580.03740875912411</v>
      </c>
      <c r="N163" s="12" t="str">
        <f t="shared" si="70"/>
        <v>No</v>
      </c>
      <c r="O163" s="8">
        <f t="shared" si="71"/>
        <v>7.4265682825647161E-8</v>
      </c>
      <c r="Q163" s="19">
        <v>1.1499999999999999</v>
      </c>
      <c r="R163" s="8">
        <f>'ETo Penman Montheit FAO 56'!AI161</f>
        <v>5.8672184638494684</v>
      </c>
      <c r="S163" s="12">
        <f t="shared" si="72"/>
        <v>6.7473012334268878</v>
      </c>
      <c r="T163" s="8">
        <f t="shared" si="73"/>
        <v>5.0109293333077912E-7</v>
      </c>
      <c r="U163" s="13">
        <f t="shared" si="74"/>
        <v>14.699999344976678</v>
      </c>
      <c r="V163" s="9">
        <f t="shared" si="75"/>
        <v>145.256380388775</v>
      </c>
      <c r="W163" s="10"/>
      <c r="X163" s="10"/>
      <c r="Y163" s="7" t="str">
        <f t="shared" si="76"/>
        <v>Apply irrigation</v>
      </c>
      <c r="Z163" s="8">
        <f t="shared" si="77"/>
        <v>0</v>
      </c>
    </row>
    <row r="164" spans="1:26" x14ac:dyDescent="0.45">
      <c r="A164" s="55">
        <f>'ETo Penman Montheit FAO 56'!A162</f>
        <v>45906</v>
      </c>
      <c r="B164" s="37">
        <v>159</v>
      </c>
      <c r="C164" s="18">
        <f t="shared" ref="C164:D164" si="104">C163</f>
        <v>28.3</v>
      </c>
      <c r="D164" s="18">
        <f t="shared" si="104"/>
        <v>13.6</v>
      </c>
      <c r="E164" s="7">
        <f t="shared" si="64"/>
        <v>14.700000000000001</v>
      </c>
      <c r="F164">
        <v>0.99379562043795611</v>
      </c>
      <c r="G164" s="18">
        <f t="shared" si="62"/>
        <v>0.4</v>
      </c>
      <c r="H164" s="18">
        <f t="shared" si="65"/>
        <v>5.8800000000000008</v>
      </c>
      <c r="I164" s="18">
        <f t="shared" si="66"/>
        <v>58.435182481751824</v>
      </c>
      <c r="J164" s="18">
        <f t="shared" si="67"/>
        <v>22.42</v>
      </c>
      <c r="K164" s="8">
        <f t="shared" si="68"/>
        <v>13.60000060460119</v>
      </c>
      <c r="L164" s="8">
        <v>88</v>
      </c>
      <c r="M164" s="12">
        <f t="shared" si="69"/>
        <v>-593.2959854014598</v>
      </c>
      <c r="N164" s="12" t="str">
        <f t="shared" si="70"/>
        <v>No</v>
      </c>
      <c r="O164" s="8">
        <f t="shared" si="71"/>
        <v>6.8548887788288937E-8</v>
      </c>
      <c r="Q164" s="19">
        <v>1.1499999999999999</v>
      </c>
      <c r="R164" s="8">
        <f>'ETo Penman Montheit FAO 56'!AI162</f>
        <v>5.8672184638494684</v>
      </c>
      <c r="S164" s="12">
        <f t="shared" si="72"/>
        <v>6.7473012334268878</v>
      </c>
      <c r="T164" s="8">
        <f t="shared" si="73"/>
        <v>4.625199951239633E-7</v>
      </c>
      <c r="U164" s="13">
        <f t="shared" si="74"/>
        <v>14.699999395398811</v>
      </c>
      <c r="V164" s="9">
        <f t="shared" si="75"/>
        <v>146.08795019587942</v>
      </c>
      <c r="W164" s="10"/>
      <c r="X164" s="10"/>
      <c r="Y164" s="7" t="str">
        <f t="shared" si="76"/>
        <v>Apply irrigation</v>
      </c>
      <c r="Z164" s="8">
        <f t="shared" si="77"/>
        <v>0</v>
      </c>
    </row>
    <row r="165" spans="1:26" x14ac:dyDescent="0.45">
      <c r="A165" s="25">
        <f>'ETo Penman Montheit FAO 56'!A163</f>
        <v>45907</v>
      </c>
      <c r="B165" s="54">
        <v>160</v>
      </c>
      <c r="C165" s="18">
        <f t="shared" ref="C165:D165" si="105">C164</f>
        <v>28.3</v>
      </c>
      <c r="D165" s="18">
        <f t="shared" si="105"/>
        <v>13.6</v>
      </c>
      <c r="E165" s="7">
        <f t="shared" si="64"/>
        <v>14.700000000000001</v>
      </c>
      <c r="F165">
        <v>0.99945255474452543</v>
      </c>
      <c r="G165" s="18">
        <f t="shared" si="62"/>
        <v>0.4</v>
      </c>
      <c r="H165" s="18">
        <f t="shared" si="65"/>
        <v>5.8800000000000008</v>
      </c>
      <c r="I165" s="18">
        <f t="shared" si="66"/>
        <v>58.767810218978106</v>
      </c>
      <c r="J165" s="18">
        <f t="shared" si="67"/>
        <v>22.42</v>
      </c>
      <c r="K165" s="8">
        <f t="shared" si="68"/>
        <v>13.600000558323856</v>
      </c>
      <c r="L165" s="8">
        <v>89</v>
      </c>
      <c r="M165" s="12">
        <f t="shared" si="69"/>
        <v>-606.66770072992688</v>
      </c>
      <c r="N165" s="12" t="str">
        <f t="shared" si="70"/>
        <v>No</v>
      </c>
      <c r="O165" s="8">
        <f t="shared" si="71"/>
        <v>6.3302024511102672E-8</v>
      </c>
      <c r="Q165" s="19">
        <v>1.1499999999999999</v>
      </c>
      <c r="R165" s="8">
        <f>'ETo Penman Montheit FAO 56'!AI163</f>
        <v>5.8672184638494684</v>
      </c>
      <c r="S165" s="12">
        <f t="shared" si="72"/>
        <v>6.7473012334268878</v>
      </c>
      <c r="T165" s="8">
        <f t="shared" si="73"/>
        <v>4.2711782806218216E-7</v>
      </c>
      <c r="U165" s="13">
        <f t="shared" si="74"/>
        <v>14.699999441676145</v>
      </c>
      <c r="V165" s="9">
        <f t="shared" si="75"/>
        <v>146.9195199672632</v>
      </c>
      <c r="W165" s="10"/>
      <c r="X165" s="10"/>
      <c r="Y165" s="7" t="str">
        <f t="shared" si="76"/>
        <v>Apply irrigation</v>
      </c>
      <c r="Z165" s="8">
        <f t="shared" si="77"/>
        <v>0</v>
      </c>
    </row>
    <row r="166" spans="1:26" x14ac:dyDescent="0.45">
      <c r="A166" s="55">
        <f>'ETo Penman Montheit FAO 56'!A164</f>
        <v>45908</v>
      </c>
      <c r="B166" s="37">
        <v>161</v>
      </c>
      <c r="C166" s="18">
        <f t="shared" ref="C166:D166" si="106">C165</f>
        <v>28.3</v>
      </c>
      <c r="D166" s="18">
        <f t="shared" si="106"/>
        <v>13.6</v>
      </c>
      <c r="E166" s="7">
        <f t="shared" si="64"/>
        <v>14.700000000000001</v>
      </c>
      <c r="F166">
        <v>1.005109489051095</v>
      </c>
      <c r="G166" s="18">
        <f t="shared" si="62"/>
        <v>0.4</v>
      </c>
      <c r="H166" s="18">
        <f t="shared" si="65"/>
        <v>5.8800000000000008</v>
      </c>
      <c r="I166" s="18">
        <f t="shared" si="66"/>
        <v>59.100437956204395</v>
      </c>
      <c r="J166" s="18">
        <f t="shared" si="67"/>
        <v>22.42</v>
      </c>
      <c r="K166" s="8">
        <f t="shared" si="68"/>
        <v>13.600000515829199</v>
      </c>
      <c r="L166" s="8">
        <v>90</v>
      </c>
      <c r="M166" s="12">
        <f t="shared" si="69"/>
        <v>-620.15255474452556</v>
      </c>
      <c r="N166" s="12" t="str">
        <f t="shared" si="70"/>
        <v>No</v>
      </c>
      <c r="O166" s="8">
        <f t="shared" si="71"/>
        <v>5.8484036280503915E-8</v>
      </c>
      <c r="Q166" s="19">
        <v>1.1499999999999999</v>
      </c>
      <c r="R166" s="8">
        <f>'ETo Penman Montheit FAO 56'!AI164</f>
        <v>5.8672184638494684</v>
      </c>
      <c r="S166" s="12">
        <f t="shared" si="72"/>
        <v>6.7473012334268878</v>
      </c>
      <c r="T166" s="8">
        <f t="shared" si="73"/>
        <v>3.9460941013122694E-7</v>
      </c>
      <c r="U166" s="13">
        <f t="shared" si="74"/>
        <v>14.699999484170801</v>
      </c>
      <c r="V166" s="9">
        <f t="shared" si="75"/>
        <v>147.75108970586274</v>
      </c>
      <c r="W166" s="10"/>
      <c r="X166" s="10"/>
      <c r="Y166" s="7" t="str">
        <f t="shared" si="76"/>
        <v>Apply irrigation</v>
      </c>
      <c r="Z166" s="8">
        <f t="shared" si="77"/>
        <v>0</v>
      </c>
    </row>
    <row r="167" spans="1:26" x14ac:dyDescent="0.45">
      <c r="A167" s="25">
        <f>'ETo Penman Montheit FAO 56'!A165</f>
        <v>45909</v>
      </c>
      <c r="B167" s="54">
        <v>162</v>
      </c>
      <c r="C167" s="18">
        <f t="shared" ref="C167:D167" si="107">C166</f>
        <v>28.3</v>
      </c>
      <c r="D167" s="18">
        <f t="shared" si="107"/>
        <v>13.6</v>
      </c>
      <c r="E167" s="7">
        <f t="shared" si="64"/>
        <v>14.700000000000001</v>
      </c>
      <c r="F167">
        <v>1.0107664233576641</v>
      </c>
      <c r="G167" s="18">
        <f t="shared" si="62"/>
        <v>0.4</v>
      </c>
      <c r="H167" s="18">
        <f t="shared" si="65"/>
        <v>5.8800000000000008</v>
      </c>
      <c r="I167" s="18">
        <f t="shared" si="66"/>
        <v>59.433065693430656</v>
      </c>
      <c r="J167" s="18">
        <f t="shared" si="67"/>
        <v>22.42</v>
      </c>
      <c r="K167" s="8">
        <f t="shared" si="68"/>
        <v>13.600000476788587</v>
      </c>
      <c r="L167" s="8">
        <v>91</v>
      </c>
      <c r="M167" s="12">
        <f t="shared" si="69"/>
        <v>-633.75054744525539</v>
      </c>
      <c r="N167" s="12" t="str">
        <f t="shared" si="70"/>
        <v>No</v>
      </c>
      <c r="O167" s="8">
        <f t="shared" si="71"/>
        <v>5.4057662901563219E-8</v>
      </c>
      <c r="Q167" s="19">
        <v>1.1499999999999999</v>
      </c>
      <c r="R167" s="8">
        <f>'ETo Penman Montheit FAO 56'!AI165</f>
        <v>5.8672184638494684</v>
      </c>
      <c r="S167" s="12">
        <f t="shared" si="72"/>
        <v>6.7473012334268878</v>
      </c>
      <c r="T167" s="8">
        <f t="shared" si="73"/>
        <v>3.6474333557189245E-7</v>
      </c>
      <c r="U167" s="13">
        <f t="shared" si="74"/>
        <v>14.699999523211414</v>
      </c>
      <c r="V167" s="9">
        <f t="shared" si="75"/>
        <v>148.58265941435766</v>
      </c>
      <c r="W167" s="10"/>
      <c r="X167" s="10"/>
      <c r="Y167" s="7" t="str">
        <f t="shared" si="76"/>
        <v>Apply irrigation</v>
      </c>
      <c r="Z167" s="8">
        <f t="shared" si="77"/>
        <v>0</v>
      </c>
    </row>
    <row r="168" spans="1:26" x14ac:dyDescent="0.45">
      <c r="A168" s="55">
        <f>'ETo Penman Montheit FAO 56'!A166</f>
        <v>45910</v>
      </c>
      <c r="B168" s="37">
        <v>163</v>
      </c>
      <c r="C168" s="18">
        <f t="shared" ref="C168:D168" si="108">C167</f>
        <v>28.3</v>
      </c>
      <c r="D168" s="18">
        <f t="shared" si="108"/>
        <v>13.6</v>
      </c>
      <c r="E168" s="7">
        <f t="shared" si="64"/>
        <v>14.700000000000001</v>
      </c>
      <c r="F168">
        <v>1.0164233576642341</v>
      </c>
      <c r="G168" s="18">
        <f t="shared" si="62"/>
        <v>0.4</v>
      </c>
      <c r="H168" s="18">
        <f t="shared" si="65"/>
        <v>5.8800000000000008</v>
      </c>
      <c r="I168" s="18">
        <f t="shared" si="66"/>
        <v>59.765693430656967</v>
      </c>
      <c r="J168" s="18">
        <f t="shared" si="67"/>
        <v>22.42</v>
      </c>
      <c r="K168" s="8">
        <f t="shared" si="68"/>
        <v>13.600000440903605</v>
      </c>
      <c r="L168" s="8">
        <v>92</v>
      </c>
      <c r="M168" s="12">
        <f t="shared" si="69"/>
        <v>-647.46167883211717</v>
      </c>
      <c r="N168" s="12" t="str">
        <f t="shared" si="70"/>
        <v>No</v>
      </c>
      <c r="O168" s="8">
        <f t="shared" si="71"/>
        <v>4.9989070882716646E-8</v>
      </c>
      <c r="Q168" s="19">
        <v>1.1499999999999999</v>
      </c>
      <c r="R168" s="8">
        <f>'ETo Penman Montheit FAO 56'!AI166</f>
        <v>5.8672184638494684</v>
      </c>
      <c r="S168" s="12">
        <f t="shared" si="72"/>
        <v>6.7473012334268878</v>
      </c>
      <c r="T168" s="8">
        <f t="shared" si="73"/>
        <v>3.3729131962481813E-7</v>
      </c>
      <c r="U168" s="13">
        <f t="shared" si="74"/>
        <v>14.699999559096396</v>
      </c>
      <c r="V168" s="9">
        <f t="shared" si="75"/>
        <v>149.4142290951952</v>
      </c>
      <c r="W168" s="10"/>
      <c r="X168" s="10"/>
      <c r="Y168" s="7" t="str">
        <f t="shared" si="76"/>
        <v>Apply irrigation</v>
      </c>
      <c r="Z168" s="8">
        <f t="shared" si="77"/>
        <v>0</v>
      </c>
    </row>
    <row r="169" spans="1:26" x14ac:dyDescent="0.45">
      <c r="A169" s="25">
        <f>'ETo Penman Montheit FAO 56'!A167</f>
        <v>45911</v>
      </c>
      <c r="B169" s="54">
        <v>164</v>
      </c>
      <c r="C169" s="18">
        <f t="shared" ref="C169:D169" si="109">C168</f>
        <v>28.3</v>
      </c>
      <c r="D169" s="18">
        <f t="shared" si="109"/>
        <v>13.6</v>
      </c>
      <c r="E169" s="7">
        <f t="shared" si="64"/>
        <v>14.700000000000001</v>
      </c>
      <c r="F169">
        <v>1.022080291970803</v>
      </c>
      <c r="G169" s="18">
        <f t="shared" si="62"/>
        <v>0.4</v>
      </c>
      <c r="H169" s="18">
        <f t="shared" si="65"/>
        <v>5.8800000000000008</v>
      </c>
      <c r="I169" s="18">
        <f t="shared" si="66"/>
        <v>60.098321167883221</v>
      </c>
      <c r="J169" s="18">
        <f t="shared" si="67"/>
        <v>22.42</v>
      </c>
      <c r="K169" s="8">
        <f t="shared" si="68"/>
        <v>13.600000407903133</v>
      </c>
      <c r="L169" s="8">
        <v>93</v>
      </c>
      <c r="M169" s="12">
        <f t="shared" si="69"/>
        <v>-661.28594890510954</v>
      </c>
      <c r="N169" s="12" t="str">
        <f t="shared" si="70"/>
        <v>No</v>
      </c>
      <c r="O169" s="8">
        <f t="shared" si="71"/>
        <v>4.6247520812947585E-8</v>
      </c>
      <c r="Q169" s="19">
        <v>1.1499999999999999</v>
      </c>
      <c r="R169" s="8">
        <f>'ETo Penman Montheit FAO 56'!AI167</f>
        <v>5.8672184638494684</v>
      </c>
      <c r="S169" s="12">
        <f t="shared" si="72"/>
        <v>6.7473012334268878</v>
      </c>
      <c r="T169" s="8">
        <f t="shared" si="73"/>
        <v>3.1204595422413691E-7</v>
      </c>
      <c r="U169" s="13">
        <f t="shared" si="74"/>
        <v>14.699999592096868</v>
      </c>
      <c r="V169" s="9">
        <f t="shared" si="75"/>
        <v>150.24579875061053</v>
      </c>
      <c r="W169" s="10"/>
      <c r="X169" s="10"/>
      <c r="Y169" s="7" t="str">
        <f t="shared" si="76"/>
        <v>Apply irrigation</v>
      </c>
      <c r="Z169" s="8">
        <f t="shared" si="77"/>
        <v>0</v>
      </c>
    </row>
    <row r="170" spans="1:26" x14ac:dyDescent="0.45">
      <c r="A170" s="55">
        <f>'ETo Penman Montheit FAO 56'!A168</f>
        <v>45912</v>
      </c>
      <c r="B170" s="37">
        <v>165</v>
      </c>
      <c r="C170" s="18">
        <f t="shared" ref="C170:D170" si="110">C169</f>
        <v>28.3</v>
      </c>
      <c r="D170" s="18">
        <f t="shared" si="110"/>
        <v>13.6</v>
      </c>
      <c r="E170" s="7">
        <f t="shared" si="64"/>
        <v>14.700000000000001</v>
      </c>
      <c r="F170">
        <v>1.0277372262773721</v>
      </c>
      <c r="G170" s="18">
        <f t="shared" si="62"/>
        <v>0.4</v>
      </c>
      <c r="H170" s="18">
        <f t="shared" si="65"/>
        <v>5.8800000000000008</v>
      </c>
      <c r="I170" s="18">
        <f t="shared" si="66"/>
        <v>60.430948905109489</v>
      </c>
      <c r="J170" s="18">
        <f t="shared" si="67"/>
        <v>22.42</v>
      </c>
      <c r="K170" s="8">
        <f t="shared" si="68"/>
        <v>13.600000377540708</v>
      </c>
      <c r="L170" s="8">
        <v>94</v>
      </c>
      <c r="M170" s="12">
        <f t="shared" si="69"/>
        <v>-675.2233576642335</v>
      </c>
      <c r="N170" s="12" t="str">
        <f t="shared" si="70"/>
        <v>No</v>
      </c>
      <c r="O170" s="8">
        <f t="shared" si="71"/>
        <v>4.2805068933837731E-8</v>
      </c>
      <c r="Q170" s="19">
        <v>1.1499999999999999</v>
      </c>
      <c r="R170" s="8">
        <f>'ETo Penman Montheit FAO 56'!AI168</f>
        <v>5.8672184638494684</v>
      </c>
      <c r="S170" s="12">
        <f t="shared" si="72"/>
        <v>6.7473012334268878</v>
      </c>
      <c r="T170" s="8">
        <f t="shared" si="73"/>
        <v>2.888186944142063E-7</v>
      </c>
      <c r="U170" s="13">
        <f t="shared" si="74"/>
        <v>14.699999622459293</v>
      </c>
      <c r="V170" s="9">
        <f t="shared" si="75"/>
        <v>151.07736838264728</v>
      </c>
      <c r="W170" s="10"/>
      <c r="X170" s="10"/>
      <c r="Y170" s="7" t="str">
        <f t="shared" si="76"/>
        <v>Apply irrigation</v>
      </c>
      <c r="Z170" s="8">
        <f t="shared" si="77"/>
        <v>0</v>
      </c>
    </row>
    <row r="171" spans="1:26" x14ac:dyDescent="0.45">
      <c r="A171" s="25">
        <f>'ETo Penman Montheit FAO 56'!A169</f>
        <v>45913</v>
      </c>
      <c r="B171" s="54">
        <v>166</v>
      </c>
      <c r="C171" s="18">
        <f t="shared" ref="C171:D171" si="111">C170</f>
        <v>28.3</v>
      </c>
      <c r="D171" s="18">
        <f t="shared" si="111"/>
        <v>13.6</v>
      </c>
      <c r="E171" s="7">
        <f t="shared" si="64"/>
        <v>14.700000000000001</v>
      </c>
      <c r="F171">
        <v>1.0333941605839421</v>
      </c>
      <c r="G171" s="18">
        <f t="shared" si="62"/>
        <v>0.4</v>
      </c>
      <c r="H171" s="18">
        <f t="shared" si="65"/>
        <v>5.8800000000000008</v>
      </c>
      <c r="I171" s="18">
        <f t="shared" si="66"/>
        <v>60.763576642335792</v>
      </c>
      <c r="J171" s="18">
        <f t="shared" si="67"/>
        <v>22.42</v>
      </c>
      <c r="K171" s="8">
        <f t="shared" si="68"/>
        <v>13.600000349592156</v>
      </c>
      <c r="L171" s="8">
        <v>95</v>
      </c>
      <c r="M171" s="12">
        <f t="shared" si="69"/>
        <v>-689.27390510948942</v>
      </c>
      <c r="N171" s="12" t="str">
        <f t="shared" si="70"/>
        <v>No</v>
      </c>
      <c r="O171" s="8">
        <f t="shared" si="71"/>
        <v>3.9636298909684342E-8</v>
      </c>
      <c r="Q171" s="19">
        <v>1.1499999999999999</v>
      </c>
      <c r="R171" s="8">
        <f>'ETo Penman Montheit FAO 56'!AI169</f>
        <v>5.8672184638494684</v>
      </c>
      <c r="S171" s="12">
        <f t="shared" si="72"/>
        <v>6.7473012334268878</v>
      </c>
      <c r="T171" s="8">
        <f t="shared" si="73"/>
        <v>2.6743804852178996E-7</v>
      </c>
      <c r="U171" s="13">
        <f t="shared" si="74"/>
        <v>14.699999650407845</v>
      </c>
      <c r="V171" s="9">
        <f t="shared" si="75"/>
        <v>151.90893799317456</v>
      </c>
      <c r="W171" s="10"/>
      <c r="X171" s="10"/>
      <c r="Y171" s="7" t="str">
        <f t="shared" si="76"/>
        <v>Apply irrigation</v>
      </c>
      <c r="Z171" s="8">
        <f t="shared" si="77"/>
        <v>0</v>
      </c>
    </row>
    <row r="172" spans="1:26" x14ac:dyDescent="0.45">
      <c r="A172" s="55">
        <f>'ETo Penman Montheit FAO 56'!A170</f>
        <v>45914</v>
      </c>
      <c r="B172" s="37">
        <v>167</v>
      </c>
      <c r="C172" s="18">
        <f t="shared" ref="C172:D172" si="112">C171</f>
        <v>28.3</v>
      </c>
      <c r="D172" s="18">
        <f t="shared" si="112"/>
        <v>13.6</v>
      </c>
      <c r="E172" s="7">
        <f t="shared" si="64"/>
        <v>14.700000000000001</v>
      </c>
      <c r="F172">
        <v>1.039051094890511</v>
      </c>
      <c r="G172" s="18">
        <f t="shared" si="62"/>
        <v>0.4</v>
      </c>
      <c r="H172" s="18">
        <f t="shared" si="65"/>
        <v>5.8800000000000008</v>
      </c>
      <c r="I172" s="18">
        <f t="shared" si="66"/>
        <v>61.096204379562053</v>
      </c>
      <c r="J172" s="18">
        <f t="shared" si="67"/>
        <v>22.42</v>
      </c>
      <c r="K172" s="8">
        <f t="shared" si="68"/>
        <v>13.600000323853475</v>
      </c>
      <c r="L172" s="8">
        <v>96</v>
      </c>
      <c r="M172" s="12">
        <f t="shared" si="69"/>
        <v>-703.43759124087603</v>
      </c>
      <c r="N172" s="12" t="str">
        <f t="shared" si="70"/>
        <v>No</v>
      </c>
      <c r="O172" s="8">
        <f t="shared" si="71"/>
        <v>3.6718081131148494E-8</v>
      </c>
      <c r="Q172" s="19">
        <v>1.1499999999999999</v>
      </c>
      <c r="R172" s="8">
        <f>'ETo Penman Montheit FAO 56'!AI170</f>
        <v>5.8672184638494684</v>
      </c>
      <c r="S172" s="12">
        <f t="shared" si="72"/>
        <v>6.7473012334268878</v>
      </c>
      <c r="T172" s="8">
        <f t="shared" si="73"/>
        <v>2.4774795410526679E-7</v>
      </c>
      <c r="U172" s="13">
        <f t="shared" si="74"/>
        <v>14.699999676146525</v>
      </c>
      <c r="V172" s="9">
        <f t="shared" si="75"/>
        <v>152.74050758390203</v>
      </c>
      <c r="W172" s="10"/>
      <c r="X172" s="10"/>
      <c r="Y172" s="7" t="str">
        <f t="shared" si="76"/>
        <v>Apply irrigation</v>
      </c>
      <c r="Z172" s="8">
        <f t="shared" si="77"/>
        <v>0</v>
      </c>
    </row>
    <row r="173" spans="1:26" x14ac:dyDescent="0.45">
      <c r="A173" s="25">
        <f>'ETo Penman Montheit FAO 56'!A171</f>
        <v>45915</v>
      </c>
      <c r="B173" s="54">
        <v>168</v>
      </c>
      <c r="C173" s="18">
        <f t="shared" ref="C173:D173" si="113">C172</f>
        <v>28.3</v>
      </c>
      <c r="D173" s="18">
        <f t="shared" si="113"/>
        <v>13.6</v>
      </c>
      <c r="E173" s="7">
        <f t="shared" si="64"/>
        <v>14.700000000000001</v>
      </c>
      <c r="F173">
        <v>1.0447080291970801</v>
      </c>
      <c r="G173" s="18">
        <f t="shared" si="62"/>
        <v>0.4</v>
      </c>
      <c r="H173" s="18">
        <f t="shared" si="65"/>
        <v>5.8800000000000008</v>
      </c>
      <c r="I173" s="18">
        <f t="shared" si="66"/>
        <v>61.428832116788314</v>
      </c>
      <c r="J173" s="18">
        <f t="shared" si="67"/>
        <v>22.42</v>
      </c>
      <c r="K173" s="8">
        <f t="shared" si="68"/>
        <v>13.600000300138911</v>
      </c>
      <c r="L173" s="8">
        <v>97</v>
      </c>
      <c r="M173" s="12">
        <f t="shared" si="69"/>
        <v>-717.71441605839402</v>
      </c>
      <c r="N173" s="12" t="str">
        <f t="shared" si="70"/>
        <v>No</v>
      </c>
      <c r="O173" s="8">
        <f t="shared" si="71"/>
        <v>3.4029355000519956E-8</v>
      </c>
      <c r="Q173" s="19">
        <v>1.1499999999999999</v>
      </c>
      <c r="R173" s="8">
        <f>'ETo Penman Montheit FAO 56'!AI171</f>
        <v>5.8672184638494684</v>
      </c>
      <c r="S173" s="12">
        <f t="shared" si="72"/>
        <v>6.7473012334268878</v>
      </c>
      <c r="T173" s="8">
        <f t="shared" si="73"/>
        <v>2.2960630896772975E-7</v>
      </c>
      <c r="U173" s="13">
        <f t="shared" si="74"/>
        <v>14.69999969986109</v>
      </c>
      <c r="V173" s="9">
        <f t="shared" si="75"/>
        <v>153.57207715639549</v>
      </c>
      <c r="W173" s="10"/>
      <c r="X173" s="10"/>
      <c r="Y173" s="7" t="str">
        <f t="shared" si="76"/>
        <v>Apply irrigation</v>
      </c>
      <c r="Z173" s="8">
        <f t="shared" si="77"/>
        <v>0</v>
      </c>
    </row>
    <row r="174" spans="1:26" x14ac:dyDescent="0.45">
      <c r="A174" s="55">
        <f>'ETo Penman Montheit FAO 56'!A172</f>
        <v>45916</v>
      </c>
      <c r="B174" s="37">
        <v>169</v>
      </c>
      <c r="C174" s="18">
        <f t="shared" ref="C174:D174" si="114">C173</f>
        <v>28.3</v>
      </c>
      <c r="D174" s="18">
        <f t="shared" si="114"/>
        <v>13.6</v>
      </c>
      <c r="E174" s="7">
        <f t="shared" si="64"/>
        <v>14.700000000000001</v>
      </c>
      <c r="F174">
        <v>1.0503649635036501</v>
      </c>
      <c r="G174" s="18">
        <f t="shared" si="62"/>
        <v>0.4</v>
      </c>
      <c r="H174" s="18">
        <f t="shared" si="65"/>
        <v>5.8800000000000008</v>
      </c>
      <c r="I174" s="18">
        <f t="shared" si="66"/>
        <v>61.761459854014625</v>
      </c>
      <c r="J174" s="18">
        <f t="shared" si="67"/>
        <v>22.42</v>
      </c>
      <c r="K174" s="8">
        <f t="shared" si="68"/>
        <v>13.600000278279241</v>
      </c>
      <c r="L174" s="8">
        <v>98</v>
      </c>
      <c r="M174" s="12">
        <f t="shared" si="69"/>
        <v>-732.10437956204407</v>
      </c>
      <c r="N174" s="12" t="str">
        <f t="shared" si="70"/>
        <v>No</v>
      </c>
      <c r="O174" s="8">
        <f t="shared" si="71"/>
        <v>3.1550934420643273E-8</v>
      </c>
      <c r="Q174" s="19">
        <v>1.1499999999999999</v>
      </c>
      <c r="R174" s="8">
        <f>'ETo Penman Montheit FAO 56'!AI172</f>
        <v>5.8672184638494684</v>
      </c>
      <c r="S174" s="12">
        <f t="shared" si="72"/>
        <v>6.7473012334268878</v>
      </c>
      <c r="T174" s="8">
        <f t="shared" si="73"/>
        <v>2.128836587321772E-7</v>
      </c>
      <c r="U174" s="13">
        <f t="shared" si="74"/>
        <v>14.69999972172076</v>
      </c>
      <c r="V174" s="9">
        <f t="shared" si="75"/>
        <v>154.40364671208891</v>
      </c>
      <c r="W174" s="10"/>
      <c r="X174" s="10"/>
      <c r="Y174" s="7" t="str">
        <f t="shared" si="76"/>
        <v>Apply irrigation</v>
      </c>
      <c r="Z174" s="8">
        <f t="shared" si="77"/>
        <v>0</v>
      </c>
    </row>
    <row r="175" spans="1:26" x14ac:dyDescent="0.45">
      <c r="A175" s="25">
        <f>'ETo Penman Montheit FAO 56'!A173</f>
        <v>45917</v>
      </c>
      <c r="B175" s="54">
        <v>170</v>
      </c>
      <c r="C175" s="18">
        <f t="shared" ref="C175:D175" si="115">C174</f>
        <v>28.3</v>
      </c>
      <c r="D175" s="18">
        <f t="shared" si="115"/>
        <v>13.6</v>
      </c>
      <c r="E175" s="7">
        <f t="shared" si="64"/>
        <v>14.700000000000001</v>
      </c>
      <c r="F175">
        <v>1.0560218978102189</v>
      </c>
      <c r="G175" s="18">
        <f t="shared" si="62"/>
        <v>0.4</v>
      </c>
      <c r="H175" s="18">
        <f t="shared" si="65"/>
        <v>5.8800000000000008</v>
      </c>
      <c r="I175" s="18">
        <f t="shared" si="66"/>
        <v>62.094087591240879</v>
      </c>
      <c r="J175" s="18">
        <f t="shared" si="67"/>
        <v>22.42</v>
      </c>
      <c r="K175" s="8">
        <f t="shared" si="68"/>
        <v>13.600000258120222</v>
      </c>
      <c r="L175" s="8">
        <v>99</v>
      </c>
      <c r="M175" s="12">
        <f t="shared" si="69"/>
        <v>-746.60748175182493</v>
      </c>
      <c r="N175" s="12" t="str">
        <f t="shared" si="70"/>
        <v>No</v>
      </c>
      <c r="O175" s="8">
        <f t="shared" si="71"/>
        <v>2.9265331269456851E-8</v>
      </c>
      <c r="Q175" s="19">
        <v>1.1499999999999999</v>
      </c>
      <c r="R175" s="8">
        <f>'ETo Penman Montheit FAO 56'!AI173</f>
        <v>5.8672184638494684</v>
      </c>
      <c r="S175" s="12">
        <f t="shared" si="72"/>
        <v>6.7473012334268878</v>
      </c>
      <c r="T175" s="8">
        <f t="shared" si="73"/>
        <v>1.9746200577105268E-7</v>
      </c>
      <c r="U175" s="13">
        <f t="shared" si="74"/>
        <v>14.699999741879779</v>
      </c>
      <c r="V175" s="9">
        <f t="shared" si="75"/>
        <v>155.23521625229614</v>
      </c>
      <c r="W175" s="10"/>
      <c r="X175" s="10"/>
      <c r="Y175" s="7" t="str">
        <f t="shared" si="76"/>
        <v>Apply irrigation</v>
      </c>
      <c r="Z175" s="8">
        <f t="shared" si="77"/>
        <v>0</v>
      </c>
    </row>
    <row r="176" spans="1:26" x14ac:dyDescent="0.45">
      <c r="A176" s="55">
        <f>'ETo Penman Montheit FAO 56'!A174</f>
        <v>45918</v>
      </c>
      <c r="B176" s="37">
        <v>171</v>
      </c>
      <c r="C176" s="18">
        <f t="shared" ref="C176:D176" si="116">C175</f>
        <v>28.3</v>
      </c>
      <c r="D176" s="18">
        <f t="shared" si="116"/>
        <v>13.6</v>
      </c>
      <c r="E176" s="7">
        <f t="shared" si="64"/>
        <v>14.700000000000001</v>
      </c>
      <c r="F176">
        <v>1.061678832116788</v>
      </c>
      <c r="G176" s="18">
        <f t="shared" si="62"/>
        <v>0.4</v>
      </c>
      <c r="H176" s="18">
        <f t="shared" si="65"/>
        <v>5.8800000000000008</v>
      </c>
      <c r="I176" s="18">
        <f t="shared" si="66"/>
        <v>62.426715328467147</v>
      </c>
      <c r="J176" s="18">
        <f t="shared" si="67"/>
        <v>22.42</v>
      </c>
      <c r="K176" s="8">
        <f t="shared" si="68"/>
        <v>13.600000239521188</v>
      </c>
      <c r="L176" s="8">
        <v>100</v>
      </c>
      <c r="M176" s="12">
        <f t="shared" si="69"/>
        <v>-761.22372262773706</v>
      </c>
      <c r="N176" s="12" t="str">
        <f t="shared" si="70"/>
        <v>No</v>
      </c>
      <c r="O176" s="8">
        <f t="shared" si="71"/>
        <v>2.7156597304234253E-8</v>
      </c>
      <c r="Q176" s="19">
        <v>1.1499999999999999</v>
      </c>
      <c r="R176" s="8">
        <f>'ETo Penman Montheit FAO 56'!AI174</f>
        <v>5.8672184638494684</v>
      </c>
      <c r="S176" s="12">
        <f t="shared" si="72"/>
        <v>6.7473012334268878</v>
      </c>
      <c r="T176" s="8">
        <f t="shared" si="73"/>
        <v>1.8323374248653708E-7</v>
      </c>
      <c r="U176" s="13">
        <f t="shared" si="74"/>
        <v>14.699999760478812</v>
      </c>
      <c r="V176" s="9">
        <f t="shared" si="75"/>
        <v>156.06678577822211</v>
      </c>
      <c r="W176" s="10"/>
      <c r="X176" s="10"/>
      <c r="Y176" s="7" t="str">
        <f t="shared" si="76"/>
        <v>Apply irrigation</v>
      </c>
      <c r="Z176" s="8">
        <f t="shared" si="77"/>
        <v>0</v>
      </c>
    </row>
    <row r="177" spans="1:26" x14ac:dyDescent="0.45">
      <c r="A177" s="25">
        <f>'ETo Penman Montheit FAO 56'!A175</f>
        <v>45919</v>
      </c>
      <c r="B177" s="54">
        <v>172</v>
      </c>
      <c r="C177" s="18">
        <f t="shared" ref="C177:D177" si="117">C176</f>
        <v>28.3</v>
      </c>
      <c r="D177" s="18">
        <f t="shared" si="117"/>
        <v>13.6</v>
      </c>
      <c r="E177" s="7">
        <f t="shared" si="64"/>
        <v>14.700000000000001</v>
      </c>
      <c r="F177">
        <v>1.067335766423358</v>
      </c>
      <c r="G177" s="18">
        <f t="shared" si="62"/>
        <v>0.4</v>
      </c>
      <c r="H177" s="18">
        <f t="shared" si="65"/>
        <v>5.8800000000000008</v>
      </c>
      <c r="I177" s="18">
        <f t="shared" si="66"/>
        <v>62.759343065693457</v>
      </c>
      <c r="J177" s="18">
        <f t="shared" si="67"/>
        <v>22.42</v>
      </c>
      <c r="K177" s="8">
        <f t="shared" si="68"/>
        <v>13.600000222353794</v>
      </c>
      <c r="L177" s="8">
        <v>101</v>
      </c>
      <c r="M177" s="12">
        <f t="shared" si="69"/>
        <v>-775.95310218978136</v>
      </c>
      <c r="N177" s="12" t="str">
        <f t="shared" si="70"/>
        <v>No</v>
      </c>
      <c r="O177" s="8">
        <f t="shared" si="71"/>
        <v>2.5210180720769415E-8</v>
      </c>
      <c r="Q177" s="19">
        <v>1.1499999999999999</v>
      </c>
      <c r="R177" s="8">
        <f>'ETo Penman Montheit FAO 56'!AI175</f>
        <v>5.8672184638494684</v>
      </c>
      <c r="S177" s="12">
        <f t="shared" si="72"/>
        <v>6.7473012334268878</v>
      </c>
      <c r="T177" s="8">
        <f t="shared" si="73"/>
        <v>1.7010068347216222E-7</v>
      </c>
      <c r="U177" s="13">
        <f t="shared" si="74"/>
        <v>14.699999777646207</v>
      </c>
      <c r="V177" s="9">
        <f t="shared" si="75"/>
        <v>156.89835529097209</v>
      </c>
      <c r="W177" s="10"/>
      <c r="X177" s="10"/>
      <c r="Y177" s="7" t="str">
        <f t="shared" si="76"/>
        <v>Apply irrigation</v>
      </c>
      <c r="Z177" s="8">
        <f t="shared" si="77"/>
        <v>0</v>
      </c>
    </row>
    <row r="178" spans="1:26" x14ac:dyDescent="0.45">
      <c r="A178" s="55">
        <f>'ETo Penman Montheit FAO 56'!A176</f>
        <v>45920</v>
      </c>
      <c r="B178" s="37">
        <v>173</v>
      </c>
      <c r="C178" s="18">
        <f t="shared" ref="C178:D178" si="118">C177</f>
        <v>28.3</v>
      </c>
      <c r="D178" s="18">
        <f t="shared" si="118"/>
        <v>13.6</v>
      </c>
      <c r="E178" s="7">
        <f t="shared" si="64"/>
        <v>14.700000000000001</v>
      </c>
      <c r="F178">
        <v>1.0729927007299269</v>
      </c>
      <c r="G178" s="18">
        <f t="shared" si="62"/>
        <v>0.4</v>
      </c>
      <c r="H178" s="18">
        <f t="shared" si="65"/>
        <v>5.8800000000000008</v>
      </c>
      <c r="I178" s="18">
        <f t="shared" si="66"/>
        <v>63.091970802919711</v>
      </c>
      <c r="J178" s="18">
        <f t="shared" si="67"/>
        <v>22.42</v>
      </c>
      <c r="K178" s="8">
        <f t="shared" si="68"/>
        <v>13.600000206500873</v>
      </c>
      <c r="L178" s="8">
        <v>102</v>
      </c>
      <c r="M178" s="12">
        <f t="shared" si="69"/>
        <v>-790.79562043795613</v>
      </c>
      <c r="N178" s="12" t="str">
        <f t="shared" si="70"/>
        <v>No</v>
      </c>
      <c r="O178" s="8">
        <f t="shared" si="71"/>
        <v>2.3412797478528091E-8</v>
      </c>
      <c r="Q178" s="19">
        <v>1.1499999999999999</v>
      </c>
      <c r="R178" s="8">
        <f>'ETo Penman Montheit FAO 56'!AI176</f>
        <v>5.8672184638494684</v>
      </c>
      <c r="S178" s="12">
        <f t="shared" si="72"/>
        <v>6.7473012334268878</v>
      </c>
      <c r="T178" s="8">
        <f t="shared" si="73"/>
        <v>1.5797319730484653E-7</v>
      </c>
      <c r="U178" s="13">
        <f t="shared" si="74"/>
        <v>14.699999793499128</v>
      </c>
      <c r="V178" s="9">
        <f t="shared" si="75"/>
        <v>157.72992479155997</v>
      </c>
      <c r="W178" s="10"/>
      <c r="X178" s="10"/>
      <c r="Y178" s="7" t="str">
        <f t="shared" si="76"/>
        <v>Apply irrigation</v>
      </c>
      <c r="Z178" s="8">
        <f t="shared" si="77"/>
        <v>0</v>
      </c>
    </row>
    <row r="179" spans="1:26" x14ac:dyDescent="0.45">
      <c r="A179" s="25">
        <f>'ETo Penman Montheit FAO 56'!A177</f>
        <v>45921</v>
      </c>
      <c r="B179" s="54">
        <v>174</v>
      </c>
      <c r="C179" s="18">
        <f t="shared" ref="C179:D179" si="119">C178</f>
        <v>28.3</v>
      </c>
      <c r="D179" s="18">
        <f t="shared" si="119"/>
        <v>13.6</v>
      </c>
      <c r="E179" s="7">
        <f t="shared" si="64"/>
        <v>14.700000000000001</v>
      </c>
      <c r="F179">
        <v>1.078649635036496</v>
      </c>
      <c r="G179" s="18">
        <f t="shared" si="62"/>
        <v>0.4</v>
      </c>
      <c r="H179" s="18">
        <f t="shared" si="65"/>
        <v>5.8800000000000008</v>
      </c>
      <c r="I179" s="18">
        <f t="shared" si="66"/>
        <v>63.424598540145965</v>
      </c>
      <c r="J179" s="18">
        <f t="shared" si="67"/>
        <v>22.42</v>
      </c>
      <c r="K179" s="8">
        <f t="shared" si="68"/>
        <v>13.600000191855413</v>
      </c>
      <c r="L179" s="8">
        <v>103</v>
      </c>
      <c r="M179" s="12">
        <f t="shared" si="69"/>
        <v>-805.75127737226251</v>
      </c>
      <c r="N179" s="12" t="str">
        <f t="shared" si="70"/>
        <v>No</v>
      </c>
      <c r="O179" s="8">
        <f t="shared" si="71"/>
        <v>2.1752314394163363E-8</v>
      </c>
      <c r="Q179" s="19">
        <v>1.1499999999999999</v>
      </c>
      <c r="R179" s="8">
        <f>'ETo Penman Montheit FAO 56'!AI177</f>
        <v>5.8672184638494684</v>
      </c>
      <c r="S179" s="12">
        <f t="shared" si="72"/>
        <v>6.7473012334268878</v>
      </c>
      <c r="T179" s="8">
        <f t="shared" si="73"/>
        <v>1.4676941774162792E-7</v>
      </c>
      <c r="U179" s="13">
        <f t="shared" si="74"/>
        <v>14.699999808144588</v>
      </c>
      <c r="V179" s="9">
        <f t="shared" si="75"/>
        <v>158.5614942809172</v>
      </c>
      <c r="W179" s="10"/>
      <c r="X179" s="10"/>
      <c r="Y179" s="7" t="str">
        <f t="shared" si="76"/>
        <v>Apply irrigation</v>
      </c>
      <c r="Z179" s="8">
        <f t="shared" si="77"/>
        <v>0</v>
      </c>
    </row>
    <row r="180" spans="1:26" x14ac:dyDescent="0.45">
      <c r="A180" s="55">
        <f>'ETo Penman Montheit FAO 56'!A178</f>
        <v>45922</v>
      </c>
      <c r="B180" s="37">
        <v>175</v>
      </c>
      <c r="C180" s="18">
        <f t="shared" ref="C180:D180" si="120">C179</f>
        <v>28.3</v>
      </c>
      <c r="D180" s="18">
        <f t="shared" si="120"/>
        <v>13.6</v>
      </c>
      <c r="E180" s="7">
        <f t="shared" si="64"/>
        <v>14.700000000000001</v>
      </c>
      <c r="F180">
        <v>1.084306569343066</v>
      </c>
      <c r="G180" s="18">
        <f t="shared" si="62"/>
        <v>0.4</v>
      </c>
      <c r="H180" s="18">
        <f t="shared" si="65"/>
        <v>5.8800000000000008</v>
      </c>
      <c r="I180" s="18">
        <f t="shared" si="66"/>
        <v>63.75722627737229</v>
      </c>
      <c r="J180" s="18">
        <f t="shared" si="67"/>
        <v>22.42</v>
      </c>
      <c r="K180" s="8">
        <f t="shared" si="68"/>
        <v>13.600000178319627</v>
      </c>
      <c r="L180" s="8">
        <v>104</v>
      </c>
      <c r="M180" s="12">
        <f t="shared" si="69"/>
        <v>-820.82007299270094</v>
      </c>
      <c r="N180" s="12" t="str">
        <f t="shared" si="70"/>
        <v>No</v>
      </c>
      <c r="O180" s="8">
        <f t="shared" si="71"/>
        <v>2.0217644891573627E-8</v>
      </c>
      <c r="Q180" s="19">
        <v>1.1499999999999999</v>
      </c>
      <c r="R180" s="8">
        <f>'ETo Penman Montheit FAO 56'!AI178</f>
        <v>5.8672184638494684</v>
      </c>
      <c r="S180" s="12">
        <f t="shared" si="72"/>
        <v>6.7473012334268878</v>
      </c>
      <c r="T180" s="8">
        <f t="shared" si="73"/>
        <v>1.3641454031390156E-7</v>
      </c>
      <c r="U180" s="13">
        <f t="shared" si="74"/>
        <v>14.699999821680374</v>
      </c>
      <c r="V180" s="9">
        <f t="shared" si="75"/>
        <v>159.39306375989929</v>
      </c>
      <c r="W180" s="10"/>
      <c r="X180" s="10"/>
      <c r="Y180" s="7" t="str">
        <f t="shared" si="76"/>
        <v>Apply irrigation</v>
      </c>
      <c r="Z180" s="8">
        <f t="shared" si="77"/>
        <v>0</v>
      </c>
    </row>
    <row r="181" spans="1:26" x14ac:dyDescent="0.45">
      <c r="A181" s="25">
        <f>'ETo Penman Montheit FAO 56'!A179</f>
        <v>45923</v>
      </c>
      <c r="B181" s="54">
        <v>176</v>
      </c>
      <c r="C181" s="18">
        <f t="shared" ref="C181:D181" si="121">C180</f>
        <v>28.3</v>
      </c>
      <c r="D181" s="18">
        <f t="shared" si="121"/>
        <v>13.6</v>
      </c>
      <c r="E181" s="7">
        <f t="shared" si="64"/>
        <v>14.700000000000001</v>
      </c>
      <c r="F181">
        <v>1.0899635036496349</v>
      </c>
      <c r="G181" s="18">
        <f t="shared" si="62"/>
        <v>0.4</v>
      </c>
      <c r="H181" s="18">
        <f t="shared" si="65"/>
        <v>5.8800000000000008</v>
      </c>
      <c r="I181" s="18">
        <f t="shared" si="66"/>
        <v>64.089854014598529</v>
      </c>
      <c r="J181" s="18">
        <f t="shared" si="67"/>
        <v>22.42</v>
      </c>
      <c r="K181" s="8">
        <f t="shared" si="68"/>
        <v>13.600000165804113</v>
      </c>
      <c r="L181" s="8">
        <v>105</v>
      </c>
      <c r="M181" s="12">
        <f t="shared" si="69"/>
        <v>-836.00200729926996</v>
      </c>
      <c r="N181" s="12" t="str">
        <f t="shared" si="70"/>
        <v>No</v>
      </c>
      <c r="O181" s="8">
        <f t="shared" si="71"/>
        <v>1.8798652301477148E-8</v>
      </c>
      <c r="Q181" s="19">
        <v>1.1499999999999999</v>
      </c>
      <c r="R181" s="8">
        <f>'ETo Penman Montheit FAO 56'!AI179</f>
        <v>5.8672184638494684</v>
      </c>
      <c r="S181" s="12">
        <f t="shared" si="72"/>
        <v>6.7473012334268878</v>
      </c>
      <c r="T181" s="8">
        <f t="shared" si="73"/>
        <v>1.2684016986051996E-7</v>
      </c>
      <c r="U181" s="13">
        <f t="shared" si="74"/>
        <v>14.699999834195888</v>
      </c>
      <c r="V181" s="9">
        <f t="shared" si="75"/>
        <v>160.22463322929201</v>
      </c>
      <c r="W181" s="10"/>
      <c r="X181" s="10"/>
      <c r="Y181" s="7" t="str">
        <f t="shared" si="76"/>
        <v>Apply irrigation</v>
      </c>
      <c r="Z181" s="8">
        <f t="shared" si="77"/>
        <v>0</v>
      </c>
    </row>
    <row r="182" spans="1:26" x14ac:dyDescent="0.45">
      <c r="A182" s="55">
        <f>'ETo Penman Montheit FAO 56'!A180</f>
        <v>45924</v>
      </c>
      <c r="B182" s="37">
        <v>177</v>
      </c>
      <c r="C182" s="18">
        <f t="shared" ref="C182:D182" si="122">C181</f>
        <v>28.3</v>
      </c>
      <c r="D182" s="18">
        <f t="shared" si="122"/>
        <v>13.6</v>
      </c>
      <c r="E182" s="7">
        <f t="shared" si="64"/>
        <v>14.700000000000001</v>
      </c>
      <c r="F182">
        <v>1.095620437956204</v>
      </c>
      <c r="G182" s="18">
        <f t="shared" si="62"/>
        <v>0.4</v>
      </c>
      <c r="H182" s="18">
        <f t="shared" si="65"/>
        <v>5.8800000000000008</v>
      </c>
      <c r="I182" s="18">
        <f t="shared" si="66"/>
        <v>64.422481751824805</v>
      </c>
      <c r="J182" s="18">
        <f t="shared" si="67"/>
        <v>22.42</v>
      </c>
      <c r="K182" s="8">
        <f t="shared" si="68"/>
        <v>13.600000154227097</v>
      </c>
      <c r="L182" s="8">
        <v>106</v>
      </c>
      <c r="M182" s="12">
        <f t="shared" si="69"/>
        <v>-851.29708029197047</v>
      </c>
      <c r="N182" s="12" t="str">
        <f t="shared" si="70"/>
        <v>No</v>
      </c>
      <c r="O182" s="8">
        <f t="shared" si="71"/>
        <v>1.7486065373439885E-8</v>
      </c>
      <c r="Q182" s="19">
        <v>1.1499999999999999</v>
      </c>
      <c r="R182" s="8">
        <f>'ETo Penman Montheit FAO 56'!AI180</f>
        <v>5.8672184638494684</v>
      </c>
      <c r="S182" s="12">
        <f t="shared" si="72"/>
        <v>6.7473012334268878</v>
      </c>
      <c r="T182" s="8">
        <f t="shared" si="73"/>
        <v>1.1798375046199414E-7</v>
      </c>
      <c r="U182" s="13">
        <f t="shared" si="74"/>
        <v>14.699999845772904</v>
      </c>
      <c r="V182" s="9">
        <f t="shared" si="75"/>
        <v>161.05620268981841</v>
      </c>
      <c r="W182" s="10"/>
      <c r="X182" s="10"/>
      <c r="Y182" s="7" t="str">
        <f t="shared" si="76"/>
        <v>Apply irrigation</v>
      </c>
      <c r="Z182" s="8">
        <f t="shared" si="77"/>
        <v>0</v>
      </c>
    </row>
    <row r="183" spans="1:26" x14ac:dyDescent="0.45">
      <c r="A183" s="25">
        <f>'ETo Penman Montheit FAO 56'!A181</f>
        <v>45925</v>
      </c>
      <c r="B183" s="54">
        <v>178</v>
      </c>
      <c r="C183" s="18">
        <f t="shared" ref="C183:D183" si="123">C182</f>
        <v>28.3</v>
      </c>
      <c r="D183" s="18">
        <f t="shared" si="123"/>
        <v>13.6</v>
      </c>
      <c r="E183" s="7">
        <f t="shared" si="64"/>
        <v>14.700000000000001</v>
      </c>
      <c r="F183">
        <v>1.101277372262774</v>
      </c>
      <c r="G183" s="18">
        <f t="shared" si="62"/>
        <v>0.4</v>
      </c>
      <c r="H183" s="18">
        <f t="shared" si="65"/>
        <v>5.8800000000000008</v>
      </c>
      <c r="I183" s="18">
        <f t="shared" si="66"/>
        <v>64.755109489051108</v>
      </c>
      <c r="J183" s="18">
        <f t="shared" si="67"/>
        <v>22.42</v>
      </c>
      <c r="K183" s="8">
        <f t="shared" si="68"/>
        <v>13.600000143513743</v>
      </c>
      <c r="L183" s="8">
        <v>107</v>
      </c>
      <c r="M183" s="12">
        <f t="shared" si="69"/>
        <v>-866.70529197080316</v>
      </c>
      <c r="N183" s="12" t="str">
        <f t="shared" si="70"/>
        <v>No</v>
      </c>
      <c r="O183" s="8">
        <f t="shared" si="71"/>
        <v>1.6271399450040747E-8</v>
      </c>
      <c r="Q183" s="19">
        <v>1.1499999999999999</v>
      </c>
      <c r="R183" s="8">
        <f>'ETo Penman Montheit FAO 56'!AI181</f>
        <v>5.8672184638494684</v>
      </c>
      <c r="S183" s="12">
        <f t="shared" si="72"/>
        <v>6.7473012334268878</v>
      </c>
      <c r="T183" s="8">
        <f t="shared" si="73"/>
        <v>1.0978803357884151E-7</v>
      </c>
      <c r="U183" s="13">
        <f t="shared" si="74"/>
        <v>14.699999856486258</v>
      </c>
      <c r="V183" s="9">
        <f t="shared" si="75"/>
        <v>161.8877721421434</v>
      </c>
      <c r="W183" s="10"/>
      <c r="X183" s="10"/>
      <c r="Y183" s="7" t="str">
        <f t="shared" si="76"/>
        <v>Apply irrigation</v>
      </c>
      <c r="Z183" s="8">
        <f t="shared" si="77"/>
        <v>0</v>
      </c>
    </row>
    <row r="184" spans="1:26" x14ac:dyDescent="0.45">
      <c r="A184" s="55">
        <f>'ETo Penman Montheit FAO 56'!A182</f>
        <v>45926</v>
      </c>
      <c r="B184" s="37">
        <v>179</v>
      </c>
      <c r="C184" s="18">
        <f t="shared" ref="C184:D184" si="124">C183</f>
        <v>28.3</v>
      </c>
      <c r="D184" s="18">
        <f t="shared" si="124"/>
        <v>13.6</v>
      </c>
      <c r="E184" s="7">
        <f t="shared" si="64"/>
        <v>14.700000000000001</v>
      </c>
      <c r="F184">
        <v>1.1069343065693431</v>
      </c>
      <c r="G184" s="18">
        <f t="shared" si="62"/>
        <v>0.4</v>
      </c>
      <c r="H184" s="18">
        <f t="shared" si="65"/>
        <v>5.8800000000000008</v>
      </c>
      <c r="I184" s="18">
        <f t="shared" si="66"/>
        <v>65.087737226277383</v>
      </c>
      <c r="J184" s="18">
        <f t="shared" si="67"/>
        <v>22.42</v>
      </c>
      <c r="K184" s="8">
        <f t="shared" si="68"/>
        <v>13.600000133595536</v>
      </c>
      <c r="L184" s="8">
        <v>108</v>
      </c>
      <c r="M184" s="12">
        <f t="shared" si="69"/>
        <v>-882.22664233576654</v>
      </c>
      <c r="N184" s="12" t="str">
        <f t="shared" si="70"/>
        <v>No</v>
      </c>
      <c r="O184" s="8">
        <f t="shared" si="71"/>
        <v>1.5146886189754127E-8</v>
      </c>
      <c r="Q184" s="19">
        <v>1.1499999999999999</v>
      </c>
      <c r="R184" s="8">
        <f>'ETo Penman Montheit FAO 56'!AI182</f>
        <v>5.8672184638494684</v>
      </c>
      <c r="S184" s="12">
        <f t="shared" si="72"/>
        <v>6.7473012334268878</v>
      </c>
      <c r="T184" s="8">
        <f t="shared" si="73"/>
        <v>1.0220060387070472E-7</v>
      </c>
      <c r="U184" s="13">
        <f t="shared" si="74"/>
        <v>14.699999866404465</v>
      </c>
      <c r="V184" s="9">
        <f t="shared" si="75"/>
        <v>162.71934158687861</v>
      </c>
      <c r="W184" s="10"/>
      <c r="X184" s="10"/>
      <c r="Y184" s="7" t="str">
        <f t="shared" si="76"/>
        <v>Apply irrigation</v>
      </c>
      <c r="Z184" s="8">
        <f t="shared" si="77"/>
        <v>0</v>
      </c>
    </row>
    <row r="185" spans="1:26" x14ac:dyDescent="0.45">
      <c r="A185" s="25">
        <f>'ETo Penman Montheit FAO 56'!A183</f>
        <v>45927</v>
      </c>
      <c r="B185" s="54">
        <v>180</v>
      </c>
      <c r="C185" s="18">
        <f t="shared" ref="C185:D185" si="125">C184</f>
        <v>28.3</v>
      </c>
      <c r="D185" s="18">
        <f t="shared" si="125"/>
        <v>13.6</v>
      </c>
      <c r="E185" s="7">
        <f t="shared" si="64"/>
        <v>14.700000000000001</v>
      </c>
      <c r="F185">
        <v>1.112591240875912</v>
      </c>
      <c r="G185" s="18">
        <f t="shared" si="62"/>
        <v>0.4</v>
      </c>
      <c r="H185" s="18">
        <f t="shared" si="65"/>
        <v>5.8800000000000008</v>
      </c>
      <c r="I185" s="18">
        <f t="shared" si="66"/>
        <v>65.42036496350363</v>
      </c>
      <c r="J185" s="18">
        <f t="shared" si="67"/>
        <v>22.42</v>
      </c>
      <c r="K185" s="8">
        <f t="shared" si="68"/>
        <v>13.600000124409718</v>
      </c>
      <c r="L185" s="8">
        <v>109</v>
      </c>
      <c r="M185" s="12">
        <f t="shared" si="69"/>
        <v>-897.86113138686108</v>
      </c>
      <c r="N185" s="12" t="str">
        <f t="shared" si="70"/>
        <v>No</v>
      </c>
      <c r="O185" s="8">
        <f t="shared" si="71"/>
        <v>1.4105410173215205E-8</v>
      </c>
      <c r="Q185" s="19">
        <v>1.1499999999999999</v>
      </c>
      <c r="R185" s="8">
        <f>'ETo Penman Montheit FAO 56'!AI183</f>
        <v>5.8672184638494684</v>
      </c>
      <c r="S185" s="12">
        <f t="shared" si="72"/>
        <v>6.7473012334268878</v>
      </c>
      <c r="T185" s="8">
        <f t="shared" si="73"/>
        <v>9.5173451459727128E-8</v>
      </c>
      <c r="U185" s="13">
        <f t="shared" si="74"/>
        <v>14.699999875590283</v>
      </c>
      <c r="V185" s="9">
        <f t="shared" si="75"/>
        <v>163.55091102458746</v>
      </c>
      <c r="W185" s="10"/>
      <c r="X185" s="10"/>
      <c r="Y185" s="7" t="str">
        <f t="shared" si="76"/>
        <v>Apply irrigation</v>
      </c>
      <c r="Z185" s="8">
        <f t="shared" si="77"/>
        <v>0</v>
      </c>
    </row>
    <row r="186" spans="1:26" x14ac:dyDescent="0.45">
      <c r="A186" s="55">
        <f>'ETo Penman Montheit FAO 56'!A184</f>
        <v>45928</v>
      </c>
      <c r="B186" s="37">
        <v>181</v>
      </c>
      <c r="C186" s="18">
        <f t="shared" ref="C186:D186" si="126">C185</f>
        <v>28.3</v>
      </c>
      <c r="D186" s="18">
        <f t="shared" si="126"/>
        <v>13.6</v>
      </c>
      <c r="E186" s="7">
        <f t="shared" si="64"/>
        <v>14.700000000000001</v>
      </c>
      <c r="F186">
        <v>1.118248175182482</v>
      </c>
      <c r="G186" s="18">
        <f t="shared" si="62"/>
        <v>0.4</v>
      </c>
      <c r="H186" s="18">
        <f t="shared" si="65"/>
        <v>5.8800000000000008</v>
      </c>
      <c r="I186" s="18">
        <f t="shared" si="66"/>
        <v>65.752992700729948</v>
      </c>
      <c r="J186" s="18">
        <f t="shared" si="67"/>
        <v>22.42</v>
      </c>
      <c r="K186" s="8">
        <f t="shared" si="68"/>
        <v>13.600000115898776</v>
      </c>
      <c r="L186" s="8">
        <v>110</v>
      </c>
      <c r="M186" s="12">
        <f t="shared" si="69"/>
        <v>-913.6087591240879</v>
      </c>
      <c r="N186" s="12" t="str">
        <f t="shared" si="70"/>
        <v>No</v>
      </c>
      <c r="O186" s="8">
        <f t="shared" si="71"/>
        <v>1.3140450838555751E-8</v>
      </c>
      <c r="Q186" s="19">
        <v>1.1499999999999999</v>
      </c>
      <c r="R186" s="8">
        <f>'ETo Penman Montheit FAO 56'!AI184</f>
        <v>5.8672184638494684</v>
      </c>
      <c r="S186" s="12">
        <f t="shared" si="72"/>
        <v>6.7473012334268878</v>
      </c>
      <c r="T186" s="8">
        <f t="shared" si="73"/>
        <v>8.8662580150772596E-8</v>
      </c>
      <c r="U186" s="13">
        <f t="shared" si="74"/>
        <v>14.699999884101224</v>
      </c>
      <c r="V186" s="9">
        <f t="shared" si="75"/>
        <v>164.38248045578894</v>
      </c>
      <c r="W186" s="10"/>
      <c r="X186" s="10"/>
      <c r="Y186" s="7" t="str">
        <f t="shared" si="76"/>
        <v>Apply irrigation</v>
      </c>
      <c r="Z186" s="8">
        <f t="shared" si="77"/>
        <v>0</v>
      </c>
    </row>
    <row r="187" spans="1:26" x14ac:dyDescent="0.45">
      <c r="A187" s="25">
        <f>'ETo Penman Montheit FAO 56'!A185</f>
        <v>45929</v>
      </c>
      <c r="B187" s="54">
        <v>182</v>
      </c>
      <c r="C187" s="18">
        <f t="shared" ref="C187:D187" si="127">C186</f>
        <v>28.3</v>
      </c>
      <c r="D187" s="18">
        <f t="shared" si="127"/>
        <v>13.6</v>
      </c>
      <c r="E187" s="7">
        <f t="shared" si="64"/>
        <v>14.700000000000001</v>
      </c>
      <c r="F187">
        <v>1.1239051094890511</v>
      </c>
      <c r="G187" s="18">
        <f t="shared" si="62"/>
        <v>0.4</v>
      </c>
      <c r="H187" s="18">
        <f t="shared" si="65"/>
        <v>5.8800000000000008</v>
      </c>
      <c r="I187" s="18">
        <f t="shared" si="66"/>
        <v>66.085620437956209</v>
      </c>
      <c r="J187" s="18">
        <f t="shared" si="67"/>
        <v>22.42</v>
      </c>
      <c r="K187" s="8">
        <f t="shared" si="68"/>
        <v>13.600000108009981</v>
      </c>
      <c r="L187" s="8">
        <v>111</v>
      </c>
      <c r="M187" s="12">
        <f t="shared" si="69"/>
        <v>-929.4695255474453</v>
      </c>
      <c r="N187" s="12" t="str">
        <f t="shared" si="70"/>
        <v>No</v>
      </c>
      <c r="O187" s="8">
        <f t="shared" si="71"/>
        <v>1.2246029634788158E-8</v>
      </c>
      <c r="Q187" s="19">
        <v>1.1499999999999999</v>
      </c>
      <c r="R187" s="8">
        <f>'ETo Penman Montheit FAO 56'!AI185</f>
        <v>5.8672184638494684</v>
      </c>
      <c r="S187" s="12">
        <f t="shared" si="72"/>
        <v>6.7473012334268878</v>
      </c>
      <c r="T187" s="8">
        <f t="shared" si="73"/>
        <v>8.2627650859388357E-8</v>
      </c>
      <c r="U187" s="13">
        <f t="shared" si="74"/>
        <v>14.69999989199002</v>
      </c>
      <c r="V187" s="9">
        <f t="shared" si="75"/>
        <v>165.21404988096083</v>
      </c>
      <c r="W187" s="10"/>
      <c r="X187" s="10"/>
      <c r="Y187" s="7" t="str">
        <f t="shared" si="76"/>
        <v>Apply irrigation</v>
      </c>
      <c r="Z187" s="8">
        <f t="shared" si="77"/>
        <v>0</v>
      </c>
    </row>
    <row r="188" spans="1:26" x14ac:dyDescent="0.45">
      <c r="A188" s="55">
        <f>'ETo Penman Montheit FAO 56'!A186</f>
        <v>45930</v>
      </c>
      <c r="B188" s="37">
        <v>183</v>
      </c>
      <c r="C188" s="18">
        <f t="shared" ref="C188:D188" si="128">C187</f>
        <v>28.3</v>
      </c>
      <c r="D188" s="18">
        <f t="shared" si="128"/>
        <v>13.6</v>
      </c>
      <c r="E188" s="7">
        <f t="shared" si="64"/>
        <v>14.700000000000001</v>
      </c>
      <c r="F188">
        <v>1.12956204379562</v>
      </c>
      <c r="G188" s="18">
        <f t="shared" si="62"/>
        <v>0.4</v>
      </c>
      <c r="H188" s="18">
        <f t="shared" si="65"/>
        <v>5.8800000000000008</v>
      </c>
      <c r="I188" s="18">
        <f t="shared" si="66"/>
        <v>66.41824817518247</v>
      </c>
      <c r="J188" s="18">
        <f t="shared" si="67"/>
        <v>22.42</v>
      </c>
      <c r="K188" s="8">
        <f t="shared" si="68"/>
        <v>13.600000100694965</v>
      </c>
      <c r="L188" s="8">
        <v>112</v>
      </c>
      <c r="M188" s="12">
        <f t="shared" si="69"/>
        <v>-945.44343065693408</v>
      </c>
      <c r="N188" s="12" t="str">
        <f t="shared" si="70"/>
        <v>No</v>
      </c>
      <c r="O188" s="8">
        <f t="shared" si="71"/>
        <v>1.1416662726304594E-8</v>
      </c>
      <c r="Q188" s="19">
        <v>1.1499999999999999</v>
      </c>
      <c r="R188" s="8">
        <f>'ETo Penman Montheit FAO 56'!AI186</f>
        <v>5.8672184638494684</v>
      </c>
      <c r="S188" s="12">
        <f t="shared" si="72"/>
        <v>6.7473012334268878</v>
      </c>
      <c r="T188" s="8">
        <f t="shared" si="73"/>
        <v>7.7031662494813767E-8</v>
      </c>
      <c r="U188" s="13">
        <f t="shared" si="74"/>
        <v>14.699999899305036</v>
      </c>
      <c r="V188" s="9">
        <f t="shared" si="75"/>
        <v>166.04561930054405</v>
      </c>
      <c r="W188" s="10"/>
      <c r="X188" s="10"/>
      <c r="Y188" s="7" t="str">
        <f t="shared" si="76"/>
        <v>Apply irrigation</v>
      </c>
      <c r="Z188" s="8">
        <f t="shared" si="77"/>
        <v>0</v>
      </c>
    </row>
    <row r="189" spans="1:26" x14ac:dyDescent="0.45">
      <c r="A189" s="25">
        <f>'ETo Penman Montheit FAO 56'!A187</f>
        <v>45931</v>
      </c>
      <c r="B189" s="54">
        <v>184</v>
      </c>
      <c r="C189" s="18">
        <f t="shared" ref="C189:D189" si="129">C188</f>
        <v>28.3</v>
      </c>
      <c r="D189" s="18">
        <f t="shared" si="129"/>
        <v>13.6</v>
      </c>
      <c r="E189" s="7">
        <f t="shared" si="64"/>
        <v>14.700000000000001</v>
      </c>
      <c r="F189">
        <v>1.13521897810219</v>
      </c>
      <c r="G189" s="18">
        <f t="shared" si="62"/>
        <v>0.4</v>
      </c>
      <c r="H189" s="18">
        <f t="shared" si="65"/>
        <v>5.8800000000000008</v>
      </c>
      <c r="I189" s="18">
        <f t="shared" si="66"/>
        <v>66.750875912408773</v>
      </c>
      <c r="J189" s="18">
        <f t="shared" si="67"/>
        <v>22.42</v>
      </c>
      <c r="K189" s="8">
        <f t="shared" si="68"/>
        <v>13.600000093909344</v>
      </c>
      <c r="L189" s="8">
        <v>113</v>
      </c>
      <c r="M189" s="12">
        <f t="shared" si="69"/>
        <v>-961.53047445255493</v>
      </c>
      <c r="N189" s="12" t="str">
        <f t="shared" si="70"/>
        <v>No</v>
      </c>
      <c r="O189" s="8">
        <f t="shared" si="71"/>
        <v>1.0647317916223642E-8</v>
      </c>
      <c r="Q189" s="19">
        <v>1.1499999999999999</v>
      </c>
      <c r="R189" s="8">
        <f>'ETo Penman Montheit FAO 56'!AI187</f>
        <v>5.8672184638494684</v>
      </c>
      <c r="S189" s="12">
        <f t="shared" si="72"/>
        <v>6.7473012334268878</v>
      </c>
      <c r="T189" s="8">
        <f t="shared" si="73"/>
        <v>7.184066130882398E-8</v>
      </c>
      <c r="U189" s="13">
        <f t="shared" si="74"/>
        <v>14.699999906090657</v>
      </c>
      <c r="V189" s="9">
        <f t="shared" si="75"/>
        <v>166.87718871494525</v>
      </c>
      <c r="W189" s="10"/>
      <c r="X189" s="10"/>
      <c r="Y189" s="7" t="str">
        <f t="shared" si="76"/>
        <v>Apply irrigation</v>
      </c>
      <c r="Z189" s="8">
        <f t="shared" si="77"/>
        <v>0</v>
      </c>
    </row>
    <row r="190" spans="1:26" x14ac:dyDescent="0.45">
      <c r="A190" s="55">
        <f>'ETo Penman Montheit FAO 56'!A188</f>
        <v>45932</v>
      </c>
      <c r="B190" s="37">
        <v>185</v>
      </c>
      <c r="C190" s="18">
        <f t="shared" ref="C190:D190" si="130">C189</f>
        <v>28.3</v>
      </c>
      <c r="D190" s="18">
        <f t="shared" si="130"/>
        <v>13.6</v>
      </c>
      <c r="E190" s="7">
        <f t="shared" si="64"/>
        <v>14.700000000000001</v>
      </c>
      <c r="F190">
        <v>1.1408759124087591</v>
      </c>
      <c r="G190" s="18">
        <f t="shared" si="62"/>
        <v>0.4</v>
      </c>
      <c r="H190" s="18">
        <f t="shared" si="65"/>
        <v>5.8800000000000008</v>
      </c>
      <c r="I190" s="18">
        <f t="shared" si="66"/>
        <v>67.083503649635048</v>
      </c>
      <c r="J190" s="18">
        <f t="shared" si="67"/>
        <v>22.42</v>
      </c>
      <c r="K190" s="8">
        <f t="shared" si="68"/>
        <v>13.60000008761237</v>
      </c>
      <c r="L190" s="8">
        <v>114</v>
      </c>
      <c r="M190" s="12">
        <f t="shared" si="69"/>
        <v>-977.73065693430647</v>
      </c>
      <c r="N190" s="12" t="str">
        <f t="shared" si="70"/>
        <v>No</v>
      </c>
      <c r="O190" s="8">
        <f t="shared" si="71"/>
        <v>9.9333753444952322E-9</v>
      </c>
      <c r="Q190" s="19">
        <v>1.1499999999999999</v>
      </c>
      <c r="R190" s="8">
        <f>'ETo Penman Montheit FAO 56'!AI188</f>
        <v>5.8672184638494684</v>
      </c>
      <c r="S190" s="12">
        <f t="shared" si="72"/>
        <v>6.7473012334268878</v>
      </c>
      <c r="T190" s="8">
        <f t="shared" si="73"/>
        <v>6.7023475714004921E-8</v>
      </c>
      <c r="U190" s="13">
        <f t="shared" si="74"/>
        <v>14.69999991238763</v>
      </c>
      <c r="V190" s="9">
        <f t="shared" si="75"/>
        <v>167.70875812453914</v>
      </c>
      <c r="W190" s="10"/>
      <c r="X190" s="10"/>
      <c r="Y190" s="7" t="str">
        <f t="shared" si="76"/>
        <v>Apply irrigation</v>
      </c>
      <c r="Z190" s="8">
        <f t="shared" si="77"/>
        <v>0</v>
      </c>
    </row>
    <row r="191" spans="1:26" x14ac:dyDescent="0.45">
      <c r="A191" s="25">
        <f>'ETo Penman Montheit FAO 56'!A189</f>
        <v>45933</v>
      </c>
      <c r="B191" s="54">
        <v>186</v>
      </c>
      <c r="C191" s="18">
        <f t="shared" ref="C191:D191" si="131">C190</f>
        <v>28.3</v>
      </c>
      <c r="D191" s="18">
        <f t="shared" si="131"/>
        <v>13.6</v>
      </c>
      <c r="E191" s="7">
        <f t="shared" si="64"/>
        <v>14.700000000000001</v>
      </c>
      <c r="F191">
        <v>1.146532846715328</v>
      </c>
      <c r="G191" s="18">
        <f t="shared" si="62"/>
        <v>0.4</v>
      </c>
      <c r="H191" s="18">
        <f t="shared" si="65"/>
        <v>5.8800000000000008</v>
      </c>
      <c r="I191" s="18">
        <f t="shared" si="66"/>
        <v>67.416131386861281</v>
      </c>
      <c r="J191" s="18">
        <f t="shared" si="67"/>
        <v>22.42</v>
      </c>
      <c r="K191" s="8">
        <f t="shared" si="68"/>
        <v>13.600000081766618</v>
      </c>
      <c r="L191" s="8">
        <v>115</v>
      </c>
      <c r="M191" s="12">
        <f t="shared" si="69"/>
        <v>-994.04397810218939</v>
      </c>
      <c r="N191" s="12" t="str">
        <f t="shared" si="70"/>
        <v>No</v>
      </c>
      <c r="O191" s="8">
        <f t="shared" si="71"/>
        <v>9.2705916276969447E-9</v>
      </c>
      <c r="Q191" s="19">
        <v>1.1499999999999999</v>
      </c>
      <c r="R191" s="8">
        <f>'ETo Penman Montheit FAO 56'!AI189</f>
        <v>5.8672184638494684</v>
      </c>
      <c r="S191" s="12">
        <f t="shared" si="72"/>
        <v>6.7473012334268878</v>
      </c>
      <c r="T191" s="8">
        <f t="shared" si="73"/>
        <v>6.2551474324156572E-8</v>
      </c>
      <c r="U191" s="13">
        <f t="shared" si="74"/>
        <v>14.699999918233383</v>
      </c>
      <c r="V191" s="9">
        <f t="shared" si="75"/>
        <v>168.54032752967211</v>
      </c>
      <c r="W191" s="10"/>
      <c r="X191" s="10"/>
      <c r="Y191" s="7" t="str">
        <f t="shared" si="76"/>
        <v>Apply irrigation</v>
      </c>
      <c r="Z191" s="8">
        <f t="shared" si="77"/>
        <v>0</v>
      </c>
    </row>
    <row r="192" spans="1:26" x14ac:dyDescent="0.45">
      <c r="A192" s="55">
        <f>'ETo Penman Montheit FAO 56'!A190</f>
        <v>45934</v>
      </c>
      <c r="B192" s="37">
        <v>187</v>
      </c>
      <c r="C192" s="18">
        <f t="shared" ref="C192:D192" si="132">C191</f>
        <v>28.3</v>
      </c>
      <c r="D192" s="18">
        <f t="shared" si="132"/>
        <v>13.6</v>
      </c>
      <c r="E192" s="7">
        <f t="shared" si="64"/>
        <v>14.700000000000001</v>
      </c>
      <c r="F192">
        <v>1.152189781021898</v>
      </c>
      <c r="G192" s="18">
        <f t="shared" si="62"/>
        <v>0.4</v>
      </c>
      <c r="H192" s="18">
        <f t="shared" si="65"/>
        <v>5.8800000000000008</v>
      </c>
      <c r="I192" s="18">
        <f t="shared" si="66"/>
        <v>67.748759124087613</v>
      </c>
      <c r="J192" s="18">
        <f t="shared" si="67"/>
        <v>22.42</v>
      </c>
      <c r="K192" s="8">
        <f t="shared" si="68"/>
        <v>13.600000076337697</v>
      </c>
      <c r="L192" s="8">
        <v>116</v>
      </c>
      <c r="M192" s="12">
        <f t="shared" si="69"/>
        <v>-1010.4704379562046</v>
      </c>
      <c r="N192" s="12" t="str">
        <f t="shared" si="70"/>
        <v>No</v>
      </c>
      <c r="O192" s="8">
        <f t="shared" si="71"/>
        <v>8.6550676625662959E-9</v>
      </c>
      <c r="Q192" s="19">
        <v>1.1499999999999999</v>
      </c>
      <c r="R192" s="8">
        <f>'ETo Penman Montheit FAO 56'!AI190</f>
        <v>5.8672184638494684</v>
      </c>
      <c r="S192" s="12">
        <f t="shared" si="72"/>
        <v>6.7473012334268878</v>
      </c>
      <c r="T192" s="8">
        <f t="shared" si="73"/>
        <v>5.8398348715026737E-8</v>
      </c>
      <c r="U192" s="13">
        <f t="shared" si="74"/>
        <v>14.699999923662304</v>
      </c>
      <c r="V192" s="9">
        <f t="shared" si="75"/>
        <v>169.37189693066387</v>
      </c>
      <c r="W192" s="10"/>
      <c r="X192" s="10"/>
      <c r="Y192" s="7" t="str">
        <f t="shared" si="76"/>
        <v>Apply irrigation</v>
      </c>
      <c r="Z192" s="8">
        <f t="shared" si="77"/>
        <v>0</v>
      </c>
    </row>
    <row r="193" spans="1:26" x14ac:dyDescent="0.45">
      <c r="A193" s="25">
        <f>'ETo Penman Montheit FAO 56'!A191</f>
        <v>45935</v>
      </c>
      <c r="B193" s="54">
        <v>188</v>
      </c>
      <c r="C193" s="18">
        <f t="shared" ref="C193:D193" si="133">C192</f>
        <v>28.3</v>
      </c>
      <c r="D193" s="18">
        <f t="shared" si="133"/>
        <v>13.6</v>
      </c>
      <c r="E193" s="7">
        <f t="shared" si="64"/>
        <v>14.700000000000001</v>
      </c>
      <c r="F193">
        <v>1.1578467153284671</v>
      </c>
      <c r="G193" s="18">
        <f t="shared" si="62"/>
        <v>0.4</v>
      </c>
      <c r="H193" s="18">
        <f t="shared" si="65"/>
        <v>5.8800000000000008</v>
      </c>
      <c r="I193" s="18">
        <f t="shared" si="66"/>
        <v>68.081386861313874</v>
      </c>
      <c r="J193" s="18">
        <f t="shared" si="67"/>
        <v>22.42</v>
      </c>
      <c r="K193" s="8">
        <f t="shared" si="68"/>
        <v>13.600000071293994</v>
      </c>
      <c r="L193" s="8">
        <v>117</v>
      </c>
      <c r="M193" s="12">
        <f t="shared" si="69"/>
        <v>-1027.0100364963503</v>
      </c>
      <c r="N193" s="12" t="str">
        <f t="shared" si="70"/>
        <v>No</v>
      </c>
      <c r="O193" s="8">
        <f t="shared" si="71"/>
        <v>8.0832193161128885E-9</v>
      </c>
      <c r="Q193" s="19">
        <v>1.1499999999999999</v>
      </c>
      <c r="R193" s="8">
        <f>'ETo Penman Montheit FAO 56'!AI191</f>
        <v>5.8672184638494684</v>
      </c>
      <c r="S193" s="12">
        <f t="shared" si="72"/>
        <v>6.7473012334268878</v>
      </c>
      <c r="T193" s="8">
        <f t="shared" si="73"/>
        <v>5.4539915661668535E-8</v>
      </c>
      <c r="U193" s="13">
        <f t="shared" si="74"/>
        <v>14.699999928706006</v>
      </c>
      <c r="V193" s="9">
        <f t="shared" si="75"/>
        <v>170.20346632780951</v>
      </c>
      <c r="W193" s="10"/>
      <c r="X193" s="10"/>
      <c r="Y193" s="7" t="str">
        <f t="shared" si="76"/>
        <v>Apply irrigation</v>
      </c>
      <c r="Z193" s="8">
        <f t="shared" si="77"/>
        <v>0</v>
      </c>
    </row>
    <row r="194" spans="1:26" x14ac:dyDescent="0.45">
      <c r="A194" s="55">
        <f>'ETo Penman Montheit FAO 56'!A192</f>
        <v>45936</v>
      </c>
      <c r="B194" s="37">
        <v>189</v>
      </c>
      <c r="C194" s="18">
        <f t="shared" ref="C194:D194" si="134">C193</f>
        <v>28.3</v>
      </c>
      <c r="D194" s="18">
        <f t="shared" si="134"/>
        <v>13.6</v>
      </c>
      <c r="E194" s="7">
        <f t="shared" si="64"/>
        <v>14.700000000000001</v>
      </c>
      <c r="F194">
        <v>1.1635036496350359</v>
      </c>
      <c r="G194" s="18">
        <f t="shared" si="62"/>
        <v>0.4</v>
      </c>
      <c r="H194" s="18">
        <f t="shared" si="65"/>
        <v>5.8800000000000008</v>
      </c>
      <c r="I194" s="18">
        <f t="shared" si="66"/>
        <v>68.41401459854012</v>
      </c>
      <c r="J194" s="18">
        <f t="shared" si="67"/>
        <v>22.42</v>
      </c>
      <c r="K194" s="8">
        <f t="shared" si="68"/>
        <v>13.600000066606436</v>
      </c>
      <c r="L194" s="8">
        <v>118</v>
      </c>
      <c r="M194" s="12">
        <f t="shared" si="69"/>
        <v>-1043.6627737226272</v>
      </c>
      <c r="N194" s="12" t="str">
        <f t="shared" si="70"/>
        <v>No</v>
      </c>
      <c r="O194" s="8">
        <f t="shared" si="71"/>
        <v>7.5517501141320054E-9</v>
      </c>
      <c r="Q194" s="19">
        <v>1.1499999999999999</v>
      </c>
      <c r="R194" s="8">
        <f>'ETo Penman Montheit FAO 56'!AI192</f>
        <v>5.8672184638494684</v>
      </c>
      <c r="S194" s="12">
        <f t="shared" si="72"/>
        <v>6.7473012334268878</v>
      </c>
      <c r="T194" s="8">
        <f t="shared" si="73"/>
        <v>5.0953932859614522E-8</v>
      </c>
      <c r="U194" s="13">
        <f t="shared" si="74"/>
        <v>14.699999933393565</v>
      </c>
      <c r="V194" s="9">
        <f t="shared" si="75"/>
        <v>171.03503572138197</v>
      </c>
      <c r="W194" s="10"/>
      <c r="X194" s="10"/>
      <c r="Y194" s="7" t="str">
        <f t="shared" si="76"/>
        <v>Apply irrigation</v>
      </c>
      <c r="Z194" s="8">
        <f t="shared" si="77"/>
        <v>0</v>
      </c>
    </row>
    <row r="195" spans="1:26" x14ac:dyDescent="0.45">
      <c r="A195" s="25">
        <f>'ETo Penman Montheit FAO 56'!A193</f>
        <v>45937</v>
      </c>
      <c r="B195" s="54">
        <v>190</v>
      </c>
      <c r="C195" s="18">
        <f t="shared" ref="C195:D195" si="135">C194</f>
        <v>28.3</v>
      </c>
      <c r="D195" s="18">
        <f t="shared" si="135"/>
        <v>13.6</v>
      </c>
      <c r="E195" s="7">
        <f t="shared" si="64"/>
        <v>14.700000000000001</v>
      </c>
      <c r="F195">
        <v>1.1691605839416059</v>
      </c>
      <c r="G195" s="18">
        <f t="shared" si="62"/>
        <v>0.4</v>
      </c>
      <c r="H195" s="18">
        <f t="shared" si="65"/>
        <v>5.8800000000000008</v>
      </c>
      <c r="I195" s="18">
        <f t="shared" si="66"/>
        <v>68.746642335766438</v>
      </c>
      <c r="J195" s="18">
        <f t="shared" si="67"/>
        <v>22.42</v>
      </c>
      <c r="K195" s="8">
        <f t="shared" si="68"/>
        <v>13.600000062248272</v>
      </c>
      <c r="L195" s="8">
        <v>119</v>
      </c>
      <c r="M195" s="12">
        <f t="shared" si="69"/>
        <v>-1060.4286496350367</v>
      </c>
      <c r="N195" s="12" t="str">
        <f t="shared" si="70"/>
        <v>No</v>
      </c>
      <c r="O195" s="8">
        <f t="shared" si="71"/>
        <v>7.0576272603872781E-9</v>
      </c>
      <c r="Q195" s="19">
        <v>1.1499999999999999</v>
      </c>
      <c r="R195" s="8">
        <f>'ETo Penman Montheit FAO 56'!AI193</f>
        <v>5.8672184638494684</v>
      </c>
      <c r="S195" s="12">
        <f t="shared" si="72"/>
        <v>6.7473012334268878</v>
      </c>
      <c r="T195" s="8">
        <f t="shared" si="73"/>
        <v>4.7619937119078309E-8</v>
      </c>
      <c r="U195" s="13">
        <f t="shared" si="74"/>
        <v>14.699999937751729</v>
      </c>
      <c r="V195" s="9">
        <f t="shared" si="75"/>
        <v>171.86660511163382</v>
      </c>
      <c r="W195" s="10"/>
      <c r="X195" s="10"/>
      <c r="Y195" s="7" t="str">
        <f t="shared" si="76"/>
        <v>Apply irrigation</v>
      </c>
      <c r="Z195" s="8">
        <f t="shared" si="77"/>
        <v>0</v>
      </c>
    </row>
    <row r="196" spans="1:26" x14ac:dyDescent="0.45">
      <c r="A196" s="55">
        <f>'ETo Penman Montheit FAO 56'!A194</f>
        <v>45938</v>
      </c>
      <c r="B196" s="37">
        <v>191</v>
      </c>
      <c r="C196" s="18">
        <f t="shared" ref="C196:D196" si="136">C195</f>
        <v>28.3</v>
      </c>
      <c r="D196" s="18">
        <f t="shared" si="136"/>
        <v>13.6</v>
      </c>
      <c r="E196" s="7">
        <f t="shared" si="64"/>
        <v>14.700000000000001</v>
      </c>
      <c r="F196">
        <v>1.174817518248175</v>
      </c>
      <c r="G196" s="18">
        <f t="shared" si="62"/>
        <v>0.4</v>
      </c>
      <c r="H196" s="18">
        <f t="shared" si="65"/>
        <v>5.8800000000000008</v>
      </c>
      <c r="I196" s="18">
        <f t="shared" si="66"/>
        <v>69.079270072992699</v>
      </c>
      <c r="J196" s="18">
        <f t="shared" si="67"/>
        <v>22.42</v>
      </c>
      <c r="K196" s="8">
        <f t="shared" si="68"/>
        <v>13.600000058194881</v>
      </c>
      <c r="L196" s="8">
        <v>120</v>
      </c>
      <c r="M196" s="12">
        <f t="shared" si="69"/>
        <v>-1077.3076642335766</v>
      </c>
      <c r="N196" s="12" t="str">
        <f t="shared" si="70"/>
        <v>No</v>
      </c>
      <c r="O196" s="8">
        <f t="shared" si="71"/>
        <v>6.598059210105589E-9</v>
      </c>
      <c r="Q196" s="19">
        <v>1.1499999999999999</v>
      </c>
      <c r="R196" s="8">
        <f>'ETo Penman Montheit FAO 56'!AI194</f>
        <v>5.8672184638494684</v>
      </c>
      <c r="S196" s="12">
        <f t="shared" si="72"/>
        <v>6.7473012334268878</v>
      </c>
      <c r="T196" s="8">
        <f t="shared" si="73"/>
        <v>4.451909304656908E-8</v>
      </c>
      <c r="U196" s="13">
        <f t="shared" si="74"/>
        <v>14.699999941805119</v>
      </c>
      <c r="V196" s="9">
        <f t="shared" si="75"/>
        <v>172.6981744987981</v>
      </c>
      <c r="W196" s="10"/>
      <c r="X196" s="10"/>
      <c r="Y196" s="7" t="str">
        <f t="shared" si="76"/>
        <v>Apply irrigation</v>
      </c>
      <c r="Z196" s="8">
        <f t="shared" si="77"/>
        <v>0</v>
      </c>
    </row>
    <row r="197" spans="1:26" x14ac:dyDescent="0.45">
      <c r="A197" s="25">
        <f>'ETo Penman Montheit FAO 56'!A195</f>
        <v>45939</v>
      </c>
      <c r="B197" s="54">
        <v>192</v>
      </c>
      <c r="C197" s="18">
        <f t="shared" ref="C197:D197" si="137">C196</f>
        <v>28.3</v>
      </c>
      <c r="D197" s="18">
        <f t="shared" si="137"/>
        <v>13.6</v>
      </c>
      <c r="E197" s="7">
        <f t="shared" si="64"/>
        <v>14.700000000000001</v>
      </c>
      <c r="F197">
        <v>1.180474452554745</v>
      </c>
      <c r="G197" s="18">
        <f t="shared" si="62"/>
        <v>0.4</v>
      </c>
      <c r="H197" s="18">
        <f t="shared" si="65"/>
        <v>5.8800000000000008</v>
      </c>
      <c r="I197" s="18">
        <f t="shared" si="66"/>
        <v>69.411897810219017</v>
      </c>
      <c r="J197" s="18">
        <f t="shared" si="67"/>
        <v>22.42</v>
      </c>
      <c r="K197" s="8">
        <f t="shared" si="68"/>
        <v>13.600000054423594</v>
      </c>
      <c r="L197" s="8">
        <v>121</v>
      </c>
      <c r="M197" s="12">
        <f t="shared" si="69"/>
        <v>-1094.2998175182488</v>
      </c>
      <c r="N197" s="12" t="str">
        <f t="shared" si="70"/>
        <v>No</v>
      </c>
      <c r="O197" s="8">
        <f t="shared" si="71"/>
        <v>6.1704755749403262E-9</v>
      </c>
      <c r="Q197" s="19">
        <v>1.1499999999999999</v>
      </c>
      <c r="R197" s="8">
        <f>'ETo Penman Montheit FAO 56'!AI195</f>
        <v>5.8672184638494684</v>
      </c>
      <c r="S197" s="12">
        <f t="shared" si="72"/>
        <v>6.7473012334268878</v>
      </c>
      <c r="T197" s="8">
        <f t="shared" si="73"/>
        <v>4.1634057457625348E-8</v>
      </c>
      <c r="U197" s="13">
        <f t="shared" si="74"/>
        <v>14.699999945576407</v>
      </c>
      <c r="V197" s="9">
        <f t="shared" si="75"/>
        <v>173.5297438830909</v>
      </c>
      <c r="W197" s="10"/>
      <c r="X197" s="10"/>
      <c r="Y197" s="7" t="str">
        <f t="shared" si="76"/>
        <v>Apply irrigation</v>
      </c>
      <c r="Z197" s="8">
        <f t="shared" si="77"/>
        <v>0</v>
      </c>
    </row>
    <row r="198" spans="1:26" x14ac:dyDescent="0.45">
      <c r="A198" s="55">
        <f>'ETo Penman Montheit FAO 56'!A196</f>
        <v>45940</v>
      </c>
      <c r="B198" s="37">
        <v>193</v>
      </c>
      <c r="C198" s="18">
        <f t="shared" ref="C198:D198" si="138">C197</f>
        <v>28.3</v>
      </c>
      <c r="D198" s="18">
        <f t="shared" si="138"/>
        <v>13.6</v>
      </c>
      <c r="E198" s="7">
        <f t="shared" si="64"/>
        <v>14.700000000000001</v>
      </c>
      <c r="F198">
        <v>1.1861313868613139</v>
      </c>
      <c r="G198" s="18">
        <f t="shared" si="62"/>
        <v>0.4</v>
      </c>
      <c r="H198" s="18">
        <f t="shared" si="65"/>
        <v>5.8800000000000008</v>
      </c>
      <c r="I198" s="18">
        <f t="shared" si="66"/>
        <v>69.744525547445278</v>
      </c>
      <c r="J198" s="18">
        <f t="shared" si="67"/>
        <v>22.42</v>
      </c>
      <c r="K198" s="8">
        <f t="shared" si="68"/>
        <v>13.600000050913524</v>
      </c>
      <c r="L198" s="8">
        <v>122</v>
      </c>
      <c r="M198" s="12">
        <f t="shared" si="69"/>
        <v>-1111.405109489051</v>
      </c>
      <c r="N198" s="12" t="str">
        <f t="shared" si="70"/>
        <v>No</v>
      </c>
      <c r="O198" s="8">
        <f t="shared" si="71"/>
        <v>5.7725083602022664E-9</v>
      </c>
      <c r="Q198" s="19">
        <v>1.1499999999999999</v>
      </c>
      <c r="R198" s="8">
        <f>'ETo Penman Montheit FAO 56'!AI196</f>
        <v>5.8672184638494684</v>
      </c>
      <c r="S198" s="12">
        <f t="shared" si="72"/>
        <v>6.7473012334268878</v>
      </c>
      <c r="T198" s="8">
        <f t="shared" si="73"/>
        <v>3.8948852778759775E-8</v>
      </c>
      <c r="U198" s="13">
        <f t="shared" si="74"/>
        <v>14.699999949086477</v>
      </c>
      <c r="V198" s="9">
        <f t="shared" si="75"/>
        <v>174.36131326471187</v>
      </c>
      <c r="W198" s="10"/>
      <c r="X198" s="10"/>
      <c r="Y198" s="7" t="str">
        <f t="shared" si="76"/>
        <v>Apply irrigation</v>
      </c>
      <c r="Z198" s="8">
        <f t="shared" si="77"/>
        <v>0</v>
      </c>
    </row>
    <row r="199" spans="1:26" x14ac:dyDescent="0.45">
      <c r="A199" s="25">
        <f>'ETo Penman Montheit FAO 56'!A197</f>
        <v>45941</v>
      </c>
      <c r="B199" s="54">
        <v>194</v>
      </c>
      <c r="C199" s="18">
        <f t="shared" ref="C199:D199" si="139">C198</f>
        <v>28.3</v>
      </c>
      <c r="D199" s="18">
        <f t="shared" si="139"/>
        <v>13.6</v>
      </c>
      <c r="E199" s="7">
        <f t="shared" ref="E199:E200" si="140">C199-D199</f>
        <v>14.700000000000001</v>
      </c>
      <c r="F199">
        <v>1.191788321167883</v>
      </c>
      <c r="G199" s="18">
        <f t="shared" si="62"/>
        <v>0.4</v>
      </c>
      <c r="H199" s="18">
        <f t="shared" ref="H199:H200" si="141">E199*G199</f>
        <v>5.8800000000000008</v>
      </c>
      <c r="I199" s="18">
        <f t="shared" ref="I199:I200" si="142">H199/100*F199*1000</f>
        <v>70.077153284671525</v>
      </c>
      <c r="J199" s="18">
        <f t="shared" ref="J199:J200" si="143">C199-E199*G199</f>
        <v>22.42</v>
      </c>
      <c r="K199" s="8">
        <f t="shared" ref="K199:K200" si="144">IF((K198-(T198*100/(F199*1000))+((W199+X199)*100)/(F199*1000))&gt;C198,C198,(K198-(T198*100/(F199*1000))+((W199+X199)*100)/(F199*1000)))</f>
        <v>13.600000047645421</v>
      </c>
      <c r="L199" s="8">
        <v>123</v>
      </c>
      <c r="M199" s="12">
        <f t="shared" ref="M199:M200" si="145">(C199-L199)/100*F199*1000</f>
        <v>-1128.6235401459853</v>
      </c>
      <c r="N199" s="12" t="str">
        <f t="shared" ref="N199:N200" si="146">IF(ISBLANK(L199), "Please use climatic approach", IF(M199 &gt; I199, "Yes", "No"))</f>
        <v>No</v>
      </c>
      <c r="O199" s="8">
        <f t="shared" ref="O199:O200" si="147">IF(K199&gt;J199,1,(1-(J199-K199)/(J199-D199)))</f>
        <v>5.4019753115142066E-9</v>
      </c>
      <c r="Q199" s="19">
        <v>1.1499999999999999</v>
      </c>
      <c r="R199" s="8">
        <f>'ETo Penman Montheit FAO 56'!AI197</f>
        <v>5.8672184638494684</v>
      </c>
      <c r="S199" s="12">
        <f t="shared" si="72"/>
        <v>6.7473012334268878</v>
      </c>
      <c r="T199" s="8">
        <f t="shared" si="73"/>
        <v>3.6448754682321401E-8</v>
      </c>
      <c r="U199" s="13">
        <f t="shared" si="74"/>
        <v>14.699999952354579</v>
      </c>
      <c r="V199" s="9">
        <f t="shared" si="75"/>
        <v>175.19288264384622</v>
      </c>
      <c r="W199" s="10"/>
      <c r="X199" s="10"/>
      <c r="Y199" s="7" t="str">
        <f t="shared" si="76"/>
        <v>Apply irrigation</v>
      </c>
      <c r="Z199" s="8">
        <f t="shared" si="77"/>
        <v>0</v>
      </c>
    </row>
    <row r="200" spans="1:26" x14ac:dyDescent="0.45">
      <c r="A200" s="55">
        <f>'ETo Penman Montheit FAO 56'!A198</f>
        <v>45942</v>
      </c>
      <c r="B200" s="37">
        <v>195</v>
      </c>
      <c r="C200" s="18">
        <f t="shared" ref="C200:D200" si="148">C199</f>
        <v>28.3</v>
      </c>
      <c r="D200" s="18">
        <f t="shared" si="148"/>
        <v>13.6</v>
      </c>
      <c r="E200" s="7">
        <f t="shared" si="140"/>
        <v>14.700000000000001</v>
      </c>
      <c r="F200">
        <v>1.197445255474453</v>
      </c>
      <c r="G200" s="18">
        <f t="shared" ref="G200:G263" si="149">G199</f>
        <v>0.4</v>
      </c>
      <c r="H200" s="18">
        <f t="shared" si="141"/>
        <v>5.8800000000000008</v>
      </c>
      <c r="I200" s="18">
        <f t="shared" si="142"/>
        <v>70.409781021897842</v>
      </c>
      <c r="J200" s="18">
        <f t="shared" si="143"/>
        <v>22.42</v>
      </c>
      <c r="K200" s="8">
        <f t="shared" si="144"/>
        <v>13.600000044601545</v>
      </c>
      <c r="L200" s="8">
        <v>124</v>
      </c>
      <c r="M200" s="12">
        <f t="shared" si="145"/>
        <v>-1145.9551094890517</v>
      </c>
      <c r="N200" s="12" t="str">
        <f t="shared" si="146"/>
        <v>No</v>
      </c>
      <c r="O200" s="8">
        <f t="shared" si="147"/>
        <v>5.0568645937332235E-9</v>
      </c>
      <c r="Q200" s="19">
        <v>1.1499999999999999</v>
      </c>
      <c r="R200" s="8">
        <f>'ETo Penman Montheit FAO 56'!AI198</f>
        <v>5.8672184638494684</v>
      </c>
      <c r="S200" s="12">
        <f t="shared" ref="S200" si="150">Q200*R200</f>
        <v>6.7473012334268878</v>
      </c>
      <c r="T200" s="8">
        <f t="shared" ref="T200" si="151">S200*O200</f>
        <v>3.4120188710568936E-8</v>
      </c>
      <c r="U200" s="13">
        <f t="shared" ref="U200" si="152">C200-K200</f>
        <v>14.699999955398455</v>
      </c>
      <c r="V200" s="9">
        <f t="shared" ref="V200" si="153">IF(((U200/100)*F200*1000-(X200+W200))&gt;0,((U200/100)*F200*1000-(X200+W200)),0)</f>
        <v>176.02445202066551</v>
      </c>
      <c r="W200" s="10"/>
      <c r="X200" s="10"/>
      <c r="Y200" s="7" t="str">
        <f t="shared" ref="Y200" si="154">IF(K200&gt;J200,"Do not apply irrigation","Apply irrigation")</f>
        <v>Apply irrigation</v>
      </c>
      <c r="Z200" s="8">
        <f t="shared" ref="Z200" si="155">IF((K199-(T199*100/(F200*1000))+(W200+X200)*100/(F200*1000))&gt;C199,(K199-(T199*100/(F200*1000))+(W200+X200)*100/(F200*1000))-C200,0)</f>
        <v>0</v>
      </c>
    </row>
    <row r="201" spans="1:26" x14ac:dyDescent="0.45">
      <c r="A201" s="25">
        <f>'ETo Penman Montheit FAO 56'!A199</f>
        <v>45943</v>
      </c>
      <c r="B201" s="37">
        <v>196</v>
      </c>
      <c r="C201" s="18">
        <f t="shared" ref="C201:D201" si="156">C200</f>
        <v>28.3</v>
      </c>
      <c r="D201" s="18">
        <f t="shared" si="156"/>
        <v>13.6</v>
      </c>
      <c r="E201" s="7">
        <f t="shared" ref="E201:E264" si="157">C201-D201</f>
        <v>14.700000000000001</v>
      </c>
      <c r="F201">
        <v>1.2031021897810219</v>
      </c>
      <c r="G201" s="18">
        <f t="shared" si="149"/>
        <v>0.4</v>
      </c>
      <c r="H201" s="18">
        <f t="shared" ref="H201:H264" si="158">E201*G201</f>
        <v>5.8800000000000008</v>
      </c>
      <c r="I201" s="18">
        <f t="shared" ref="I201:I264" si="159">H201/100*F201*1000</f>
        <v>70.742408759124089</v>
      </c>
      <c r="J201" s="18">
        <f t="shared" ref="J201:J264" si="160">C201-E201*G201</f>
        <v>22.42</v>
      </c>
      <c r="K201" s="8">
        <f t="shared" ref="K201:K264" si="161">IF((K200-(T200*100/(F201*1000))+((W201+X201)*100)/(F201*1000))&gt;C200,C200,(K200-(T200*100/(F201*1000))+((W201+X201)*100)/(F201*1000)))</f>
        <v>13.600000041765528</v>
      </c>
      <c r="L201" s="8">
        <v>125</v>
      </c>
      <c r="M201" s="12">
        <f t="shared" ref="M201:M264" si="162">(C201-L201)/100*F201*1000</f>
        <v>-1163.3998175182483</v>
      </c>
      <c r="N201" s="12" t="str">
        <f t="shared" ref="N201:N264" si="163">IF(ISBLANK(L201), "Please use climatic approach", IF(M201 &gt; I201, "Yes", "No"))</f>
        <v>No</v>
      </c>
      <c r="O201" s="8">
        <f t="shared" ref="O201:O264" si="164">IF(K201&gt;J201,1,(1-(J201-K201)/(J201-D201)))</f>
        <v>4.7353205800959586E-9</v>
      </c>
      <c r="Q201" s="19">
        <v>1.1387499999999999</v>
      </c>
      <c r="R201" s="8">
        <f>'ETo Penman Montheit FAO 56'!AI199</f>
        <v>5.8672184638494684</v>
      </c>
      <c r="S201" s="12">
        <f t="shared" ref="S201:S264" si="165">Q201*R201</f>
        <v>6.6812950257085815</v>
      </c>
      <c r="T201" s="8">
        <f t="shared" ref="T201:T264" si="166">S201*O201</f>
        <v>3.1638073836930606E-8</v>
      </c>
      <c r="U201" s="13">
        <f t="shared" ref="U201:U264" si="167">C201-K201</f>
        <v>14.699999958234473</v>
      </c>
      <c r="V201" s="9">
        <f t="shared" ref="V201:V264" si="168">IF(((U201/100)*F201*1000-(X201+W201))&gt;0,((U201/100)*F201*1000-(X201+W201)),0)</f>
        <v>176.85602139532824</v>
      </c>
      <c r="W201" s="10"/>
      <c r="X201" s="10"/>
      <c r="Y201" s="7" t="str">
        <f t="shared" ref="Y201:Y264" si="169">IF(K201&gt;J201,"Do not apply irrigation","Apply irrigation")</f>
        <v>Apply irrigation</v>
      </c>
      <c r="Z201" s="8">
        <f t="shared" ref="Z201:Z264" si="170">IF((K200-(T200*100/(F201*1000))+(W201+X201)*100/(F201*1000))&gt;C200,(K200-(T200*100/(F201*1000))+(W201+X201)*100/(F201*1000))-C201,0)</f>
        <v>0</v>
      </c>
    </row>
    <row r="202" spans="1:26" x14ac:dyDescent="0.45">
      <c r="A202" s="55">
        <f>'ETo Penman Montheit FAO 56'!A200</f>
        <v>45944</v>
      </c>
      <c r="B202" s="37">
        <v>197</v>
      </c>
      <c r="C202" s="18">
        <f t="shared" ref="C202:D202" si="171">C201</f>
        <v>28.3</v>
      </c>
      <c r="D202" s="18">
        <f t="shared" si="171"/>
        <v>13.6</v>
      </c>
      <c r="E202" s="7">
        <f t="shared" si="157"/>
        <v>14.700000000000001</v>
      </c>
      <c r="F202">
        <v>1.208759124087591</v>
      </c>
      <c r="G202" s="18">
        <f t="shared" si="149"/>
        <v>0.4</v>
      </c>
      <c r="H202" s="18">
        <f t="shared" si="158"/>
        <v>5.8800000000000008</v>
      </c>
      <c r="I202" s="18">
        <f t="shared" si="159"/>
        <v>71.075036496350364</v>
      </c>
      <c r="J202" s="18">
        <f t="shared" si="160"/>
        <v>22.42</v>
      </c>
      <c r="K202" s="8">
        <f t="shared" si="161"/>
        <v>13.600000039148126</v>
      </c>
      <c r="L202" s="8">
        <v>126</v>
      </c>
      <c r="M202" s="12">
        <f t="shared" si="162"/>
        <v>-1180.9576642335765</v>
      </c>
      <c r="N202" s="12" t="str">
        <f t="shared" si="163"/>
        <v>No</v>
      </c>
      <c r="O202" s="8">
        <f t="shared" si="164"/>
        <v>4.4385630726395675E-9</v>
      </c>
      <c r="Q202" s="19">
        <v>1.1274999999999999</v>
      </c>
      <c r="R202" s="8">
        <f>'ETo Penman Montheit FAO 56'!AI200</f>
        <v>5.8672184638494684</v>
      </c>
      <c r="S202" s="12">
        <f t="shared" si="165"/>
        <v>6.6152888179902751</v>
      </c>
      <c r="T202" s="8">
        <f t="shared" si="166"/>
        <v>2.9362376662377087E-8</v>
      </c>
      <c r="U202" s="13">
        <f t="shared" si="167"/>
        <v>14.699999960851875</v>
      </c>
      <c r="V202" s="9">
        <f t="shared" si="168"/>
        <v>177.68759076766935</v>
      </c>
      <c r="W202" s="10"/>
      <c r="X202" s="10"/>
      <c r="Y202" s="7" t="str">
        <f t="shared" si="169"/>
        <v>Apply irrigation</v>
      </c>
      <c r="Z202" s="8">
        <f t="shared" si="170"/>
        <v>0</v>
      </c>
    </row>
    <row r="203" spans="1:26" x14ac:dyDescent="0.45">
      <c r="A203" s="25">
        <f>'ETo Penman Montheit FAO 56'!A201</f>
        <v>45945</v>
      </c>
      <c r="B203" s="37">
        <v>198</v>
      </c>
      <c r="C203" s="18">
        <f t="shared" ref="C203:D203" si="172">C202</f>
        <v>28.3</v>
      </c>
      <c r="D203" s="18">
        <f t="shared" si="172"/>
        <v>13.6</v>
      </c>
      <c r="E203" s="7">
        <f t="shared" si="157"/>
        <v>14.700000000000001</v>
      </c>
      <c r="F203">
        <v>1.214416058394161</v>
      </c>
      <c r="G203" s="18">
        <f t="shared" si="149"/>
        <v>0.4</v>
      </c>
      <c r="H203" s="18">
        <f t="shared" si="158"/>
        <v>5.8800000000000008</v>
      </c>
      <c r="I203" s="18">
        <f t="shared" si="159"/>
        <v>71.407664233576668</v>
      </c>
      <c r="J203" s="18">
        <f t="shared" si="160"/>
        <v>22.42</v>
      </c>
      <c r="K203" s="8">
        <f t="shared" si="161"/>
        <v>13.600000036730307</v>
      </c>
      <c r="L203" s="8">
        <v>127</v>
      </c>
      <c r="M203" s="12">
        <f t="shared" si="162"/>
        <v>-1198.6286496350369</v>
      </c>
      <c r="N203" s="12" t="str">
        <f t="shared" si="163"/>
        <v>No</v>
      </c>
      <c r="O203" s="8">
        <f t="shared" si="164"/>
        <v>4.1644340198487839E-9</v>
      </c>
      <c r="Q203" s="19">
        <v>1.11625</v>
      </c>
      <c r="R203" s="8">
        <f>'ETo Penman Montheit FAO 56'!AI201</f>
        <v>5.8672184638494684</v>
      </c>
      <c r="S203" s="12">
        <f t="shared" si="165"/>
        <v>6.5492826102719688</v>
      </c>
      <c r="T203" s="8">
        <f t="shared" si="166"/>
        <v>2.7274055307820631E-8</v>
      </c>
      <c r="U203" s="13">
        <f t="shared" si="167"/>
        <v>14.699999963269693</v>
      </c>
      <c r="V203" s="9">
        <f t="shared" si="168"/>
        <v>178.51916013788295</v>
      </c>
      <c r="W203" s="10"/>
      <c r="X203" s="10"/>
      <c r="Y203" s="7" t="str">
        <f t="shared" si="169"/>
        <v>Apply irrigation</v>
      </c>
      <c r="Z203" s="8">
        <f t="shared" si="170"/>
        <v>0</v>
      </c>
    </row>
    <row r="204" spans="1:26" x14ac:dyDescent="0.45">
      <c r="A204" s="55">
        <f>'ETo Penman Montheit FAO 56'!A202</f>
        <v>45946</v>
      </c>
      <c r="B204" s="37">
        <v>199</v>
      </c>
      <c r="C204" s="18">
        <f t="shared" ref="C204:D204" si="173">C203</f>
        <v>28.3</v>
      </c>
      <c r="D204" s="18">
        <f t="shared" si="173"/>
        <v>13.6</v>
      </c>
      <c r="E204" s="7">
        <f t="shared" si="157"/>
        <v>14.700000000000001</v>
      </c>
      <c r="F204">
        <v>1.2200729927007301</v>
      </c>
      <c r="G204" s="18">
        <f t="shared" si="149"/>
        <v>0.4</v>
      </c>
      <c r="H204" s="18">
        <f t="shared" si="158"/>
        <v>5.8800000000000008</v>
      </c>
      <c r="I204" s="18">
        <f t="shared" si="159"/>
        <v>71.740291970802929</v>
      </c>
      <c r="J204" s="18">
        <f t="shared" si="160"/>
        <v>22.42</v>
      </c>
      <c r="K204" s="8">
        <f t="shared" si="161"/>
        <v>13.600000034494863</v>
      </c>
      <c r="L204" s="8">
        <v>128</v>
      </c>
      <c r="M204" s="12">
        <f t="shared" si="162"/>
        <v>-1216.4127737226281</v>
      </c>
      <c r="N204" s="12" t="str">
        <f t="shared" si="163"/>
        <v>No</v>
      </c>
      <c r="O204" s="8">
        <f t="shared" si="164"/>
        <v>3.9109823157801316E-9</v>
      </c>
      <c r="Q204" s="19">
        <v>1.105</v>
      </c>
      <c r="R204" s="8">
        <f>'ETo Penman Montheit FAO 56'!AI202</f>
        <v>5.8672184638494684</v>
      </c>
      <c r="S204" s="12">
        <f t="shared" si="165"/>
        <v>6.4832764025536624</v>
      </c>
      <c r="T204" s="8">
        <f t="shared" si="166"/>
        <v>2.5355979358702004E-8</v>
      </c>
      <c r="U204" s="13">
        <f t="shared" si="167"/>
        <v>14.699999965505137</v>
      </c>
      <c r="V204" s="9">
        <f t="shared" si="168"/>
        <v>179.3507295061448</v>
      </c>
      <c r="W204" s="10"/>
      <c r="X204" s="10"/>
      <c r="Y204" s="7" t="str">
        <f t="shared" si="169"/>
        <v>Apply irrigation</v>
      </c>
      <c r="Z204" s="8">
        <f t="shared" si="170"/>
        <v>0</v>
      </c>
    </row>
    <row r="205" spans="1:26" x14ac:dyDescent="0.45">
      <c r="A205" s="25">
        <f>'ETo Penman Montheit FAO 56'!A203</f>
        <v>45947</v>
      </c>
      <c r="B205" s="37">
        <v>200</v>
      </c>
      <c r="C205" s="18">
        <f t="shared" ref="C205:D205" si="174">C204</f>
        <v>28.3</v>
      </c>
      <c r="D205" s="18">
        <f t="shared" si="174"/>
        <v>13.6</v>
      </c>
      <c r="E205" s="7">
        <f t="shared" si="157"/>
        <v>14.700000000000001</v>
      </c>
      <c r="F205">
        <v>1.225729927007299</v>
      </c>
      <c r="G205" s="18">
        <f t="shared" si="149"/>
        <v>0.4</v>
      </c>
      <c r="H205" s="18">
        <f t="shared" si="158"/>
        <v>5.8800000000000008</v>
      </c>
      <c r="I205" s="18">
        <f t="shared" si="159"/>
        <v>72.07291970802919</v>
      </c>
      <c r="J205" s="18">
        <f t="shared" si="160"/>
        <v>22.42</v>
      </c>
      <c r="K205" s="8">
        <f t="shared" si="161"/>
        <v>13.60000003242622</v>
      </c>
      <c r="L205" s="8">
        <v>129</v>
      </c>
      <c r="M205" s="12">
        <f t="shared" si="162"/>
        <v>-1234.3100364963502</v>
      </c>
      <c r="N205" s="12" t="str">
        <f t="shared" si="163"/>
        <v>No</v>
      </c>
      <c r="O205" s="8">
        <f t="shared" si="164"/>
        <v>3.6764421507129441E-9</v>
      </c>
      <c r="Q205" s="19">
        <v>1.09375</v>
      </c>
      <c r="R205" s="8">
        <f>'ETo Penman Montheit FAO 56'!AI203</f>
        <v>5.8672184638494684</v>
      </c>
      <c r="S205" s="12">
        <f t="shared" si="165"/>
        <v>6.4172701948353561</v>
      </c>
      <c r="T205" s="8">
        <f t="shared" si="166"/>
        <v>2.3592722636806572E-8</v>
      </c>
      <c r="U205" s="13">
        <f t="shared" si="167"/>
        <v>14.699999967573781</v>
      </c>
      <c r="V205" s="9">
        <f t="shared" si="168"/>
        <v>180.18229887261509</v>
      </c>
      <c r="W205" s="10"/>
      <c r="X205" s="10"/>
      <c r="Y205" s="7" t="str">
        <f t="shared" si="169"/>
        <v>Apply irrigation</v>
      </c>
      <c r="Z205" s="8">
        <f t="shared" si="170"/>
        <v>0</v>
      </c>
    </row>
    <row r="206" spans="1:26" x14ac:dyDescent="0.45">
      <c r="A206" s="55">
        <f>'ETo Penman Montheit FAO 56'!A204</f>
        <v>45948</v>
      </c>
      <c r="B206" s="37">
        <v>201</v>
      </c>
      <c r="C206" s="18">
        <f t="shared" ref="C206:D206" si="175">C205</f>
        <v>28.3</v>
      </c>
      <c r="D206" s="18">
        <f t="shared" si="175"/>
        <v>13.6</v>
      </c>
      <c r="E206" s="7">
        <f t="shared" si="157"/>
        <v>14.700000000000001</v>
      </c>
      <c r="F206">
        <v>1.231386861313869</v>
      </c>
      <c r="G206" s="18">
        <f t="shared" si="149"/>
        <v>0.4</v>
      </c>
      <c r="H206" s="18">
        <f t="shared" si="158"/>
        <v>5.8800000000000008</v>
      </c>
      <c r="I206" s="18">
        <f t="shared" si="159"/>
        <v>72.405547445255493</v>
      </c>
      <c r="J206" s="18">
        <f t="shared" si="160"/>
        <v>22.42</v>
      </c>
      <c r="K206" s="8">
        <f t="shared" si="161"/>
        <v>13.600000030510273</v>
      </c>
      <c r="L206" s="8">
        <v>130</v>
      </c>
      <c r="M206" s="12">
        <f t="shared" si="162"/>
        <v>-1252.3204379562051</v>
      </c>
      <c r="N206" s="12" t="str">
        <f t="shared" si="163"/>
        <v>No</v>
      </c>
      <c r="O206" s="8">
        <f t="shared" si="164"/>
        <v>3.4592146924694589E-9</v>
      </c>
      <c r="Q206" s="19">
        <v>1.0825</v>
      </c>
      <c r="R206" s="8">
        <f>'ETo Penman Montheit FAO 56'!AI204</f>
        <v>5.8672184638494684</v>
      </c>
      <c r="S206" s="12">
        <f t="shared" si="165"/>
        <v>6.3512639871170498</v>
      </c>
      <c r="T206" s="8">
        <f t="shared" si="166"/>
        <v>2.1970385699987453E-8</v>
      </c>
      <c r="U206" s="13">
        <f t="shared" si="167"/>
        <v>14.699999969489728</v>
      </c>
      <c r="V206" s="9">
        <f t="shared" si="168"/>
        <v>181.01386823743925</v>
      </c>
      <c r="W206" s="10"/>
      <c r="X206" s="10"/>
      <c r="Y206" s="7" t="str">
        <f t="shared" si="169"/>
        <v>Apply irrigation</v>
      </c>
      <c r="Z206" s="8">
        <f t="shared" si="170"/>
        <v>0</v>
      </c>
    </row>
    <row r="207" spans="1:26" x14ac:dyDescent="0.45">
      <c r="A207" s="25">
        <f>'ETo Penman Montheit FAO 56'!A205</f>
        <v>45949</v>
      </c>
      <c r="B207" s="37">
        <v>202</v>
      </c>
      <c r="C207" s="18">
        <f t="shared" ref="C207:D207" si="176">C206</f>
        <v>28.3</v>
      </c>
      <c r="D207" s="18">
        <f t="shared" si="176"/>
        <v>13.6</v>
      </c>
      <c r="E207" s="7">
        <f t="shared" si="157"/>
        <v>14.700000000000001</v>
      </c>
      <c r="F207">
        <v>1.2370437956204381</v>
      </c>
      <c r="G207" s="18">
        <f t="shared" si="149"/>
        <v>0.4</v>
      </c>
      <c r="H207" s="18">
        <f t="shared" si="158"/>
        <v>5.8800000000000008</v>
      </c>
      <c r="I207" s="18">
        <f t="shared" si="159"/>
        <v>72.738175182481768</v>
      </c>
      <c r="J207" s="18">
        <f t="shared" si="160"/>
        <v>22.42</v>
      </c>
      <c r="K207" s="8">
        <f t="shared" si="161"/>
        <v>13.600000028734234</v>
      </c>
      <c r="L207" s="8">
        <v>131</v>
      </c>
      <c r="M207" s="12">
        <f t="shared" si="162"/>
        <v>-1270.4439781021902</v>
      </c>
      <c r="N207" s="12" t="str">
        <f t="shared" si="163"/>
        <v>No</v>
      </c>
      <c r="O207" s="8">
        <f t="shared" si="164"/>
        <v>3.2578497677349105E-9</v>
      </c>
      <c r="Q207" s="19">
        <v>1.07125</v>
      </c>
      <c r="R207" s="8">
        <f>'ETo Penman Montheit FAO 56'!AI205</f>
        <v>5.8672184638494684</v>
      </c>
      <c r="S207" s="12">
        <f t="shared" si="165"/>
        <v>6.2852577793987434</v>
      </c>
      <c r="T207" s="8">
        <f t="shared" si="166"/>
        <v>2.0476425596768236E-8</v>
      </c>
      <c r="U207" s="13">
        <f t="shared" si="167"/>
        <v>14.699999971265767</v>
      </c>
      <c r="V207" s="9">
        <f t="shared" si="168"/>
        <v>181.84543760074936</v>
      </c>
      <c r="W207" s="10"/>
      <c r="X207" s="10"/>
      <c r="Y207" s="7" t="str">
        <f t="shared" si="169"/>
        <v>Apply irrigation</v>
      </c>
      <c r="Z207" s="8">
        <f t="shared" si="170"/>
        <v>0</v>
      </c>
    </row>
    <row r="208" spans="1:26" x14ac:dyDescent="0.45">
      <c r="A208" s="55">
        <f>'ETo Penman Montheit FAO 56'!A206</f>
        <v>45950</v>
      </c>
      <c r="B208" s="37">
        <v>203</v>
      </c>
      <c r="C208" s="18">
        <f t="shared" ref="C208:D208" si="177">C207</f>
        <v>28.3</v>
      </c>
      <c r="D208" s="18">
        <f t="shared" si="177"/>
        <v>13.6</v>
      </c>
      <c r="E208" s="7">
        <f t="shared" si="157"/>
        <v>14.700000000000001</v>
      </c>
      <c r="F208">
        <v>1.242700729927007</v>
      </c>
      <c r="G208" s="18">
        <f t="shared" si="149"/>
        <v>0.4</v>
      </c>
      <c r="H208" s="18">
        <f t="shared" si="158"/>
        <v>5.8800000000000008</v>
      </c>
      <c r="I208" s="18">
        <f t="shared" si="159"/>
        <v>73.070802919708029</v>
      </c>
      <c r="J208" s="18">
        <f t="shared" si="160"/>
        <v>22.42</v>
      </c>
      <c r="K208" s="8">
        <f t="shared" si="161"/>
        <v>13.600000027086498</v>
      </c>
      <c r="L208" s="8">
        <v>132</v>
      </c>
      <c r="M208" s="12">
        <f t="shared" si="162"/>
        <v>-1288.6806569343062</v>
      </c>
      <c r="N208" s="12" t="str">
        <f t="shared" si="163"/>
        <v>No</v>
      </c>
      <c r="O208" s="8">
        <f t="shared" si="164"/>
        <v>3.0710315401805133E-9</v>
      </c>
      <c r="Q208" s="19">
        <v>1.06</v>
      </c>
      <c r="R208" s="8">
        <f>'ETo Penman Montheit FAO 56'!AI206</f>
        <v>5.8672184638494684</v>
      </c>
      <c r="S208" s="12">
        <f t="shared" si="165"/>
        <v>6.2192515716804371</v>
      </c>
      <c r="T208" s="8">
        <f t="shared" si="166"/>
        <v>1.909951773294785E-8</v>
      </c>
      <c r="U208" s="13">
        <f t="shared" si="167"/>
        <v>14.699999972913503</v>
      </c>
      <c r="V208" s="9">
        <f t="shared" si="168"/>
        <v>182.67700696266593</v>
      </c>
      <c r="W208" s="10"/>
      <c r="X208" s="10"/>
      <c r="Y208" s="7" t="str">
        <f t="shared" si="169"/>
        <v>Apply irrigation</v>
      </c>
      <c r="Z208" s="8">
        <f t="shared" si="170"/>
        <v>0</v>
      </c>
    </row>
    <row r="209" spans="1:26" x14ac:dyDescent="0.45">
      <c r="A209" s="25">
        <f>'ETo Penman Montheit FAO 56'!A207</f>
        <v>45951</v>
      </c>
      <c r="B209" s="37">
        <v>204</v>
      </c>
      <c r="C209" s="18">
        <f t="shared" ref="C209:D209" si="178">C208</f>
        <v>28.3</v>
      </c>
      <c r="D209" s="18">
        <f t="shared" si="178"/>
        <v>13.6</v>
      </c>
      <c r="E209" s="7">
        <f t="shared" si="157"/>
        <v>14.700000000000001</v>
      </c>
      <c r="F209">
        <v>1.248357664233577</v>
      </c>
      <c r="G209" s="18">
        <f t="shared" si="149"/>
        <v>0.4</v>
      </c>
      <c r="H209" s="18">
        <f t="shared" si="158"/>
        <v>5.8800000000000008</v>
      </c>
      <c r="I209" s="18">
        <f t="shared" si="159"/>
        <v>73.403430656934333</v>
      </c>
      <c r="J209" s="18">
        <f t="shared" si="160"/>
        <v>22.42</v>
      </c>
      <c r="K209" s="8">
        <f t="shared" si="161"/>
        <v>13.600000025556527</v>
      </c>
      <c r="L209" s="8">
        <v>133</v>
      </c>
      <c r="M209" s="12">
        <f t="shared" si="162"/>
        <v>-1307.0304744525549</v>
      </c>
      <c r="N209" s="12" t="str">
        <f t="shared" si="163"/>
        <v>No</v>
      </c>
      <c r="O209" s="8">
        <f t="shared" si="164"/>
        <v>2.8975655208540729E-9</v>
      </c>
      <c r="Q209" s="19">
        <v>1.0487500000000001</v>
      </c>
      <c r="R209" s="8">
        <f>'ETo Penman Montheit FAO 56'!AI207</f>
        <v>5.8672184638494684</v>
      </c>
      <c r="S209" s="12">
        <f t="shared" si="165"/>
        <v>6.1532453639621307</v>
      </c>
      <c r="T209" s="8">
        <f t="shared" si="166"/>
        <v>1.782943160797184E-8</v>
      </c>
      <c r="U209" s="13">
        <f t="shared" si="167"/>
        <v>14.699999974443474</v>
      </c>
      <c r="V209" s="9">
        <f t="shared" si="168"/>
        <v>183.50857632329894</v>
      </c>
      <c r="W209" s="10"/>
      <c r="X209" s="10"/>
      <c r="Y209" s="7" t="str">
        <f t="shared" si="169"/>
        <v>Apply irrigation</v>
      </c>
      <c r="Z209" s="8">
        <f t="shared" si="170"/>
        <v>0</v>
      </c>
    </row>
    <row r="210" spans="1:26" x14ac:dyDescent="0.45">
      <c r="A210" s="55">
        <f>'ETo Penman Montheit FAO 56'!A208</f>
        <v>45952</v>
      </c>
      <c r="B210" s="37">
        <v>205</v>
      </c>
      <c r="C210" s="18">
        <f t="shared" ref="C210:D210" si="179">C209</f>
        <v>28.3</v>
      </c>
      <c r="D210" s="18">
        <f t="shared" si="179"/>
        <v>13.6</v>
      </c>
      <c r="E210" s="7">
        <f t="shared" si="157"/>
        <v>14.700000000000001</v>
      </c>
      <c r="F210">
        <v>1.2540145985401461</v>
      </c>
      <c r="G210" s="18">
        <f t="shared" si="149"/>
        <v>0.4</v>
      </c>
      <c r="H210" s="18">
        <f t="shared" si="158"/>
        <v>5.8800000000000008</v>
      </c>
      <c r="I210" s="18">
        <f t="shared" si="159"/>
        <v>73.736058394160594</v>
      </c>
      <c r="J210" s="18">
        <f t="shared" si="160"/>
        <v>22.42</v>
      </c>
      <c r="K210" s="8">
        <f t="shared" si="161"/>
        <v>13.600000024134738</v>
      </c>
      <c r="L210" s="8">
        <v>134</v>
      </c>
      <c r="M210" s="12">
        <f t="shared" si="162"/>
        <v>-1325.4934306569344</v>
      </c>
      <c r="N210" s="12" t="str">
        <f t="shared" si="163"/>
        <v>No</v>
      </c>
      <c r="O210" s="8">
        <f t="shared" si="164"/>
        <v>2.7363649124367839E-9</v>
      </c>
      <c r="Q210" s="19">
        <v>1.0375000000000001</v>
      </c>
      <c r="R210" s="8">
        <f>'ETo Penman Montheit FAO 56'!AI208</f>
        <v>5.8672184638494684</v>
      </c>
      <c r="S210" s="12">
        <f t="shared" si="165"/>
        <v>6.0872391562438244</v>
      </c>
      <c r="T210" s="8">
        <f t="shared" si="166"/>
        <v>1.6656907640756895E-8</v>
      </c>
      <c r="U210" s="13">
        <f t="shared" si="167"/>
        <v>14.699999975865262</v>
      </c>
      <c r="V210" s="9">
        <f t="shared" si="168"/>
        <v>184.34014568274833</v>
      </c>
      <c r="W210" s="10"/>
      <c r="X210" s="10"/>
      <c r="Y210" s="7" t="str">
        <f t="shared" si="169"/>
        <v>Apply irrigation</v>
      </c>
      <c r="Z210" s="8">
        <f t="shared" si="170"/>
        <v>0</v>
      </c>
    </row>
    <row r="211" spans="1:26" x14ac:dyDescent="0.45">
      <c r="A211" s="25">
        <f>'ETo Penman Montheit FAO 56'!A209</f>
        <v>45953</v>
      </c>
      <c r="B211" s="37">
        <v>206</v>
      </c>
      <c r="C211" s="18">
        <f t="shared" ref="C211:D211" si="180">C210</f>
        <v>28.3</v>
      </c>
      <c r="D211" s="18">
        <f t="shared" si="180"/>
        <v>13.6</v>
      </c>
      <c r="E211" s="7">
        <f t="shared" si="157"/>
        <v>14.700000000000001</v>
      </c>
      <c r="F211">
        <v>1.259671532846715</v>
      </c>
      <c r="G211" s="18">
        <f t="shared" si="149"/>
        <v>0.4</v>
      </c>
      <c r="H211" s="18">
        <f t="shared" si="158"/>
        <v>5.8800000000000008</v>
      </c>
      <c r="I211" s="18">
        <f t="shared" si="159"/>
        <v>74.068686131386841</v>
      </c>
      <c r="J211" s="18">
        <f t="shared" si="160"/>
        <v>22.42</v>
      </c>
      <c r="K211" s="8">
        <f t="shared" si="161"/>
        <v>13.600000022812416</v>
      </c>
      <c r="L211" s="8">
        <v>135</v>
      </c>
      <c r="M211" s="12">
        <f t="shared" si="162"/>
        <v>-1344.0695255474448</v>
      </c>
      <c r="N211" s="12" t="str">
        <f t="shared" si="163"/>
        <v>No</v>
      </c>
      <c r="O211" s="8">
        <f t="shared" si="164"/>
        <v>2.5864418384813348E-9</v>
      </c>
      <c r="Q211" s="19">
        <v>1.0262500000000001</v>
      </c>
      <c r="R211" s="8">
        <f>'ETo Penman Montheit FAO 56'!AI209</f>
        <v>5.8672184638494684</v>
      </c>
      <c r="S211" s="12">
        <f t="shared" si="165"/>
        <v>6.021232948525518</v>
      </c>
      <c r="T211" s="8">
        <f t="shared" si="166"/>
        <v>1.557356881730873E-8</v>
      </c>
      <c r="U211" s="13">
        <f t="shared" si="167"/>
        <v>14.699999977187584</v>
      </c>
      <c r="V211" s="9">
        <f t="shared" si="168"/>
        <v>185.17171504110559</v>
      </c>
      <c r="W211" s="10"/>
      <c r="X211" s="10"/>
      <c r="Y211" s="7" t="str">
        <f t="shared" si="169"/>
        <v>Apply irrigation</v>
      </c>
      <c r="Z211" s="8">
        <f t="shared" si="170"/>
        <v>0</v>
      </c>
    </row>
    <row r="212" spans="1:26" x14ac:dyDescent="0.45">
      <c r="A212" s="55">
        <f>'ETo Penman Montheit FAO 56'!A210</f>
        <v>45954</v>
      </c>
      <c r="B212" s="37">
        <v>207</v>
      </c>
      <c r="C212" s="18">
        <f t="shared" ref="C212:D212" si="181">C211</f>
        <v>28.3</v>
      </c>
      <c r="D212" s="18">
        <f t="shared" si="181"/>
        <v>13.6</v>
      </c>
      <c r="E212" s="7">
        <f t="shared" si="157"/>
        <v>14.700000000000001</v>
      </c>
      <c r="F212">
        <v>1.265328467153285</v>
      </c>
      <c r="G212" s="18">
        <f t="shared" si="149"/>
        <v>0.4</v>
      </c>
      <c r="H212" s="18">
        <f t="shared" si="158"/>
        <v>5.8800000000000008</v>
      </c>
      <c r="I212" s="18">
        <f t="shared" si="159"/>
        <v>74.401313868613158</v>
      </c>
      <c r="J212" s="18">
        <f t="shared" si="160"/>
        <v>22.42</v>
      </c>
      <c r="K212" s="8">
        <f t="shared" si="161"/>
        <v>13.600000021581623</v>
      </c>
      <c r="L212" s="8">
        <v>136</v>
      </c>
      <c r="M212" s="12">
        <f t="shared" si="162"/>
        <v>-1362.7587591240879</v>
      </c>
      <c r="N212" s="12" t="str">
        <f t="shared" si="163"/>
        <v>No</v>
      </c>
      <c r="O212" s="8">
        <f t="shared" si="164"/>
        <v>2.4468961301593595E-9</v>
      </c>
      <c r="Q212" s="19">
        <v>1.0149999999999999</v>
      </c>
      <c r="R212" s="8">
        <f>'ETo Penman Montheit FAO 56'!AI210</f>
        <v>5.8672184638494684</v>
      </c>
      <c r="S212" s="12">
        <f t="shared" si="165"/>
        <v>5.9552267408072099</v>
      </c>
      <c r="T212" s="8">
        <f t="shared" si="166"/>
        <v>1.4571821266302697E-8</v>
      </c>
      <c r="U212" s="13">
        <f t="shared" si="167"/>
        <v>14.699999978418377</v>
      </c>
      <c r="V212" s="9">
        <f t="shared" si="168"/>
        <v>186.00328439845447</v>
      </c>
      <c r="W212" s="10"/>
      <c r="X212" s="10"/>
      <c r="Y212" s="7" t="str">
        <f t="shared" si="169"/>
        <v>Apply irrigation</v>
      </c>
      <c r="Z212" s="8">
        <f t="shared" si="170"/>
        <v>0</v>
      </c>
    </row>
    <row r="213" spans="1:26" x14ac:dyDescent="0.45">
      <c r="A213" s="25">
        <f>'ETo Penman Montheit FAO 56'!A211</f>
        <v>45955</v>
      </c>
      <c r="B213" s="37">
        <v>208</v>
      </c>
      <c r="C213" s="18">
        <f t="shared" ref="C213:D213" si="182">C212</f>
        <v>28.3</v>
      </c>
      <c r="D213" s="18">
        <f t="shared" si="182"/>
        <v>13.6</v>
      </c>
      <c r="E213" s="7">
        <f t="shared" si="157"/>
        <v>14.700000000000001</v>
      </c>
      <c r="F213">
        <v>1.2709854014598541</v>
      </c>
      <c r="G213" s="18">
        <f t="shared" si="149"/>
        <v>0.4</v>
      </c>
      <c r="H213" s="18">
        <f t="shared" si="158"/>
        <v>5.8800000000000008</v>
      </c>
      <c r="I213" s="18">
        <f t="shared" si="159"/>
        <v>74.733941605839419</v>
      </c>
      <c r="J213" s="18">
        <f t="shared" si="160"/>
        <v>22.42</v>
      </c>
      <c r="K213" s="8">
        <f t="shared" si="161"/>
        <v>13.600000020435125</v>
      </c>
      <c r="L213" s="8">
        <v>137</v>
      </c>
      <c r="M213" s="12">
        <f t="shared" si="162"/>
        <v>-1381.5611313868615</v>
      </c>
      <c r="N213" s="12" t="str">
        <f t="shared" si="163"/>
        <v>No</v>
      </c>
      <c r="O213" s="8">
        <f t="shared" si="164"/>
        <v>2.3169076657225673E-9</v>
      </c>
      <c r="Q213" s="19">
        <v>1.0037499999999999</v>
      </c>
      <c r="R213" s="8">
        <f>'ETo Penman Montheit FAO 56'!AI211</f>
        <v>5.8672184638494684</v>
      </c>
      <c r="S213" s="12">
        <f t="shared" si="165"/>
        <v>5.8892205330889036</v>
      </c>
      <c r="T213" s="8">
        <f t="shared" si="166"/>
        <v>1.3644780198244425E-8</v>
      </c>
      <c r="U213" s="13">
        <f t="shared" si="167"/>
        <v>14.699999979564875</v>
      </c>
      <c r="V213" s="9">
        <f t="shared" si="168"/>
        <v>186.83485375487112</v>
      </c>
      <c r="W213" s="10"/>
      <c r="X213" s="10"/>
      <c r="Y213" s="7" t="str">
        <f t="shared" si="169"/>
        <v>Apply irrigation</v>
      </c>
      <c r="Z213" s="8">
        <f t="shared" si="170"/>
        <v>0</v>
      </c>
    </row>
    <row r="214" spans="1:26" x14ac:dyDescent="0.45">
      <c r="A214" s="55">
        <f>'ETo Penman Montheit FAO 56'!A212</f>
        <v>45956</v>
      </c>
      <c r="B214" s="37">
        <v>209</v>
      </c>
      <c r="C214" s="18">
        <f t="shared" ref="C214:D214" si="183">C213</f>
        <v>28.3</v>
      </c>
      <c r="D214" s="18">
        <f t="shared" si="183"/>
        <v>13.6</v>
      </c>
      <c r="E214" s="7">
        <f t="shared" si="157"/>
        <v>14.700000000000001</v>
      </c>
      <c r="F214">
        <v>1.2766423357664229</v>
      </c>
      <c r="G214" s="18">
        <f t="shared" si="149"/>
        <v>0.4</v>
      </c>
      <c r="H214" s="18">
        <f t="shared" si="158"/>
        <v>5.8800000000000008</v>
      </c>
      <c r="I214" s="18">
        <f t="shared" si="159"/>
        <v>75.066569343065666</v>
      </c>
      <c r="J214" s="18">
        <f t="shared" si="160"/>
        <v>22.42</v>
      </c>
      <c r="K214" s="8">
        <f t="shared" si="161"/>
        <v>13.600000019366323</v>
      </c>
      <c r="L214" s="8">
        <v>138</v>
      </c>
      <c r="M214" s="12">
        <f t="shared" si="162"/>
        <v>-1400.476642335766</v>
      </c>
      <c r="N214" s="12" t="str">
        <f t="shared" si="163"/>
        <v>No</v>
      </c>
      <c r="O214" s="8">
        <f t="shared" si="164"/>
        <v>2.1957282658746635E-9</v>
      </c>
      <c r="Q214" s="19">
        <v>0.99249999999999994</v>
      </c>
      <c r="R214" s="8">
        <f>'ETo Penman Montheit FAO 56'!AI212</f>
        <v>5.8672184638494684</v>
      </c>
      <c r="S214" s="12">
        <f t="shared" si="165"/>
        <v>5.8232143253705972</v>
      </c>
      <c r="T214" s="8">
        <f t="shared" si="166"/>
        <v>1.278619629246248E-8</v>
      </c>
      <c r="U214" s="13">
        <f t="shared" si="167"/>
        <v>14.699999980633677</v>
      </c>
      <c r="V214" s="9">
        <f t="shared" si="168"/>
        <v>187.66642311042551</v>
      </c>
      <c r="W214" s="10"/>
      <c r="X214" s="10"/>
      <c r="Y214" s="7" t="str">
        <f t="shared" si="169"/>
        <v>Apply irrigation</v>
      </c>
      <c r="Z214" s="8">
        <f t="shared" si="170"/>
        <v>0</v>
      </c>
    </row>
    <row r="215" spans="1:26" x14ac:dyDescent="0.45">
      <c r="A215" s="25">
        <f>'ETo Penman Montheit FAO 56'!A213</f>
        <v>45957</v>
      </c>
      <c r="B215" s="37">
        <v>210</v>
      </c>
      <c r="C215" s="18">
        <f t="shared" ref="C215:D215" si="184">C214</f>
        <v>28.3</v>
      </c>
      <c r="D215" s="18">
        <f t="shared" si="184"/>
        <v>13.6</v>
      </c>
      <c r="E215" s="7">
        <f t="shared" si="157"/>
        <v>14.700000000000001</v>
      </c>
      <c r="F215">
        <v>1.2822992700729929</v>
      </c>
      <c r="G215" s="18">
        <f t="shared" si="149"/>
        <v>0.4</v>
      </c>
      <c r="H215" s="18">
        <f t="shared" si="158"/>
        <v>5.8800000000000008</v>
      </c>
      <c r="I215" s="18">
        <f t="shared" si="159"/>
        <v>75.399197080291998</v>
      </c>
      <c r="J215" s="18">
        <f t="shared" si="160"/>
        <v>22.42</v>
      </c>
      <c r="K215" s="8">
        <f t="shared" si="161"/>
        <v>13.600000018369192</v>
      </c>
      <c r="L215" s="8">
        <v>139</v>
      </c>
      <c r="M215" s="12">
        <f t="shared" si="162"/>
        <v>-1419.505291970803</v>
      </c>
      <c r="N215" s="12" t="str">
        <f t="shared" si="163"/>
        <v>No</v>
      </c>
      <c r="O215" s="8">
        <f t="shared" si="164"/>
        <v>2.0826749214108986E-9</v>
      </c>
      <c r="Q215" s="19">
        <v>0.98124999999999996</v>
      </c>
      <c r="R215" s="8">
        <f>'ETo Penman Montheit FAO 56'!AI213</f>
        <v>5.8672184638494684</v>
      </c>
      <c r="S215" s="12">
        <f t="shared" si="165"/>
        <v>5.7572081176522909</v>
      </c>
      <c r="T215" s="8">
        <f t="shared" si="166"/>
        <v>1.1990392963977672E-8</v>
      </c>
      <c r="U215" s="13">
        <f t="shared" si="167"/>
        <v>14.699999981630809</v>
      </c>
      <c r="V215" s="9">
        <f t="shared" si="168"/>
        <v>188.49799246518197</v>
      </c>
      <c r="W215" s="10"/>
      <c r="X215" s="10"/>
      <c r="Y215" s="7" t="str">
        <f t="shared" si="169"/>
        <v>Apply irrigation</v>
      </c>
      <c r="Z215" s="8">
        <f t="shared" si="170"/>
        <v>0</v>
      </c>
    </row>
    <row r="216" spans="1:26" x14ac:dyDescent="0.45">
      <c r="A216" s="55">
        <f>'ETo Penman Montheit FAO 56'!A214</f>
        <v>45958</v>
      </c>
      <c r="B216" s="37">
        <v>211</v>
      </c>
      <c r="C216" s="18">
        <f t="shared" ref="C216:D216" si="185">C215</f>
        <v>28.3</v>
      </c>
      <c r="D216" s="18">
        <f t="shared" si="185"/>
        <v>13.6</v>
      </c>
      <c r="E216" s="7">
        <f t="shared" si="157"/>
        <v>14.700000000000001</v>
      </c>
      <c r="F216">
        <v>1.287956204379562</v>
      </c>
      <c r="G216" s="18">
        <f t="shared" si="149"/>
        <v>0.4</v>
      </c>
      <c r="H216" s="18">
        <f t="shared" si="158"/>
        <v>5.8800000000000008</v>
      </c>
      <c r="I216" s="18">
        <f t="shared" si="159"/>
        <v>75.731824817518245</v>
      </c>
      <c r="J216" s="18">
        <f t="shared" si="160"/>
        <v>22.42</v>
      </c>
      <c r="K216" s="8">
        <f t="shared" si="161"/>
        <v>13.60000001743823</v>
      </c>
      <c r="L216" s="8">
        <v>140</v>
      </c>
      <c r="M216" s="12">
        <f t="shared" si="162"/>
        <v>-1438.647080291971</v>
      </c>
      <c r="N216" s="12" t="str">
        <f t="shared" si="163"/>
        <v>No</v>
      </c>
      <c r="O216" s="8">
        <f t="shared" si="164"/>
        <v>1.9771235759691308E-9</v>
      </c>
      <c r="Q216" s="19">
        <v>0.97</v>
      </c>
      <c r="R216" s="8">
        <f>'ETo Penman Montheit FAO 56'!AI214</f>
        <v>5.8672184638494684</v>
      </c>
      <c r="S216" s="12">
        <f t="shared" si="165"/>
        <v>5.6912019099339846</v>
      </c>
      <c r="T216" s="8">
        <f t="shared" si="166"/>
        <v>1.1252209471731026E-8</v>
      </c>
      <c r="U216" s="13">
        <f t="shared" si="167"/>
        <v>14.699999982561771</v>
      </c>
      <c r="V216" s="9">
        <f t="shared" si="168"/>
        <v>189.32956181919886</v>
      </c>
      <c r="W216" s="10"/>
      <c r="X216" s="10"/>
      <c r="Y216" s="7" t="str">
        <f t="shared" si="169"/>
        <v>Apply irrigation</v>
      </c>
      <c r="Z216" s="8">
        <f t="shared" si="170"/>
        <v>0</v>
      </c>
    </row>
    <row r="217" spans="1:26" x14ac:dyDescent="0.45">
      <c r="A217" s="25">
        <f>'ETo Penman Montheit FAO 56'!A215</f>
        <v>45959</v>
      </c>
      <c r="B217" s="37">
        <v>212</v>
      </c>
      <c r="C217" s="18">
        <f t="shared" ref="C217:D217" si="186">C216</f>
        <v>28.3</v>
      </c>
      <c r="D217" s="18">
        <f t="shared" si="186"/>
        <v>13.6</v>
      </c>
      <c r="E217" s="7">
        <f t="shared" si="157"/>
        <v>14.700000000000001</v>
      </c>
      <c r="F217">
        <v>1.2936131386861309</v>
      </c>
      <c r="G217" s="18">
        <f t="shared" si="149"/>
        <v>0.4</v>
      </c>
      <c r="H217" s="18">
        <f t="shared" si="158"/>
        <v>5.8800000000000008</v>
      </c>
      <c r="I217" s="18">
        <f t="shared" si="159"/>
        <v>76.064452554744506</v>
      </c>
      <c r="J217" s="18">
        <f t="shared" si="160"/>
        <v>22.42</v>
      </c>
      <c r="K217" s="8">
        <f t="shared" si="161"/>
        <v>13.600000016568401</v>
      </c>
      <c r="L217" s="8">
        <v>141</v>
      </c>
      <c r="M217" s="12">
        <f t="shared" si="162"/>
        <v>-1457.9020072992696</v>
      </c>
      <c r="N217" s="12" t="str">
        <f t="shared" si="163"/>
        <v>No</v>
      </c>
      <c r="O217" s="8">
        <f t="shared" si="164"/>
        <v>1.8785035749147028E-9</v>
      </c>
      <c r="Q217" s="19">
        <v>0.95874999999999999</v>
      </c>
      <c r="R217" s="8">
        <f>'ETo Penman Montheit FAO 56'!AI215</f>
        <v>5.8672184638494684</v>
      </c>
      <c r="S217" s="12">
        <f t="shared" si="165"/>
        <v>5.6251957022156782</v>
      </c>
      <c r="T217" s="8">
        <f t="shared" si="166"/>
        <v>1.0566950236206973E-8</v>
      </c>
      <c r="U217" s="13">
        <f t="shared" si="167"/>
        <v>14.699999983431599</v>
      </c>
      <c r="V217" s="9">
        <f t="shared" si="168"/>
        <v>190.16113117253025</v>
      </c>
      <c r="W217" s="10"/>
      <c r="X217" s="10"/>
      <c r="Y217" s="7" t="str">
        <f t="shared" si="169"/>
        <v>Apply irrigation</v>
      </c>
      <c r="Z217" s="8">
        <f t="shared" si="170"/>
        <v>0</v>
      </c>
    </row>
    <row r="218" spans="1:26" x14ac:dyDescent="0.45">
      <c r="A218" s="55">
        <f>'ETo Penman Montheit FAO 56'!A216</f>
        <v>45960</v>
      </c>
      <c r="B218" s="37">
        <v>213</v>
      </c>
      <c r="C218" s="18">
        <f t="shared" ref="C218:D218" si="187">C217</f>
        <v>28.3</v>
      </c>
      <c r="D218" s="18">
        <f t="shared" si="187"/>
        <v>13.6</v>
      </c>
      <c r="E218" s="7">
        <f t="shared" si="157"/>
        <v>14.700000000000001</v>
      </c>
      <c r="F218">
        <v>1.2992700729927009</v>
      </c>
      <c r="G218" s="18">
        <f t="shared" si="149"/>
        <v>0.4</v>
      </c>
      <c r="H218" s="18">
        <f t="shared" si="158"/>
        <v>5.8800000000000008</v>
      </c>
      <c r="I218" s="18">
        <f t="shared" si="159"/>
        <v>76.397080291970809</v>
      </c>
      <c r="J218" s="18">
        <f t="shared" si="160"/>
        <v>22.42</v>
      </c>
      <c r="K218" s="8">
        <f t="shared" si="161"/>
        <v>13.600000015755102</v>
      </c>
      <c r="L218" s="8">
        <v>142</v>
      </c>
      <c r="M218" s="12">
        <f t="shared" si="162"/>
        <v>-1477.2700729927008</v>
      </c>
      <c r="N218" s="12" t="str">
        <f t="shared" si="163"/>
        <v>No</v>
      </c>
      <c r="O218" s="8">
        <f t="shared" si="164"/>
        <v>1.7862927803591333E-9</v>
      </c>
      <c r="Q218" s="19">
        <v>0.9474999999999999</v>
      </c>
      <c r="R218" s="8">
        <f>'ETo Penman Montheit FAO 56'!AI216</f>
        <v>5.8672184638494684</v>
      </c>
      <c r="S218" s="12">
        <f t="shared" si="165"/>
        <v>5.559189494497371</v>
      </c>
      <c r="T218" s="8">
        <f t="shared" si="166"/>
        <v>9.9303400586689937E-9</v>
      </c>
      <c r="U218" s="13">
        <f t="shared" si="167"/>
        <v>14.699999984244899</v>
      </c>
      <c r="V218" s="9">
        <f t="shared" si="168"/>
        <v>190.9927005252257</v>
      </c>
      <c r="W218" s="10"/>
      <c r="X218" s="10"/>
      <c r="Y218" s="7" t="str">
        <f t="shared" si="169"/>
        <v>Apply irrigation</v>
      </c>
      <c r="Z218" s="8">
        <f t="shared" si="170"/>
        <v>0</v>
      </c>
    </row>
    <row r="219" spans="1:26" x14ac:dyDescent="0.45">
      <c r="A219" s="25">
        <f>'ETo Penman Montheit FAO 56'!A217</f>
        <v>45961</v>
      </c>
      <c r="B219" s="37">
        <v>214</v>
      </c>
      <c r="C219" s="18">
        <f t="shared" ref="C219:D219" si="188">C218</f>
        <v>28.3</v>
      </c>
      <c r="D219" s="18">
        <f t="shared" si="188"/>
        <v>13.6</v>
      </c>
      <c r="E219" s="7">
        <f t="shared" si="157"/>
        <v>14.700000000000001</v>
      </c>
      <c r="F219">
        <v>1.30492700729927</v>
      </c>
      <c r="G219" s="18">
        <f t="shared" si="149"/>
        <v>0.4</v>
      </c>
      <c r="H219" s="18">
        <f t="shared" si="158"/>
        <v>5.8800000000000008</v>
      </c>
      <c r="I219" s="18">
        <f t="shared" si="159"/>
        <v>76.729708029197084</v>
      </c>
      <c r="J219" s="18">
        <f t="shared" si="160"/>
        <v>22.42</v>
      </c>
      <c r="K219" s="8">
        <f t="shared" si="161"/>
        <v>13.600000014994114</v>
      </c>
      <c r="L219" s="8">
        <v>143</v>
      </c>
      <c r="M219" s="12">
        <f t="shared" si="162"/>
        <v>-1496.7512773722626</v>
      </c>
      <c r="N219" s="12" t="str">
        <f t="shared" si="163"/>
        <v>No</v>
      </c>
      <c r="O219" s="8">
        <f t="shared" si="164"/>
        <v>1.7000130192457164E-9</v>
      </c>
      <c r="Q219" s="19">
        <v>0.93624999999999992</v>
      </c>
      <c r="R219" s="8">
        <f>'ETo Penman Montheit FAO 56'!AI217</f>
        <v>5.8672184638494684</v>
      </c>
      <c r="S219" s="12">
        <f t="shared" si="165"/>
        <v>5.4931832867790646</v>
      </c>
      <c r="T219" s="8">
        <f t="shared" si="166"/>
        <v>9.3384831046273848E-9</v>
      </c>
      <c r="U219" s="13">
        <f t="shared" si="167"/>
        <v>14.699999985005887</v>
      </c>
      <c r="V219" s="9">
        <f t="shared" si="168"/>
        <v>191.82426987733047</v>
      </c>
      <c r="W219" s="10"/>
      <c r="X219" s="10"/>
      <c r="Y219" s="7" t="str">
        <f t="shared" si="169"/>
        <v>Apply irrigation</v>
      </c>
      <c r="Z219" s="8">
        <f t="shared" si="170"/>
        <v>0</v>
      </c>
    </row>
    <row r="220" spans="1:26" x14ac:dyDescent="0.45">
      <c r="A220" s="55">
        <f>'ETo Penman Montheit FAO 56'!A218</f>
        <v>45962</v>
      </c>
      <c r="B220" s="37">
        <v>215</v>
      </c>
      <c r="C220" s="18">
        <f t="shared" ref="C220:D220" si="189">C219</f>
        <v>28.3</v>
      </c>
      <c r="D220" s="18">
        <f t="shared" si="189"/>
        <v>13.6</v>
      </c>
      <c r="E220" s="7">
        <f t="shared" si="157"/>
        <v>14.700000000000001</v>
      </c>
      <c r="F220">
        <v>1.3105839416058389</v>
      </c>
      <c r="G220" s="18">
        <f t="shared" si="149"/>
        <v>0.4</v>
      </c>
      <c r="H220" s="18">
        <f t="shared" si="158"/>
        <v>5.8800000000000008</v>
      </c>
      <c r="I220" s="18">
        <f t="shared" si="159"/>
        <v>77.062335766423331</v>
      </c>
      <c r="J220" s="18">
        <f t="shared" si="160"/>
        <v>22.42</v>
      </c>
      <c r="K220" s="8">
        <f t="shared" si="161"/>
        <v>13.600000014281571</v>
      </c>
      <c r="L220" s="8">
        <v>144</v>
      </c>
      <c r="M220" s="12">
        <f t="shared" si="162"/>
        <v>-1516.3456204379556</v>
      </c>
      <c r="N220" s="12" t="str">
        <f t="shared" si="163"/>
        <v>No</v>
      </c>
      <c r="O220" s="8">
        <f t="shared" si="164"/>
        <v>1.619225753479725E-9</v>
      </c>
      <c r="Q220" s="19">
        <v>0.92499999999999993</v>
      </c>
      <c r="R220" s="8">
        <f>'ETo Penman Montheit FAO 56'!AI218</f>
        <v>5.8672184638494684</v>
      </c>
      <c r="S220" s="12">
        <f t="shared" si="165"/>
        <v>5.4271770790607583</v>
      </c>
      <c r="T220" s="8">
        <f t="shared" si="166"/>
        <v>8.7878248951100485E-9</v>
      </c>
      <c r="U220" s="13">
        <f t="shared" si="167"/>
        <v>14.69999998571843</v>
      </c>
      <c r="V220" s="9">
        <f t="shared" si="168"/>
        <v>192.65583922888635</v>
      </c>
      <c r="W220" s="10"/>
      <c r="X220" s="10"/>
      <c r="Y220" s="7" t="str">
        <f t="shared" si="169"/>
        <v>Apply irrigation</v>
      </c>
      <c r="Z220" s="8">
        <f t="shared" si="170"/>
        <v>0</v>
      </c>
    </row>
    <row r="221" spans="1:26" x14ac:dyDescent="0.45">
      <c r="A221" s="25">
        <f>'ETo Penman Montheit FAO 56'!A219</f>
        <v>45963</v>
      </c>
      <c r="B221" s="37">
        <v>216</v>
      </c>
      <c r="C221" s="18">
        <f t="shared" ref="C221:D221" si="190">C220</f>
        <v>28.3</v>
      </c>
      <c r="D221" s="18">
        <f t="shared" si="190"/>
        <v>13.6</v>
      </c>
      <c r="E221" s="7">
        <f t="shared" si="157"/>
        <v>14.700000000000001</v>
      </c>
      <c r="F221">
        <v>1.3162408759124089</v>
      </c>
      <c r="G221" s="18">
        <f t="shared" si="149"/>
        <v>0.4</v>
      </c>
      <c r="H221" s="18">
        <f t="shared" si="158"/>
        <v>5.8800000000000008</v>
      </c>
      <c r="I221" s="18">
        <f t="shared" si="159"/>
        <v>77.394963503649649</v>
      </c>
      <c r="J221" s="18">
        <f t="shared" si="160"/>
        <v>22.42</v>
      </c>
      <c r="K221" s="8">
        <f t="shared" si="161"/>
        <v>13.600000013613926</v>
      </c>
      <c r="L221" s="8">
        <v>145</v>
      </c>
      <c r="M221" s="12">
        <f t="shared" si="162"/>
        <v>-1536.0531021897812</v>
      </c>
      <c r="N221" s="12" t="str">
        <f t="shared" si="163"/>
        <v>No</v>
      </c>
      <c r="O221" s="8">
        <f t="shared" si="164"/>
        <v>1.5435289713039424E-9</v>
      </c>
      <c r="Q221" s="19">
        <v>0.91374999999999995</v>
      </c>
      <c r="R221" s="8">
        <f>'ETo Penman Montheit FAO 56'!AI219</f>
        <v>5.8672184638494684</v>
      </c>
      <c r="S221" s="12">
        <f t="shared" si="165"/>
        <v>5.3611708713424511</v>
      </c>
      <c r="T221" s="8">
        <f t="shared" si="166"/>
        <v>8.275122560027874E-9</v>
      </c>
      <c r="U221" s="13">
        <f t="shared" si="167"/>
        <v>14.699999986386075</v>
      </c>
      <c r="V221" s="9">
        <f t="shared" si="168"/>
        <v>193.48740857993207</v>
      </c>
      <c r="W221" s="10"/>
      <c r="X221" s="10"/>
      <c r="Y221" s="7" t="str">
        <f t="shared" si="169"/>
        <v>Apply irrigation</v>
      </c>
      <c r="Z221" s="8">
        <f t="shared" si="170"/>
        <v>0</v>
      </c>
    </row>
    <row r="222" spans="1:26" x14ac:dyDescent="0.45">
      <c r="A222" s="55">
        <f>'ETo Penman Montheit FAO 56'!A220</f>
        <v>45964</v>
      </c>
      <c r="B222" s="37">
        <v>217</v>
      </c>
      <c r="C222" s="18">
        <f t="shared" ref="C222:D222" si="191">C221</f>
        <v>28.3</v>
      </c>
      <c r="D222" s="18">
        <f t="shared" si="191"/>
        <v>13.6</v>
      </c>
      <c r="E222" s="7">
        <f t="shared" si="157"/>
        <v>14.700000000000001</v>
      </c>
      <c r="F222">
        <v>1.321897810218978</v>
      </c>
      <c r="G222" s="18">
        <f t="shared" si="149"/>
        <v>0.4</v>
      </c>
      <c r="H222" s="18">
        <f t="shared" si="158"/>
        <v>5.8800000000000008</v>
      </c>
      <c r="I222" s="18">
        <f t="shared" si="159"/>
        <v>77.72759124087591</v>
      </c>
      <c r="J222" s="18">
        <f t="shared" si="160"/>
        <v>22.42</v>
      </c>
      <c r="K222" s="8">
        <f t="shared" si="161"/>
        <v>13.600000012987923</v>
      </c>
      <c r="L222" s="8">
        <v>146</v>
      </c>
      <c r="M222" s="12">
        <f t="shared" si="162"/>
        <v>-1555.8737226277372</v>
      </c>
      <c r="N222" s="12" t="str">
        <f t="shared" si="163"/>
        <v>No</v>
      </c>
      <c r="O222" s="8">
        <f t="shared" si="164"/>
        <v>1.4725537456072857E-9</v>
      </c>
      <c r="Q222" s="19">
        <v>0.90249999999999986</v>
      </c>
      <c r="R222" s="8">
        <f>'ETo Penman Montheit FAO 56'!AI220</f>
        <v>5.8672184638494684</v>
      </c>
      <c r="S222" s="12">
        <f t="shared" si="165"/>
        <v>5.2951646636241447</v>
      </c>
      <c r="T222" s="8">
        <f t="shared" si="166"/>
        <v>7.7974145590270775E-9</v>
      </c>
      <c r="U222" s="13">
        <f t="shared" si="167"/>
        <v>14.699999987012077</v>
      </c>
      <c r="V222" s="9">
        <f t="shared" si="168"/>
        <v>194.31897793050271</v>
      </c>
      <c r="W222" s="10"/>
      <c r="X222" s="10"/>
      <c r="Y222" s="7" t="str">
        <f t="shared" si="169"/>
        <v>Apply irrigation</v>
      </c>
      <c r="Z222" s="8">
        <f t="shared" si="170"/>
        <v>0</v>
      </c>
    </row>
    <row r="223" spans="1:26" x14ac:dyDescent="0.45">
      <c r="A223" s="25">
        <f>'ETo Penman Montheit FAO 56'!A221</f>
        <v>45965</v>
      </c>
      <c r="B223" s="37">
        <v>218</v>
      </c>
      <c r="C223" s="18">
        <f t="shared" ref="C223:D223" si="192">C222</f>
        <v>28.3</v>
      </c>
      <c r="D223" s="18">
        <f t="shared" si="192"/>
        <v>13.6</v>
      </c>
      <c r="E223" s="7">
        <f t="shared" si="157"/>
        <v>14.700000000000001</v>
      </c>
      <c r="F223">
        <v>1.3275547445255469</v>
      </c>
      <c r="G223" s="18">
        <f t="shared" si="149"/>
        <v>0.4</v>
      </c>
      <c r="H223" s="18">
        <f t="shared" si="158"/>
        <v>5.8800000000000008</v>
      </c>
      <c r="I223" s="18">
        <f t="shared" si="159"/>
        <v>78.060218978102171</v>
      </c>
      <c r="J223" s="18">
        <f t="shared" si="160"/>
        <v>22.42</v>
      </c>
      <c r="K223" s="8">
        <f t="shared" si="161"/>
        <v>13.600000012400571</v>
      </c>
      <c r="L223" s="8">
        <v>147</v>
      </c>
      <c r="M223" s="12">
        <f t="shared" si="162"/>
        <v>-1575.8074817518241</v>
      </c>
      <c r="N223" s="12" t="str">
        <f t="shared" si="163"/>
        <v>No</v>
      </c>
      <c r="O223" s="8">
        <f t="shared" si="164"/>
        <v>1.405960459166522E-9</v>
      </c>
      <c r="Q223" s="19">
        <v>0.89124999999999988</v>
      </c>
      <c r="R223" s="8">
        <f>'ETo Penman Montheit FAO 56'!AI221</f>
        <v>5.8672184638494684</v>
      </c>
      <c r="S223" s="12">
        <f t="shared" si="165"/>
        <v>5.2291584559058384</v>
      </c>
      <c r="T223" s="8">
        <f t="shared" si="166"/>
        <v>7.3519900237198735E-9</v>
      </c>
      <c r="U223" s="13">
        <f t="shared" si="167"/>
        <v>14.69999998759943</v>
      </c>
      <c r="V223" s="9">
        <f t="shared" si="168"/>
        <v>195.15054728063103</v>
      </c>
      <c r="W223" s="10"/>
      <c r="X223" s="10"/>
      <c r="Y223" s="7" t="str">
        <f t="shared" si="169"/>
        <v>Apply irrigation</v>
      </c>
      <c r="Z223" s="8">
        <f t="shared" si="170"/>
        <v>0</v>
      </c>
    </row>
    <row r="224" spans="1:26" x14ac:dyDescent="0.45">
      <c r="A224" s="55">
        <f>'ETo Penman Montheit FAO 56'!A222</f>
        <v>45966</v>
      </c>
      <c r="B224" s="37">
        <v>219</v>
      </c>
      <c r="C224" s="18">
        <f t="shared" ref="C224:D224" si="193">C223</f>
        <v>28.3</v>
      </c>
      <c r="D224" s="18">
        <f t="shared" si="193"/>
        <v>13.6</v>
      </c>
      <c r="E224" s="7">
        <f t="shared" si="157"/>
        <v>14.700000000000001</v>
      </c>
      <c r="F224">
        <v>1.3332116788321171</v>
      </c>
      <c r="G224" s="18">
        <f t="shared" si="149"/>
        <v>0.4</v>
      </c>
      <c r="H224" s="18">
        <f t="shared" si="158"/>
        <v>5.8800000000000008</v>
      </c>
      <c r="I224" s="18">
        <f t="shared" si="159"/>
        <v>78.392846715328488</v>
      </c>
      <c r="J224" s="18">
        <f t="shared" si="160"/>
        <v>22.42</v>
      </c>
      <c r="K224" s="8">
        <f t="shared" si="161"/>
        <v>13.60000001184912</v>
      </c>
      <c r="L224" s="8">
        <v>148</v>
      </c>
      <c r="M224" s="12">
        <f t="shared" si="162"/>
        <v>-1595.8543795620444</v>
      </c>
      <c r="N224" s="12" t="str">
        <f t="shared" si="163"/>
        <v>No</v>
      </c>
      <c r="O224" s="8">
        <f t="shared" si="164"/>
        <v>1.343437694423244E-9</v>
      </c>
      <c r="Q224" s="19">
        <v>0.87999999999999989</v>
      </c>
      <c r="R224" s="8">
        <f>'ETo Penman Montheit FAO 56'!AI222</f>
        <v>5.8672184638494684</v>
      </c>
      <c r="S224" s="12">
        <f t="shared" si="165"/>
        <v>5.1631522481875312</v>
      </c>
      <c r="T224" s="8">
        <f t="shared" si="166"/>
        <v>6.9363733522612462E-9</v>
      </c>
      <c r="U224" s="13">
        <f t="shared" si="167"/>
        <v>14.69999998815088</v>
      </c>
      <c r="V224" s="9">
        <f t="shared" si="168"/>
        <v>195.98211663034738</v>
      </c>
      <c r="W224" s="10"/>
      <c r="X224" s="10"/>
      <c r="Y224" s="7" t="str">
        <f t="shared" si="169"/>
        <v>Apply irrigation</v>
      </c>
      <c r="Z224" s="8">
        <f t="shared" si="170"/>
        <v>0</v>
      </c>
    </row>
    <row r="225" spans="1:26" x14ac:dyDescent="0.45">
      <c r="A225" s="25">
        <f>'ETo Penman Montheit FAO 56'!A223</f>
        <v>45967</v>
      </c>
      <c r="B225" s="37">
        <v>220</v>
      </c>
      <c r="C225" s="18">
        <f t="shared" ref="C225:D225" si="194">C224</f>
        <v>28.3</v>
      </c>
      <c r="D225" s="18">
        <f t="shared" si="194"/>
        <v>13.6</v>
      </c>
      <c r="E225" s="7">
        <f t="shared" si="157"/>
        <v>14.700000000000001</v>
      </c>
      <c r="F225">
        <v>1.338868613138686</v>
      </c>
      <c r="G225" s="18">
        <f t="shared" si="149"/>
        <v>0.4</v>
      </c>
      <c r="H225" s="18">
        <f t="shared" si="158"/>
        <v>5.8800000000000008</v>
      </c>
      <c r="I225" s="18">
        <f t="shared" si="159"/>
        <v>78.725474452554749</v>
      </c>
      <c r="J225" s="18">
        <f t="shared" si="160"/>
        <v>22.42</v>
      </c>
      <c r="K225" s="8">
        <f t="shared" si="161"/>
        <v>13.600000011331042</v>
      </c>
      <c r="L225" s="8">
        <v>149</v>
      </c>
      <c r="M225" s="12">
        <f t="shared" si="162"/>
        <v>-1616.0144160583941</v>
      </c>
      <c r="N225" s="12" t="str">
        <f t="shared" si="163"/>
        <v>No</v>
      </c>
      <c r="O225" s="8">
        <f t="shared" si="164"/>
        <v>1.284698680770191E-9</v>
      </c>
      <c r="Q225" s="19">
        <v>0.86874999999999991</v>
      </c>
      <c r="R225" s="8">
        <f>'ETo Penman Montheit FAO 56'!AI223</f>
        <v>5.8672184638494684</v>
      </c>
      <c r="S225" s="12">
        <f t="shared" si="165"/>
        <v>5.0971460404692248</v>
      </c>
      <c r="T225" s="8">
        <f t="shared" si="166"/>
        <v>6.5482967938838154E-9</v>
      </c>
      <c r="U225" s="13">
        <f t="shared" si="167"/>
        <v>14.699999988668958</v>
      </c>
      <c r="V225" s="9">
        <f t="shared" si="168"/>
        <v>196.81368597967906</v>
      </c>
      <c r="W225" s="10"/>
      <c r="X225" s="10"/>
      <c r="Y225" s="7" t="str">
        <f t="shared" si="169"/>
        <v>Apply irrigation</v>
      </c>
      <c r="Z225" s="8">
        <f t="shared" si="170"/>
        <v>0</v>
      </c>
    </row>
    <row r="226" spans="1:26" x14ac:dyDescent="0.45">
      <c r="A226" s="55">
        <f>'ETo Penman Montheit FAO 56'!A224</f>
        <v>45968</v>
      </c>
      <c r="B226" s="37">
        <v>221</v>
      </c>
      <c r="C226" s="18">
        <f t="shared" ref="C226:D226" si="195">C225</f>
        <v>28.3</v>
      </c>
      <c r="D226" s="18">
        <f t="shared" si="195"/>
        <v>13.6</v>
      </c>
      <c r="E226" s="7">
        <f t="shared" si="157"/>
        <v>14.700000000000001</v>
      </c>
      <c r="F226">
        <v>1.344525547445256</v>
      </c>
      <c r="G226" s="18">
        <f t="shared" si="149"/>
        <v>0.4</v>
      </c>
      <c r="H226" s="18">
        <f t="shared" si="158"/>
        <v>5.8800000000000008</v>
      </c>
      <c r="I226" s="18">
        <f t="shared" si="159"/>
        <v>79.058102189781053</v>
      </c>
      <c r="J226" s="18">
        <f t="shared" si="160"/>
        <v>22.42</v>
      </c>
      <c r="K226" s="8">
        <f t="shared" si="161"/>
        <v>13.600000010844008</v>
      </c>
      <c r="L226" s="8">
        <v>150</v>
      </c>
      <c r="M226" s="12">
        <f t="shared" si="162"/>
        <v>-1636.2875912408767</v>
      </c>
      <c r="N226" s="12" t="str">
        <f t="shared" si="163"/>
        <v>No</v>
      </c>
      <c r="O226" s="8">
        <f t="shared" si="164"/>
        <v>1.2294794071721071E-9</v>
      </c>
      <c r="Q226" s="19">
        <v>0.85749999999999993</v>
      </c>
      <c r="R226" s="8">
        <f>'ETo Penman Montheit FAO 56'!AI224</f>
        <v>5.8672184638494684</v>
      </c>
      <c r="S226" s="12">
        <f t="shared" si="165"/>
        <v>5.0311398327509185</v>
      </c>
      <c r="T226" s="8">
        <f t="shared" si="166"/>
        <v>6.1856828189705731E-9</v>
      </c>
      <c r="U226" s="13">
        <f t="shared" si="167"/>
        <v>14.699999989155993</v>
      </c>
      <c r="V226" s="9">
        <f t="shared" si="168"/>
        <v>197.64525532865218</v>
      </c>
      <c r="W226" s="10"/>
      <c r="X226" s="10"/>
      <c r="Y226" s="7" t="str">
        <f t="shared" si="169"/>
        <v>Apply irrigation</v>
      </c>
      <c r="Z226" s="8">
        <f t="shared" si="170"/>
        <v>0</v>
      </c>
    </row>
    <row r="227" spans="1:26" x14ac:dyDescent="0.45">
      <c r="A227" s="25">
        <f>'ETo Penman Montheit FAO 56'!A225</f>
        <v>45969</v>
      </c>
      <c r="B227" s="37">
        <v>222</v>
      </c>
      <c r="C227" s="18">
        <f t="shared" ref="C227:D227" si="196">C226</f>
        <v>28.3</v>
      </c>
      <c r="D227" s="18">
        <f t="shared" si="196"/>
        <v>13.6</v>
      </c>
      <c r="E227" s="7">
        <f t="shared" si="157"/>
        <v>14.700000000000001</v>
      </c>
      <c r="F227">
        <v>1.3501824817518251</v>
      </c>
      <c r="G227" s="18">
        <f t="shared" si="149"/>
        <v>0.4</v>
      </c>
      <c r="H227" s="18">
        <f t="shared" si="158"/>
        <v>5.8800000000000008</v>
      </c>
      <c r="I227" s="18">
        <f t="shared" si="159"/>
        <v>79.390729927007328</v>
      </c>
      <c r="J227" s="18">
        <f t="shared" si="160"/>
        <v>22.42</v>
      </c>
      <c r="K227" s="8">
        <f t="shared" si="161"/>
        <v>13.600000010385871</v>
      </c>
      <c r="L227" s="8">
        <v>151</v>
      </c>
      <c r="M227" s="12">
        <f t="shared" si="162"/>
        <v>-1656.6739051094894</v>
      </c>
      <c r="N227" s="12" t="str">
        <f t="shared" si="163"/>
        <v>No</v>
      </c>
      <c r="O227" s="8">
        <f t="shared" si="164"/>
        <v>1.1775365127419946E-9</v>
      </c>
      <c r="Q227" s="19">
        <v>0.84624999999999995</v>
      </c>
      <c r="R227" s="8">
        <f>'ETo Penman Montheit FAO 56'!AI225</f>
        <v>5.8672184638494684</v>
      </c>
      <c r="S227" s="12">
        <f t="shared" si="165"/>
        <v>4.9651336250326121</v>
      </c>
      <c r="T227" s="8">
        <f t="shared" si="166"/>
        <v>5.8466261341189198E-9</v>
      </c>
      <c r="U227" s="13">
        <f t="shared" si="167"/>
        <v>14.699999989614129</v>
      </c>
      <c r="V227" s="9">
        <f t="shared" si="168"/>
        <v>198.47682467729007</v>
      </c>
      <c r="W227" s="10"/>
      <c r="X227" s="10"/>
      <c r="Y227" s="7" t="str">
        <f t="shared" si="169"/>
        <v>Apply irrigation</v>
      </c>
      <c r="Z227" s="8">
        <f t="shared" si="170"/>
        <v>0</v>
      </c>
    </row>
    <row r="228" spans="1:26" x14ac:dyDescent="0.45">
      <c r="A228" s="55">
        <f>'ETo Penman Montheit FAO 56'!A226</f>
        <v>45970</v>
      </c>
      <c r="B228" s="37">
        <v>223</v>
      </c>
      <c r="C228" s="18">
        <f t="shared" ref="C228:D228" si="197">C227</f>
        <v>28.3</v>
      </c>
      <c r="D228" s="18">
        <f t="shared" si="197"/>
        <v>13.6</v>
      </c>
      <c r="E228" s="7">
        <f t="shared" si="157"/>
        <v>14.700000000000001</v>
      </c>
      <c r="F228">
        <v>1.355839416058394</v>
      </c>
      <c r="G228" s="18">
        <f t="shared" si="149"/>
        <v>0.4</v>
      </c>
      <c r="H228" s="18">
        <f t="shared" si="158"/>
        <v>5.8800000000000008</v>
      </c>
      <c r="I228" s="18">
        <f t="shared" si="159"/>
        <v>79.723357664233575</v>
      </c>
      <c r="J228" s="18">
        <f t="shared" si="160"/>
        <v>22.42</v>
      </c>
      <c r="K228" s="8">
        <f t="shared" si="161"/>
        <v>13.600000009954654</v>
      </c>
      <c r="L228" s="8">
        <v>152</v>
      </c>
      <c r="M228" s="12">
        <f t="shared" si="162"/>
        <v>-1677.1733576642337</v>
      </c>
      <c r="N228" s="12" t="str">
        <f t="shared" si="163"/>
        <v>No</v>
      </c>
      <c r="O228" s="8">
        <f t="shared" si="164"/>
        <v>1.1286456214065765E-9</v>
      </c>
      <c r="Q228" s="19">
        <v>0.83499999999999996</v>
      </c>
      <c r="R228" s="8">
        <f>'ETo Penman Montheit FAO 56'!AI226</f>
        <v>5.8672184638494684</v>
      </c>
      <c r="S228" s="12">
        <f t="shared" si="165"/>
        <v>4.8991274173143058</v>
      </c>
      <c r="T228" s="8">
        <f t="shared" si="166"/>
        <v>5.5293787082647008E-9</v>
      </c>
      <c r="U228" s="13">
        <f t="shared" si="167"/>
        <v>14.699999990045347</v>
      </c>
      <c r="V228" s="9">
        <f t="shared" si="168"/>
        <v>199.3083940256148</v>
      </c>
      <c r="W228" s="10"/>
      <c r="X228" s="10"/>
      <c r="Y228" s="7" t="str">
        <f t="shared" si="169"/>
        <v>Apply irrigation</v>
      </c>
      <c r="Z228" s="8">
        <f t="shared" si="170"/>
        <v>0</v>
      </c>
    </row>
    <row r="229" spans="1:26" x14ac:dyDescent="0.45">
      <c r="A229" s="25">
        <f>'ETo Penman Montheit FAO 56'!A227</f>
        <v>45971</v>
      </c>
      <c r="B229" s="37">
        <v>224</v>
      </c>
      <c r="C229" s="18">
        <f t="shared" ref="C229:D229" si="198">C228</f>
        <v>28.3</v>
      </c>
      <c r="D229" s="18">
        <f t="shared" si="198"/>
        <v>13.6</v>
      </c>
      <c r="E229" s="7">
        <f t="shared" si="157"/>
        <v>14.700000000000001</v>
      </c>
      <c r="F229">
        <v>1.361496350364964</v>
      </c>
      <c r="G229" s="18">
        <f t="shared" si="149"/>
        <v>0.4</v>
      </c>
      <c r="H229" s="18">
        <f t="shared" si="158"/>
        <v>5.8800000000000008</v>
      </c>
      <c r="I229" s="18">
        <f t="shared" si="159"/>
        <v>80.055985401459893</v>
      </c>
      <c r="J229" s="18">
        <f t="shared" si="160"/>
        <v>22.42</v>
      </c>
      <c r="K229" s="8">
        <f t="shared" si="161"/>
        <v>13.600000009548529</v>
      </c>
      <c r="L229" s="8">
        <v>153</v>
      </c>
      <c r="M229" s="12">
        <f t="shared" si="162"/>
        <v>-1697.7859489051102</v>
      </c>
      <c r="N229" s="12" t="str">
        <f t="shared" si="163"/>
        <v>No</v>
      </c>
      <c r="O229" s="8">
        <f t="shared" si="164"/>
        <v>1.0825996765717605E-9</v>
      </c>
      <c r="Q229" s="19">
        <v>0.82374999999999998</v>
      </c>
      <c r="R229" s="8">
        <f>'ETo Penman Montheit FAO 56'!AI227</f>
        <v>5.8672184638494684</v>
      </c>
      <c r="S229" s="12">
        <f t="shared" si="165"/>
        <v>4.8331212095959994</v>
      </c>
      <c r="T229" s="8">
        <f t="shared" si="166"/>
        <v>5.2323354583407445E-9</v>
      </c>
      <c r="U229" s="13">
        <f t="shared" si="167"/>
        <v>14.699999990451472</v>
      </c>
      <c r="V229" s="9">
        <f t="shared" si="168"/>
        <v>200.13996337364688</v>
      </c>
      <c r="W229" s="10"/>
      <c r="X229" s="10"/>
      <c r="Y229" s="7" t="str">
        <f t="shared" si="169"/>
        <v>Apply irrigation</v>
      </c>
      <c r="Z229" s="8">
        <f t="shared" si="170"/>
        <v>0</v>
      </c>
    </row>
    <row r="230" spans="1:26" x14ac:dyDescent="0.45">
      <c r="A230" s="55">
        <f>'ETo Penman Montheit FAO 56'!A228</f>
        <v>45972</v>
      </c>
      <c r="B230" s="37">
        <v>225</v>
      </c>
      <c r="C230" s="18">
        <f t="shared" ref="C230:D230" si="199">C229</f>
        <v>28.3</v>
      </c>
      <c r="D230" s="18">
        <f t="shared" si="199"/>
        <v>13.6</v>
      </c>
      <c r="E230" s="7">
        <f t="shared" si="157"/>
        <v>14.700000000000001</v>
      </c>
      <c r="F230">
        <v>1.3671532846715331</v>
      </c>
      <c r="G230" s="18">
        <f t="shared" si="149"/>
        <v>0.4</v>
      </c>
      <c r="H230" s="18">
        <f t="shared" si="158"/>
        <v>5.8800000000000008</v>
      </c>
      <c r="I230" s="18">
        <f t="shared" si="159"/>
        <v>80.388613138686154</v>
      </c>
      <c r="J230" s="18">
        <f t="shared" si="160"/>
        <v>22.42</v>
      </c>
      <c r="K230" s="8">
        <f t="shared" si="161"/>
        <v>13.600000009165811</v>
      </c>
      <c r="L230" s="8">
        <v>154</v>
      </c>
      <c r="M230" s="12">
        <f t="shared" si="162"/>
        <v>-1718.5116788321172</v>
      </c>
      <c r="N230" s="12" t="str">
        <f t="shared" si="163"/>
        <v>No</v>
      </c>
      <c r="O230" s="8">
        <f t="shared" si="164"/>
        <v>1.0392076088550084E-9</v>
      </c>
      <c r="Q230" s="19">
        <v>0.8125</v>
      </c>
      <c r="R230" s="8">
        <f>'ETo Penman Montheit FAO 56'!AI228</f>
        <v>5.8672184638494684</v>
      </c>
      <c r="S230" s="12">
        <f t="shared" si="165"/>
        <v>4.7671150018776931</v>
      </c>
      <c r="T230" s="8">
        <f t="shared" si="166"/>
        <v>4.9540221822381564E-9</v>
      </c>
      <c r="U230" s="13">
        <f t="shared" si="167"/>
        <v>14.69999999083419</v>
      </c>
      <c r="V230" s="9">
        <f t="shared" si="168"/>
        <v>200.97153272140469</v>
      </c>
      <c r="W230" s="10"/>
      <c r="X230" s="10"/>
      <c r="Y230" s="7" t="str">
        <f t="shared" si="169"/>
        <v>Apply irrigation</v>
      </c>
      <c r="Z230" s="8">
        <f t="shared" si="170"/>
        <v>0</v>
      </c>
    </row>
    <row r="231" spans="1:26" x14ac:dyDescent="0.45">
      <c r="A231" s="25">
        <f>'ETo Penman Montheit FAO 56'!A229</f>
        <v>45973</v>
      </c>
      <c r="B231" s="37">
        <v>226</v>
      </c>
      <c r="C231" s="18">
        <f t="shared" ref="C231:D231" si="200">C230</f>
        <v>28.3</v>
      </c>
      <c r="D231" s="18">
        <f t="shared" si="200"/>
        <v>13.6</v>
      </c>
      <c r="E231" s="7">
        <f t="shared" si="157"/>
        <v>14.700000000000001</v>
      </c>
      <c r="F231">
        <v>1.372810218978102</v>
      </c>
      <c r="G231" s="18">
        <f t="shared" si="149"/>
        <v>0.4</v>
      </c>
      <c r="H231" s="18">
        <f t="shared" si="158"/>
        <v>5.8800000000000008</v>
      </c>
      <c r="I231" s="18">
        <f t="shared" si="159"/>
        <v>80.7212408759124</v>
      </c>
      <c r="J231" s="18">
        <f t="shared" si="160"/>
        <v>22.42</v>
      </c>
      <c r="K231" s="8">
        <f t="shared" si="161"/>
        <v>13.600000008804944</v>
      </c>
      <c r="L231" s="8">
        <v>155</v>
      </c>
      <c r="M231" s="12">
        <f t="shared" si="162"/>
        <v>-1739.3505474452554</v>
      </c>
      <c r="N231" s="12" t="str">
        <f t="shared" si="163"/>
        <v>No</v>
      </c>
      <c r="O231" s="8">
        <f t="shared" si="164"/>
        <v>9.9829300381770736E-10</v>
      </c>
      <c r="Q231" s="19">
        <v>0.80125000000000002</v>
      </c>
      <c r="R231" s="8">
        <f>'ETo Penman Montheit FAO 56'!AI229</f>
        <v>5.8672184638494684</v>
      </c>
      <c r="S231" s="12">
        <f t="shared" si="165"/>
        <v>4.7011087941593868</v>
      </c>
      <c r="T231" s="8">
        <f t="shared" si="166"/>
        <v>4.6930840193952146E-9</v>
      </c>
      <c r="U231" s="13">
        <f t="shared" si="167"/>
        <v>14.699999991195057</v>
      </c>
      <c r="V231" s="9">
        <f t="shared" si="168"/>
        <v>201.80310206890582</v>
      </c>
      <c r="W231" s="10"/>
      <c r="X231" s="10"/>
      <c r="Y231" s="7" t="str">
        <f t="shared" si="169"/>
        <v>Apply irrigation</v>
      </c>
      <c r="Z231" s="8">
        <f t="shared" si="170"/>
        <v>0</v>
      </c>
    </row>
    <row r="232" spans="1:26" x14ac:dyDescent="0.45">
      <c r="A232" s="55">
        <f>'ETo Penman Montheit FAO 56'!A230</f>
        <v>45974</v>
      </c>
      <c r="B232" s="37">
        <v>227</v>
      </c>
      <c r="C232" s="18">
        <f t="shared" ref="C232:D232" si="201">C231</f>
        <v>28.3</v>
      </c>
      <c r="D232" s="18">
        <f t="shared" si="201"/>
        <v>13.6</v>
      </c>
      <c r="E232" s="7">
        <f t="shared" si="157"/>
        <v>14.700000000000001</v>
      </c>
      <c r="F232">
        <v>1.378467153284672</v>
      </c>
      <c r="G232" s="18">
        <f t="shared" si="149"/>
        <v>0.4</v>
      </c>
      <c r="H232" s="18">
        <f t="shared" si="158"/>
        <v>5.8800000000000008</v>
      </c>
      <c r="I232" s="18">
        <f t="shared" si="159"/>
        <v>81.053868613138718</v>
      </c>
      <c r="J232" s="18">
        <f t="shared" si="160"/>
        <v>22.42</v>
      </c>
      <c r="K232" s="8">
        <f t="shared" si="161"/>
        <v>13.600000008464487</v>
      </c>
      <c r="L232" s="8">
        <v>156</v>
      </c>
      <c r="M232" s="12">
        <f t="shared" si="162"/>
        <v>-1760.3025547445263</v>
      </c>
      <c r="N232" s="12" t="str">
        <f t="shared" si="163"/>
        <v>No</v>
      </c>
      <c r="O232" s="8">
        <f t="shared" si="164"/>
        <v>9.5969243663063253E-10</v>
      </c>
      <c r="Q232" s="19">
        <v>0.78999999999999992</v>
      </c>
      <c r="R232" s="8">
        <f>'ETo Penman Montheit FAO 56'!AI230</f>
        <v>5.8672184638494684</v>
      </c>
      <c r="S232" s="12">
        <f t="shared" si="165"/>
        <v>4.6351025864410795</v>
      </c>
      <c r="T232" s="8">
        <f t="shared" si="166"/>
        <v>4.4482728952145869E-9</v>
      </c>
      <c r="U232" s="13">
        <f t="shared" si="167"/>
        <v>14.699999991535513</v>
      </c>
      <c r="V232" s="9">
        <f t="shared" si="168"/>
        <v>202.63467141616661</v>
      </c>
      <c r="W232" s="10"/>
      <c r="X232" s="10"/>
      <c r="Y232" s="7" t="str">
        <f t="shared" si="169"/>
        <v>Apply irrigation</v>
      </c>
      <c r="Z232" s="8">
        <f t="shared" si="170"/>
        <v>0</v>
      </c>
    </row>
    <row r="233" spans="1:26" x14ac:dyDescent="0.45">
      <c r="A233" s="25">
        <f>'ETo Penman Montheit FAO 56'!A231</f>
        <v>45975</v>
      </c>
      <c r="B233" s="37">
        <v>228</v>
      </c>
      <c r="C233" s="18">
        <f t="shared" ref="C233:D233" si="202">C232</f>
        <v>28.3</v>
      </c>
      <c r="D233" s="18">
        <f t="shared" si="202"/>
        <v>13.6</v>
      </c>
      <c r="E233" s="7">
        <f t="shared" si="157"/>
        <v>14.700000000000001</v>
      </c>
      <c r="F233">
        <v>1.3841240875912411</v>
      </c>
      <c r="G233" s="18">
        <f t="shared" si="149"/>
        <v>0.4</v>
      </c>
      <c r="H233" s="18">
        <f t="shared" si="158"/>
        <v>5.8800000000000008</v>
      </c>
      <c r="I233" s="18">
        <f t="shared" si="159"/>
        <v>81.386496350364979</v>
      </c>
      <c r="J233" s="18">
        <f t="shared" si="160"/>
        <v>22.42</v>
      </c>
      <c r="K233" s="8">
        <f t="shared" si="161"/>
        <v>13.600000008143109</v>
      </c>
      <c r="L233" s="8">
        <v>157</v>
      </c>
      <c r="M233" s="12">
        <f t="shared" si="162"/>
        <v>-1781.367700729927</v>
      </c>
      <c r="N233" s="12" t="str">
        <f t="shared" si="163"/>
        <v>No</v>
      </c>
      <c r="O233" s="8">
        <f t="shared" si="164"/>
        <v>9.2325502798473735E-10</v>
      </c>
      <c r="Q233" s="19">
        <v>0.77874999999999994</v>
      </c>
      <c r="R233" s="8">
        <f>'ETo Penman Montheit FAO 56'!AI231</f>
        <v>5.8672184638494684</v>
      </c>
      <c r="S233" s="12">
        <f t="shared" si="165"/>
        <v>4.5690963787227732</v>
      </c>
      <c r="T233" s="8">
        <f t="shared" si="166"/>
        <v>4.2184412050026561E-9</v>
      </c>
      <c r="U233" s="13">
        <f t="shared" si="167"/>
        <v>14.699999991856892</v>
      </c>
      <c r="V233" s="9">
        <f t="shared" si="168"/>
        <v>203.46624076320168</v>
      </c>
      <c r="W233" s="10"/>
      <c r="X233" s="10"/>
      <c r="Y233" s="7" t="str">
        <f t="shared" si="169"/>
        <v>Apply irrigation</v>
      </c>
      <c r="Z233" s="8">
        <f t="shared" si="170"/>
        <v>0</v>
      </c>
    </row>
    <row r="234" spans="1:26" x14ac:dyDescent="0.45">
      <c r="A234" s="55">
        <f>'ETo Penman Montheit FAO 56'!A232</f>
        <v>45976</v>
      </c>
      <c r="B234" s="37">
        <v>229</v>
      </c>
      <c r="C234" s="18">
        <f t="shared" ref="C234:D234" si="203">C233</f>
        <v>28.3</v>
      </c>
      <c r="D234" s="18">
        <f t="shared" si="203"/>
        <v>13.6</v>
      </c>
      <c r="E234" s="7">
        <f t="shared" si="157"/>
        <v>14.700000000000001</v>
      </c>
      <c r="F234">
        <v>1.3897810218978099</v>
      </c>
      <c r="G234" s="18">
        <f t="shared" si="149"/>
        <v>0.4</v>
      </c>
      <c r="H234" s="18">
        <f t="shared" si="158"/>
        <v>5.8800000000000008</v>
      </c>
      <c r="I234" s="18">
        <f t="shared" si="159"/>
        <v>81.719124087591226</v>
      </c>
      <c r="J234" s="18">
        <f t="shared" si="160"/>
        <v>22.42</v>
      </c>
      <c r="K234" s="8">
        <f t="shared" si="161"/>
        <v>13.600000007839576</v>
      </c>
      <c r="L234" s="8">
        <v>158</v>
      </c>
      <c r="M234" s="12">
        <f t="shared" si="162"/>
        <v>-1802.5459854014593</v>
      </c>
      <c r="N234" s="12" t="str">
        <f t="shared" si="163"/>
        <v>No</v>
      </c>
      <c r="O234" s="8">
        <f t="shared" si="164"/>
        <v>8.888407787566166E-10</v>
      </c>
      <c r="Q234" s="19">
        <v>0.76749999999999996</v>
      </c>
      <c r="R234" s="8">
        <f>'ETo Penman Montheit FAO 56'!AI232</f>
        <v>5.8672184638494684</v>
      </c>
      <c r="S234" s="12">
        <f t="shared" si="165"/>
        <v>4.5030901710044668</v>
      </c>
      <c r="T234" s="8">
        <f t="shared" si="166"/>
        <v>4.0025301744068758E-9</v>
      </c>
      <c r="U234" s="13">
        <f t="shared" si="167"/>
        <v>14.699999992160425</v>
      </c>
      <c r="V234" s="9">
        <f t="shared" si="168"/>
        <v>204.29781011002515</v>
      </c>
      <c r="W234" s="10"/>
      <c r="X234" s="10"/>
      <c r="Y234" s="7" t="str">
        <f t="shared" si="169"/>
        <v>Apply irrigation</v>
      </c>
      <c r="Z234" s="8">
        <f t="shared" si="170"/>
        <v>0</v>
      </c>
    </row>
    <row r="235" spans="1:26" x14ac:dyDescent="0.45">
      <c r="A235" s="25">
        <f>'ETo Penman Montheit FAO 56'!A233</f>
        <v>45977</v>
      </c>
      <c r="B235" s="37">
        <v>230</v>
      </c>
      <c r="C235" s="18">
        <f t="shared" ref="C235:D235" si="204">C234</f>
        <v>28.3</v>
      </c>
      <c r="D235" s="18">
        <f t="shared" si="204"/>
        <v>13.6</v>
      </c>
      <c r="E235" s="7">
        <f t="shared" si="157"/>
        <v>14.700000000000001</v>
      </c>
      <c r="F235">
        <v>1.395437956204379</v>
      </c>
      <c r="G235" s="18">
        <f t="shared" si="149"/>
        <v>0.4</v>
      </c>
      <c r="H235" s="18">
        <f t="shared" si="158"/>
        <v>5.8800000000000008</v>
      </c>
      <c r="I235" s="18">
        <f t="shared" si="159"/>
        <v>82.051751824817501</v>
      </c>
      <c r="J235" s="18">
        <f t="shared" si="160"/>
        <v>22.42</v>
      </c>
      <c r="K235" s="8">
        <f t="shared" si="161"/>
        <v>13.600000007552746</v>
      </c>
      <c r="L235" s="8">
        <v>159</v>
      </c>
      <c r="M235" s="12">
        <f t="shared" si="162"/>
        <v>-1823.8374087591233</v>
      </c>
      <c r="N235" s="12" t="str">
        <f t="shared" si="163"/>
        <v>No</v>
      </c>
      <c r="O235" s="8">
        <f t="shared" si="164"/>
        <v>8.563204589862039E-10</v>
      </c>
      <c r="Q235" s="19">
        <v>0.75624999999999998</v>
      </c>
      <c r="R235" s="8">
        <f>'ETo Penman Montheit FAO 56'!AI233</f>
        <v>5.8672184638494684</v>
      </c>
      <c r="S235" s="12">
        <f t="shared" si="165"/>
        <v>4.4370839632861605</v>
      </c>
      <c r="T235" s="8">
        <f t="shared" si="166"/>
        <v>3.7995657760015299E-9</v>
      </c>
      <c r="U235" s="13">
        <f t="shared" si="167"/>
        <v>14.699999992447255</v>
      </c>
      <c r="V235" s="9">
        <f t="shared" si="168"/>
        <v>205.12937945664984</v>
      </c>
      <c r="W235" s="10"/>
      <c r="X235" s="10"/>
      <c r="Y235" s="7" t="str">
        <f t="shared" si="169"/>
        <v>Apply irrigation</v>
      </c>
      <c r="Z235" s="8">
        <f t="shared" si="170"/>
        <v>0</v>
      </c>
    </row>
    <row r="236" spans="1:26" x14ac:dyDescent="0.45">
      <c r="A236" s="55">
        <f>'ETo Penman Montheit FAO 56'!A234</f>
        <v>45978</v>
      </c>
      <c r="B236" s="37">
        <v>231</v>
      </c>
      <c r="C236" s="18">
        <f t="shared" ref="C236:D236" si="205">C235</f>
        <v>28.3</v>
      </c>
      <c r="D236" s="18">
        <f t="shared" si="205"/>
        <v>13.6</v>
      </c>
      <c r="E236" s="7">
        <f t="shared" si="157"/>
        <v>14.700000000000001</v>
      </c>
      <c r="F236">
        <v>1.401094890510949</v>
      </c>
      <c r="G236" s="18">
        <f t="shared" si="149"/>
        <v>0.4</v>
      </c>
      <c r="H236" s="18">
        <f t="shared" si="158"/>
        <v>5.8800000000000008</v>
      </c>
      <c r="I236" s="18">
        <f t="shared" si="159"/>
        <v>82.384379562043804</v>
      </c>
      <c r="J236" s="18">
        <f t="shared" si="160"/>
        <v>22.42</v>
      </c>
      <c r="K236" s="8">
        <f t="shared" si="161"/>
        <v>13.60000000728156</v>
      </c>
      <c r="L236" s="8">
        <v>160</v>
      </c>
      <c r="M236" s="12">
        <f t="shared" si="162"/>
        <v>-1845.2419708029197</v>
      </c>
      <c r="N236" s="12" t="str">
        <f t="shared" si="163"/>
        <v>No</v>
      </c>
      <c r="O236" s="8">
        <f t="shared" si="164"/>
        <v>8.2557372049762989E-10</v>
      </c>
      <c r="Q236" s="19">
        <v>0.74499999999999988</v>
      </c>
      <c r="R236" s="8">
        <f>'ETo Penman Montheit FAO 56'!AI234</f>
        <v>5.8672184638494684</v>
      </c>
      <c r="S236" s="12">
        <f t="shared" si="165"/>
        <v>4.3710777555678533</v>
      </c>
      <c r="T236" s="8">
        <f t="shared" si="166"/>
        <v>3.6086469252485825E-9</v>
      </c>
      <c r="U236" s="13">
        <f t="shared" si="167"/>
        <v>14.699999992718441</v>
      </c>
      <c r="V236" s="9">
        <f t="shared" si="168"/>
        <v>205.96094880308797</v>
      </c>
      <c r="W236" s="10"/>
      <c r="X236" s="10"/>
      <c r="Y236" s="7" t="str">
        <f t="shared" si="169"/>
        <v>Apply irrigation</v>
      </c>
      <c r="Z236" s="8">
        <f t="shared" si="170"/>
        <v>0</v>
      </c>
    </row>
    <row r="237" spans="1:26" x14ac:dyDescent="0.45">
      <c r="A237" s="25">
        <f>'ETo Penman Montheit FAO 56'!A235</f>
        <v>45979</v>
      </c>
      <c r="B237" s="37">
        <v>232</v>
      </c>
      <c r="C237" s="18">
        <f t="shared" ref="C237:D237" si="206">C236</f>
        <v>28.3</v>
      </c>
      <c r="D237" s="18">
        <f t="shared" si="206"/>
        <v>13.6</v>
      </c>
      <c r="E237" s="7">
        <f t="shared" si="157"/>
        <v>14.700000000000001</v>
      </c>
      <c r="F237">
        <v>1.4067518248175179</v>
      </c>
      <c r="G237" s="18">
        <f t="shared" si="149"/>
        <v>0.4</v>
      </c>
      <c r="H237" s="18">
        <f t="shared" si="158"/>
        <v>5.8800000000000008</v>
      </c>
      <c r="I237" s="18">
        <f t="shared" si="159"/>
        <v>82.717007299270065</v>
      </c>
      <c r="J237" s="18">
        <f t="shared" si="160"/>
        <v>22.42</v>
      </c>
      <c r="K237" s="8">
        <f t="shared" si="161"/>
        <v>13.600000007025036</v>
      </c>
      <c r="L237" s="8">
        <v>161</v>
      </c>
      <c r="M237" s="12">
        <f t="shared" si="162"/>
        <v>-1866.7596715328464</v>
      </c>
      <c r="N237" s="12" t="str">
        <f t="shared" si="163"/>
        <v>No</v>
      </c>
      <c r="O237" s="8">
        <f t="shared" si="164"/>
        <v>7.9648942996612959E-10</v>
      </c>
      <c r="Q237" s="19">
        <v>0.7337499999999999</v>
      </c>
      <c r="R237" s="8">
        <f>'ETo Penman Montheit FAO 56'!AI235</f>
        <v>5.8672184638494684</v>
      </c>
      <c r="S237" s="12">
        <f t="shared" si="165"/>
        <v>4.3050715478495469</v>
      </c>
      <c r="T237" s="8">
        <f t="shared" si="166"/>
        <v>3.428943983110089E-9</v>
      </c>
      <c r="U237" s="13">
        <f t="shared" si="167"/>
        <v>14.699999992974965</v>
      </c>
      <c r="V237" s="9">
        <f t="shared" si="168"/>
        <v>206.79251814935034</v>
      </c>
      <c r="W237" s="10"/>
      <c r="X237" s="10"/>
      <c r="Y237" s="7" t="str">
        <f t="shared" si="169"/>
        <v>Apply irrigation</v>
      </c>
      <c r="Z237" s="8">
        <f t="shared" si="170"/>
        <v>0</v>
      </c>
    </row>
    <row r="238" spans="1:26" x14ac:dyDescent="0.45">
      <c r="A238" s="55">
        <f>'ETo Penman Montheit FAO 56'!A236</f>
        <v>45980</v>
      </c>
      <c r="B238" s="37">
        <v>233</v>
      </c>
      <c r="C238" s="18">
        <f t="shared" ref="C238:D238" si="207">C237</f>
        <v>28.3</v>
      </c>
      <c r="D238" s="18">
        <f t="shared" si="207"/>
        <v>13.6</v>
      </c>
      <c r="E238" s="7">
        <f t="shared" si="157"/>
        <v>14.700000000000001</v>
      </c>
      <c r="F238">
        <v>1.412408759124087</v>
      </c>
      <c r="G238" s="18">
        <f t="shared" si="149"/>
        <v>0.4</v>
      </c>
      <c r="H238" s="18">
        <f t="shared" si="158"/>
        <v>5.8800000000000008</v>
      </c>
      <c r="I238" s="18">
        <f t="shared" si="159"/>
        <v>83.049635036496326</v>
      </c>
      <c r="J238" s="18">
        <f t="shared" si="160"/>
        <v>22.42</v>
      </c>
      <c r="K238" s="8">
        <f t="shared" si="161"/>
        <v>13.600000006782263</v>
      </c>
      <c r="L238" s="8">
        <v>162</v>
      </c>
      <c r="M238" s="12">
        <f t="shared" si="162"/>
        <v>-1888.3905109489044</v>
      </c>
      <c r="N238" s="12" t="str">
        <f t="shared" si="163"/>
        <v>No</v>
      </c>
      <c r="O238" s="8">
        <f t="shared" si="164"/>
        <v>7.6896411460580794E-10</v>
      </c>
      <c r="Q238" s="19">
        <v>0.72249999999999992</v>
      </c>
      <c r="R238" s="8">
        <f>'ETo Penman Montheit FAO 56'!AI236</f>
        <v>5.8672184638494684</v>
      </c>
      <c r="S238" s="12">
        <f t="shared" si="165"/>
        <v>4.2390653401312406</v>
      </c>
      <c r="T238" s="8">
        <f t="shared" si="166"/>
        <v>3.2596891260301874E-9</v>
      </c>
      <c r="U238" s="13">
        <f t="shared" si="167"/>
        <v>14.699999993217737</v>
      </c>
      <c r="V238" s="9">
        <f t="shared" si="168"/>
        <v>207.62408749544753</v>
      </c>
      <c r="W238" s="10"/>
      <c r="X238" s="10"/>
      <c r="Y238" s="7" t="str">
        <f t="shared" si="169"/>
        <v>Apply irrigation</v>
      </c>
      <c r="Z238" s="8">
        <f t="shared" si="170"/>
        <v>0</v>
      </c>
    </row>
    <row r="239" spans="1:26" x14ac:dyDescent="0.45">
      <c r="A239" s="25">
        <f>'ETo Penman Montheit FAO 56'!A237</f>
        <v>45981</v>
      </c>
      <c r="B239" s="37">
        <v>234</v>
      </c>
      <c r="C239" s="18">
        <f t="shared" ref="C239:D239" si="208">C238</f>
        <v>28.3</v>
      </c>
      <c r="D239" s="18">
        <f t="shared" si="208"/>
        <v>13.6</v>
      </c>
      <c r="E239" s="7">
        <f t="shared" si="157"/>
        <v>14.700000000000001</v>
      </c>
      <c r="F239">
        <v>1.418065693430657</v>
      </c>
      <c r="G239" s="18">
        <f t="shared" si="149"/>
        <v>0.4</v>
      </c>
      <c r="H239" s="18">
        <f t="shared" si="158"/>
        <v>5.8800000000000008</v>
      </c>
      <c r="I239" s="18">
        <f t="shared" si="159"/>
        <v>83.382262773722644</v>
      </c>
      <c r="J239" s="18">
        <f t="shared" si="160"/>
        <v>22.42</v>
      </c>
      <c r="K239" s="8">
        <f t="shared" si="161"/>
        <v>13.600000006552394</v>
      </c>
      <c r="L239" s="8">
        <v>163</v>
      </c>
      <c r="M239" s="12">
        <f t="shared" si="162"/>
        <v>-1910.134489051095</v>
      </c>
      <c r="N239" s="12" t="str">
        <f t="shared" si="163"/>
        <v>No</v>
      </c>
      <c r="O239" s="8">
        <f t="shared" si="164"/>
        <v>7.4290185114733731E-10</v>
      </c>
      <c r="Q239" s="19">
        <v>0.71124999999999994</v>
      </c>
      <c r="R239" s="8">
        <f>'ETo Penman Montheit FAO 56'!AI237</f>
        <v>5.8672184638494684</v>
      </c>
      <c r="S239" s="12">
        <f t="shared" si="165"/>
        <v>4.1730591324129342</v>
      </c>
      <c r="T239" s="8">
        <f t="shared" si="166"/>
        <v>3.1001733544168701E-9</v>
      </c>
      <c r="U239" s="13">
        <f t="shared" si="167"/>
        <v>14.699999993447607</v>
      </c>
      <c r="V239" s="9">
        <f t="shared" si="168"/>
        <v>208.45565684138933</v>
      </c>
      <c r="W239" s="10"/>
      <c r="X239" s="10"/>
      <c r="Y239" s="7" t="str">
        <f t="shared" si="169"/>
        <v>Apply irrigation</v>
      </c>
      <c r="Z239" s="8">
        <f t="shared" si="170"/>
        <v>0</v>
      </c>
    </row>
    <row r="240" spans="1:26" x14ac:dyDescent="0.45">
      <c r="A240" s="55">
        <f>'ETo Penman Montheit FAO 56'!A238</f>
        <v>45982</v>
      </c>
      <c r="B240" s="37">
        <v>235</v>
      </c>
      <c r="C240" s="18">
        <f t="shared" ref="C240:D240" si="209">C239</f>
        <v>28.3</v>
      </c>
      <c r="D240" s="18">
        <f t="shared" si="209"/>
        <v>13.6</v>
      </c>
      <c r="E240" s="7">
        <f t="shared" si="157"/>
        <v>14.700000000000001</v>
      </c>
      <c r="F240">
        <v>1.4237226277372259</v>
      </c>
      <c r="G240" s="18">
        <f t="shared" si="149"/>
        <v>0.4</v>
      </c>
      <c r="H240" s="18">
        <f t="shared" si="158"/>
        <v>5.8800000000000008</v>
      </c>
      <c r="I240" s="18">
        <f t="shared" si="159"/>
        <v>83.714890510948891</v>
      </c>
      <c r="J240" s="18">
        <f t="shared" si="160"/>
        <v>22.42</v>
      </c>
      <c r="K240" s="8">
        <f t="shared" si="161"/>
        <v>13.600000006334643</v>
      </c>
      <c r="L240" s="8">
        <v>164</v>
      </c>
      <c r="M240" s="12">
        <f t="shared" si="162"/>
        <v>-1931.9916058394156</v>
      </c>
      <c r="N240" s="12" t="str">
        <f t="shared" si="163"/>
        <v>No</v>
      </c>
      <c r="O240" s="8">
        <f t="shared" si="164"/>
        <v>7.1821348868184032E-10</v>
      </c>
      <c r="Q240" s="19">
        <v>0.7</v>
      </c>
      <c r="R240" s="8">
        <f>'ETo Penman Montheit FAO 56'!AI238</f>
        <v>5.8672184638494684</v>
      </c>
      <c r="S240" s="12">
        <f t="shared" si="165"/>
        <v>4.1070529246946279</v>
      </c>
      <c r="T240" s="8">
        <f t="shared" si="166"/>
        <v>2.9497408092458841E-9</v>
      </c>
      <c r="U240" s="13">
        <f t="shared" si="167"/>
        <v>14.699999993665358</v>
      </c>
      <c r="V240" s="9">
        <f t="shared" si="168"/>
        <v>209.28722618718447</v>
      </c>
      <c r="W240" s="10"/>
      <c r="X240" s="10"/>
      <c r="Y240" s="7" t="str">
        <f t="shared" si="169"/>
        <v>Apply irrigation</v>
      </c>
      <c r="Z240" s="8">
        <f t="shared" si="170"/>
        <v>0</v>
      </c>
    </row>
    <row r="241" spans="1:26" x14ac:dyDescent="0.45">
      <c r="A241" s="25">
        <f>'ETo Penman Montheit FAO 56'!A239</f>
        <v>45983</v>
      </c>
      <c r="B241" s="37">
        <v>236</v>
      </c>
      <c r="C241" s="18">
        <f t="shared" ref="C241:D241" si="210">C240</f>
        <v>28.3</v>
      </c>
      <c r="D241" s="18">
        <f t="shared" si="210"/>
        <v>13.6</v>
      </c>
      <c r="E241" s="7">
        <f t="shared" si="157"/>
        <v>14.700000000000001</v>
      </c>
      <c r="F241">
        <v>1.4293795620437959</v>
      </c>
      <c r="G241" s="18">
        <f t="shared" si="149"/>
        <v>0.4</v>
      </c>
      <c r="H241" s="18">
        <f t="shared" si="158"/>
        <v>5.8800000000000008</v>
      </c>
      <c r="I241" s="18">
        <f t="shared" si="159"/>
        <v>84.047518248175209</v>
      </c>
      <c r="J241" s="18">
        <f t="shared" si="160"/>
        <v>22.42</v>
      </c>
      <c r="K241" s="8">
        <f t="shared" si="161"/>
        <v>13.600000006128278</v>
      </c>
      <c r="L241" s="8">
        <v>165</v>
      </c>
      <c r="M241" s="12">
        <f t="shared" si="162"/>
        <v>-1953.9618613138689</v>
      </c>
      <c r="N241" s="12" t="str">
        <f t="shared" si="163"/>
        <v>No</v>
      </c>
      <c r="O241" s="8">
        <f t="shared" si="164"/>
        <v>6.9481609354937746E-10</v>
      </c>
      <c r="Q241" s="19">
        <v>0.68874999999999997</v>
      </c>
      <c r="R241" s="8">
        <f>'ETo Penman Montheit FAO 56'!AI239</f>
        <v>5.8672184638494684</v>
      </c>
      <c r="S241" s="12">
        <f t="shared" si="165"/>
        <v>4.0410467169763216</v>
      </c>
      <c r="T241" s="8">
        <f t="shared" si="166"/>
        <v>2.8077842937400246E-9</v>
      </c>
      <c r="U241" s="13">
        <f t="shared" si="167"/>
        <v>14.699999993871723</v>
      </c>
      <c r="V241" s="9">
        <f t="shared" si="168"/>
        <v>210.11879553284166</v>
      </c>
      <c r="W241" s="10"/>
      <c r="X241" s="10"/>
      <c r="Y241" s="7" t="str">
        <f t="shared" si="169"/>
        <v>Apply irrigation</v>
      </c>
      <c r="Z241" s="8">
        <f t="shared" si="170"/>
        <v>0</v>
      </c>
    </row>
    <row r="242" spans="1:26" x14ac:dyDescent="0.45">
      <c r="A242" s="55">
        <f>'ETo Penman Montheit FAO 56'!A240</f>
        <v>45984</v>
      </c>
      <c r="B242" s="37">
        <v>237</v>
      </c>
      <c r="C242" s="18">
        <f t="shared" ref="C242:D242" si="211">C241</f>
        <v>28.3</v>
      </c>
      <c r="D242" s="18">
        <f t="shared" si="211"/>
        <v>13.6</v>
      </c>
      <c r="E242" s="7">
        <f t="shared" si="157"/>
        <v>14.700000000000001</v>
      </c>
      <c r="F242">
        <v>1.435036496350365</v>
      </c>
      <c r="G242" s="18">
        <f t="shared" si="149"/>
        <v>0.4</v>
      </c>
      <c r="H242" s="18">
        <f t="shared" si="158"/>
        <v>5.8800000000000008</v>
      </c>
      <c r="I242" s="18">
        <f t="shared" si="159"/>
        <v>84.380145985401469</v>
      </c>
      <c r="J242" s="18">
        <f t="shared" si="160"/>
        <v>22.42</v>
      </c>
      <c r="K242" s="8">
        <f t="shared" si="161"/>
        <v>13.600000005932619</v>
      </c>
      <c r="L242" s="8">
        <v>166</v>
      </c>
      <c r="M242" s="12">
        <f t="shared" si="162"/>
        <v>-1976.0452554744522</v>
      </c>
      <c r="N242" s="12" t="str">
        <f t="shared" si="163"/>
        <v>No</v>
      </c>
      <c r="O242" s="8">
        <f t="shared" si="164"/>
        <v>6.7263261627203974E-10</v>
      </c>
      <c r="Q242" s="19">
        <v>0.67749999999999999</v>
      </c>
      <c r="R242" s="8">
        <f>'ETo Penman Montheit FAO 56'!AI240</f>
        <v>5.8672184638494684</v>
      </c>
      <c r="S242" s="12">
        <f t="shared" si="165"/>
        <v>3.9750405092580148</v>
      </c>
      <c r="T242" s="8">
        <f t="shared" si="166"/>
        <v>2.6737418975295599E-9</v>
      </c>
      <c r="U242" s="13">
        <f t="shared" si="167"/>
        <v>14.699999994067381</v>
      </c>
      <c r="V242" s="9">
        <f t="shared" si="168"/>
        <v>210.95036487836842</v>
      </c>
      <c r="W242" s="10"/>
      <c r="X242" s="10"/>
      <c r="Y242" s="7" t="str">
        <f t="shared" si="169"/>
        <v>Apply irrigation</v>
      </c>
      <c r="Z242" s="8">
        <f t="shared" si="170"/>
        <v>0</v>
      </c>
    </row>
    <row r="243" spans="1:26" x14ac:dyDescent="0.45">
      <c r="A243" s="25">
        <f>'ETo Penman Montheit FAO 56'!A241</f>
        <v>45985</v>
      </c>
      <c r="B243" s="37">
        <v>238</v>
      </c>
      <c r="C243" s="18">
        <f t="shared" ref="C243:D243" si="212">C242</f>
        <v>28.3</v>
      </c>
      <c r="D243" s="18">
        <f t="shared" si="212"/>
        <v>13.6</v>
      </c>
      <c r="E243" s="7">
        <f t="shared" si="157"/>
        <v>14.700000000000001</v>
      </c>
      <c r="F243">
        <v>1.4406934306569339</v>
      </c>
      <c r="G243" s="18">
        <f t="shared" si="149"/>
        <v>0.4</v>
      </c>
      <c r="H243" s="18">
        <f t="shared" si="158"/>
        <v>5.8800000000000008</v>
      </c>
      <c r="I243" s="18">
        <f t="shared" si="159"/>
        <v>84.71277372262773</v>
      </c>
      <c r="J243" s="18">
        <f t="shared" si="160"/>
        <v>22.42</v>
      </c>
      <c r="K243" s="8">
        <f t="shared" si="161"/>
        <v>13.600000005747033</v>
      </c>
      <c r="L243" s="8">
        <v>167</v>
      </c>
      <c r="M243" s="12">
        <f t="shared" si="162"/>
        <v>-1998.241788321167</v>
      </c>
      <c r="N243" s="12" t="str">
        <f t="shared" si="163"/>
        <v>No</v>
      </c>
      <c r="O243" s="8">
        <f t="shared" si="164"/>
        <v>6.51591003375529E-10</v>
      </c>
      <c r="Q243" s="19">
        <v>0.66625000000000001</v>
      </c>
      <c r="R243" s="8">
        <f>'ETo Penman Montheit FAO 56'!AI241</f>
        <v>5.8672184638494684</v>
      </c>
      <c r="S243" s="12">
        <f t="shared" si="165"/>
        <v>3.9090343015397084</v>
      </c>
      <c r="T243" s="8">
        <f t="shared" si="166"/>
        <v>2.5470915827696188E-9</v>
      </c>
      <c r="U243" s="13">
        <f t="shared" si="167"/>
        <v>14.699999994252968</v>
      </c>
      <c r="V243" s="9">
        <f t="shared" si="168"/>
        <v>211.78193422377217</v>
      </c>
      <c r="W243" s="10"/>
      <c r="X243" s="10"/>
      <c r="Y243" s="7" t="str">
        <f t="shared" si="169"/>
        <v>Apply irrigation</v>
      </c>
      <c r="Z243" s="8">
        <f t="shared" si="170"/>
        <v>0</v>
      </c>
    </row>
    <row r="244" spans="1:26" x14ac:dyDescent="0.45">
      <c r="A244" s="55">
        <f>'ETo Penman Montheit FAO 56'!A242</f>
        <v>45986</v>
      </c>
      <c r="B244" s="37">
        <v>239</v>
      </c>
      <c r="C244" s="18">
        <f t="shared" ref="C244:D244" si="213">C243</f>
        <v>28.3</v>
      </c>
      <c r="D244" s="18">
        <f t="shared" si="213"/>
        <v>13.6</v>
      </c>
      <c r="E244" s="7">
        <f t="shared" si="157"/>
        <v>14.700000000000001</v>
      </c>
      <c r="F244">
        <v>1.4463503649635041</v>
      </c>
      <c r="G244" s="18">
        <f t="shared" si="149"/>
        <v>0.4</v>
      </c>
      <c r="H244" s="18">
        <f t="shared" si="158"/>
        <v>5.8800000000000008</v>
      </c>
      <c r="I244" s="18">
        <f t="shared" si="159"/>
        <v>85.045401459854048</v>
      </c>
      <c r="J244" s="18">
        <f t="shared" si="160"/>
        <v>22.42</v>
      </c>
      <c r="K244" s="8">
        <f t="shared" si="161"/>
        <v>13.600000005570928</v>
      </c>
      <c r="L244" s="8">
        <v>168</v>
      </c>
      <c r="M244" s="12">
        <f t="shared" si="162"/>
        <v>-2020.5514598540151</v>
      </c>
      <c r="N244" s="12" t="str">
        <f t="shared" si="163"/>
        <v>No</v>
      </c>
      <c r="O244" s="8">
        <f t="shared" si="164"/>
        <v>6.3162453045606526E-10</v>
      </c>
      <c r="Q244" s="19">
        <v>0.65499999999999992</v>
      </c>
      <c r="R244" s="8">
        <f>'ETo Penman Montheit FAO 56'!AI242</f>
        <v>5.8672184638494684</v>
      </c>
      <c r="S244" s="12">
        <f t="shared" si="165"/>
        <v>3.8430280938214012</v>
      </c>
      <c r="T244" s="8">
        <f t="shared" si="166"/>
        <v>2.4273508152894101E-9</v>
      </c>
      <c r="U244" s="13">
        <f t="shared" si="167"/>
        <v>14.699999994429072</v>
      </c>
      <c r="V244" s="9">
        <f t="shared" si="168"/>
        <v>212.61350356905999</v>
      </c>
      <c r="W244" s="10"/>
      <c r="X244" s="10"/>
      <c r="Y244" s="7" t="str">
        <f t="shared" si="169"/>
        <v>Apply irrigation</v>
      </c>
      <c r="Z244" s="8">
        <f t="shared" si="170"/>
        <v>0</v>
      </c>
    </row>
    <row r="245" spans="1:26" x14ac:dyDescent="0.45">
      <c r="A245" s="25">
        <f>'ETo Penman Montheit FAO 56'!A243</f>
        <v>45987</v>
      </c>
      <c r="B245" s="37">
        <v>240</v>
      </c>
      <c r="C245" s="18">
        <f t="shared" ref="C245:D245" si="214">C244</f>
        <v>28.3</v>
      </c>
      <c r="D245" s="18">
        <f t="shared" si="214"/>
        <v>13.6</v>
      </c>
      <c r="E245" s="7">
        <f t="shared" si="157"/>
        <v>14.700000000000001</v>
      </c>
      <c r="F245">
        <v>1.452007299270073</v>
      </c>
      <c r="G245" s="18">
        <f t="shared" si="149"/>
        <v>0.4</v>
      </c>
      <c r="H245" s="18">
        <f t="shared" si="158"/>
        <v>5.8800000000000008</v>
      </c>
      <c r="I245" s="18">
        <f t="shared" si="159"/>
        <v>85.378029197080309</v>
      </c>
      <c r="J245" s="18">
        <f t="shared" si="160"/>
        <v>22.42</v>
      </c>
      <c r="K245" s="8">
        <f t="shared" si="161"/>
        <v>13.600000005403755</v>
      </c>
      <c r="L245" s="8">
        <v>169</v>
      </c>
      <c r="M245" s="12">
        <f t="shared" si="162"/>
        <v>-2042.9742700729926</v>
      </c>
      <c r="N245" s="12" t="str">
        <f t="shared" si="163"/>
        <v>No</v>
      </c>
      <c r="O245" s="8">
        <f t="shared" si="164"/>
        <v>6.1267069195736212E-10</v>
      </c>
      <c r="Q245" s="19">
        <v>0.64374999999999993</v>
      </c>
      <c r="R245" s="8">
        <f>'ETo Penman Montheit FAO 56'!AI243</f>
        <v>5.8672184638494684</v>
      </c>
      <c r="S245" s="12">
        <f t="shared" si="165"/>
        <v>3.7770218861030949</v>
      </c>
      <c r="T245" s="8">
        <f t="shared" si="166"/>
        <v>2.3140706124968841E-9</v>
      </c>
      <c r="U245" s="13">
        <f t="shared" si="167"/>
        <v>14.699999994596245</v>
      </c>
      <c r="V245" s="9">
        <f t="shared" si="168"/>
        <v>213.44507291423784</v>
      </c>
      <c r="W245" s="10"/>
      <c r="X245" s="10"/>
      <c r="Y245" s="7" t="str">
        <f t="shared" si="169"/>
        <v>Apply irrigation</v>
      </c>
      <c r="Z245" s="8">
        <f t="shared" si="170"/>
        <v>0</v>
      </c>
    </row>
    <row r="246" spans="1:26" x14ac:dyDescent="0.45">
      <c r="A246" s="55">
        <f>'ETo Penman Montheit FAO 56'!A244</f>
        <v>45988</v>
      </c>
      <c r="B246" s="37">
        <v>241</v>
      </c>
      <c r="C246" s="18">
        <f t="shared" ref="C246:D246" si="215">C245</f>
        <v>28.3</v>
      </c>
      <c r="D246" s="18">
        <f t="shared" si="215"/>
        <v>13.6</v>
      </c>
      <c r="E246" s="7">
        <f t="shared" si="157"/>
        <v>14.700000000000001</v>
      </c>
      <c r="F246">
        <v>1.4576642335766421</v>
      </c>
      <c r="G246" s="18">
        <f t="shared" si="149"/>
        <v>0.4</v>
      </c>
      <c r="H246" s="18">
        <f t="shared" si="158"/>
        <v>5.8800000000000008</v>
      </c>
      <c r="I246" s="18">
        <f t="shared" si="159"/>
        <v>85.710656934306556</v>
      </c>
      <c r="J246" s="18">
        <f t="shared" si="160"/>
        <v>22.42</v>
      </c>
      <c r="K246" s="8">
        <f t="shared" si="161"/>
        <v>13.600000005245004</v>
      </c>
      <c r="L246" s="8">
        <v>170</v>
      </c>
      <c r="M246" s="12">
        <f t="shared" si="162"/>
        <v>-2065.5102189781014</v>
      </c>
      <c r="N246" s="12" t="str">
        <f t="shared" si="163"/>
        <v>No</v>
      </c>
      <c r="O246" s="8">
        <f t="shared" si="164"/>
        <v>5.9467175628213909E-10</v>
      </c>
      <c r="Q246" s="19">
        <v>0.63249999999999995</v>
      </c>
      <c r="R246" s="8">
        <f>'ETo Penman Montheit FAO 56'!AI244</f>
        <v>5.8672184638494684</v>
      </c>
      <c r="S246" s="12">
        <f t="shared" si="165"/>
        <v>3.7110156783847885</v>
      </c>
      <c r="T246" s="8">
        <f t="shared" si="166"/>
        <v>2.206836211055636E-9</v>
      </c>
      <c r="U246" s="13">
        <f t="shared" si="167"/>
        <v>14.699999994754997</v>
      </c>
      <c r="V246" s="9">
        <f t="shared" si="168"/>
        <v>214.27664225931187</v>
      </c>
      <c r="W246" s="10"/>
      <c r="X246" s="10"/>
      <c r="Y246" s="7" t="str">
        <f t="shared" si="169"/>
        <v>Apply irrigation</v>
      </c>
      <c r="Z246" s="8">
        <f t="shared" si="170"/>
        <v>0</v>
      </c>
    </row>
    <row r="247" spans="1:26" x14ac:dyDescent="0.45">
      <c r="A247" s="25">
        <f>'ETo Penman Montheit FAO 56'!A245</f>
        <v>45989</v>
      </c>
      <c r="B247" s="37">
        <v>242</v>
      </c>
      <c r="C247" s="18">
        <f t="shared" ref="C247:D247" si="216">C246</f>
        <v>28.3</v>
      </c>
      <c r="D247" s="18">
        <f t="shared" si="216"/>
        <v>13.6</v>
      </c>
      <c r="E247" s="7">
        <f t="shared" si="157"/>
        <v>14.700000000000001</v>
      </c>
      <c r="F247">
        <v>1.4633211678832121</v>
      </c>
      <c r="G247" s="18">
        <f t="shared" si="149"/>
        <v>0.4</v>
      </c>
      <c r="H247" s="18">
        <f t="shared" si="158"/>
        <v>5.8800000000000008</v>
      </c>
      <c r="I247" s="18">
        <f t="shared" si="159"/>
        <v>86.043284671532888</v>
      </c>
      <c r="J247" s="18">
        <f t="shared" si="160"/>
        <v>22.42</v>
      </c>
      <c r="K247" s="8">
        <f t="shared" si="161"/>
        <v>13.600000005094193</v>
      </c>
      <c r="L247" s="8">
        <v>171</v>
      </c>
      <c r="M247" s="12">
        <f t="shared" si="162"/>
        <v>-2088.1593065693432</v>
      </c>
      <c r="N247" s="12" t="str">
        <f t="shared" si="163"/>
        <v>No</v>
      </c>
      <c r="O247" s="8">
        <f t="shared" si="164"/>
        <v>5.7757298943528212E-10</v>
      </c>
      <c r="Q247" s="19">
        <v>0.62124999999999997</v>
      </c>
      <c r="R247" s="8">
        <f>'ETo Penman Montheit FAO 56'!AI245</f>
        <v>5.8672184638494684</v>
      </c>
      <c r="S247" s="12">
        <f t="shared" si="165"/>
        <v>3.6450094706664822</v>
      </c>
      <c r="T247" s="8">
        <f t="shared" si="166"/>
        <v>2.1052590164927554E-9</v>
      </c>
      <c r="U247" s="13">
        <f t="shared" si="167"/>
        <v>14.699999994905808</v>
      </c>
      <c r="V247" s="9">
        <f t="shared" si="168"/>
        <v>215.10821160428779</v>
      </c>
      <c r="W247" s="10"/>
      <c r="X247" s="10"/>
      <c r="Y247" s="7" t="str">
        <f t="shared" si="169"/>
        <v>Apply irrigation</v>
      </c>
      <c r="Z247" s="8">
        <f t="shared" si="170"/>
        <v>0</v>
      </c>
    </row>
    <row r="248" spans="1:26" x14ac:dyDescent="0.45">
      <c r="A248" s="55">
        <f>'ETo Penman Montheit FAO 56'!A246</f>
        <v>45990</v>
      </c>
      <c r="B248" s="37">
        <v>243</v>
      </c>
      <c r="C248" s="18">
        <f t="shared" ref="C248:D248" si="217">C247</f>
        <v>28.3</v>
      </c>
      <c r="D248" s="18">
        <f t="shared" si="217"/>
        <v>13.6</v>
      </c>
      <c r="E248" s="7">
        <f t="shared" si="157"/>
        <v>14.700000000000001</v>
      </c>
      <c r="F248">
        <v>1.468978102189781</v>
      </c>
      <c r="G248" s="18">
        <f t="shared" si="149"/>
        <v>0.4</v>
      </c>
      <c r="H248" s="18">
        <f t="shared" si="158"/>
        <v>5.8800000000000008</v>
      </c>
      <c r="I248" s="18">
        <f t="shared" si="159"/>
        <v>86.37591240875912</v>
      </c>
      <c r="J248" s="18">
        <f t="shared" si="160"/>
        <v>22.42</v>
      </c>
      <c r="K248" s="8">
        <f t="shared" si="161"/>
        <v>13.600000004950878</v>
      </c>
      <c r="L248" s="8">
        <v>172</v>
      </c>
      <c r="M248" s="12">
        <f t="shared" si="162"/>
        <v>-2110.9215328467149</v>
      </c>
      <c r="N248" s="12" t="str">
        <f t="shared" si="163"/>
        <v>No</v>
      </c>
      <c r="O248" s="8">
        <f t="shared" si="164"/>
        <v>5.6132409831377572E-10</v>
      </c>
      <c r="Q248" s="19">
        <v>0.61</v>
      </c>
      <c r="R248" s="8">
        <f>'ETo Penman Montheit FAO 56'!AI246</f>
        <v>5.8672184638494684</v>
      </c>
      <c r="S248" s="12">
        <f t="shared" si="165"/>
        <v>3.5790032629481758</v>
      </c>
      <c r="T248" s="8">
        <f t="shared" si="166"/>
        <v>2.008980779436446E-9</v>
      </c>
      <c r="U248" s="13">
        <f t="shared" si="167"/>
        <v>14.699999995049122</v>
      </c>
      <c r="V248" s="9">
        <f t="shared" si="168"/>
        <v>215.93978094917051</v>
      </c>
      <c r="W248" s="10"/>
      <c r="X248" s="10"/>
      <c r="Y248" s="7" t="str">
        <f t="shared" si="169"/>
        <v>Apply irrigation</v>
      </c>
      <c r="Z248" s="8">
        <f t="shared" si="170"/>
        <v>0</v>
      </c>
    </row>
    <row r="249" spans="1:26" x14ac:dyDescent="0.45">
      <c r="A249" s="25">
        <f>'ETo Penman Montheit FAO 56'!A247</f>
        <v>45991</v>
      </c>
      <c r="B249" s="37">
        <v>244</v>
      </c>
      <c r="C249" s="18">
        <f t="shared" ref="C249:D249" si="218">C248</f>
        <v>28.3</v>
      </c>
      <c r="D249" s="18">
        <f t="shared" si="218"/>
        <v>13.6</v>
      </c>
      <c r="E249" s="7">
        <f t="shared" si="157"/>
        <v>14.700000000000001</v>
      </c>
      <c r="F249">
        <v>1.4746350364963501</v>
      </c>
      <c r="G249" s="18">
        <f t="shared" si="149"/>
        <v>0.4</v>
      </c>
      <c r="H249" s="18">
        <f t="shared" si="158"/>
        <v>5.8800000000000008</v>
      </c>
      <c r="I249" s="18">
        <f t="shared" si="159"/>
        <v>86.708540145985395</v>
      </c>
      <c r="J249" s="18">
        <f t="shared" si="160"/>
        <v>22.42</v>
      </c>
      <c r="K249" s="8">
        <f t="shared" si="161"/>
        <v>13.600000004814643</v>
      </c>
      <c r="L249" s="8">
        <v>173</v>
      </c>
      <c r="M249" s="12">
        <f t="shared" si="162"/>
        <v>-2133.7968978102185</v>
      </c>
      <c r="N249" s="12" t="str">
        <f t="shared" si="163"/>
        <v>No</v>
      </c>
      <c r="O249" s="8">
        <f t="shared" si="164"/>
        <v>5.4587789843907331E-10</v>
      </c>
      <c r="Q249" s="19">
        <v>0.59874999999999989</v>
      </c>
      <c r="R249" s="8">
        <f>'ETo Penman Montheit FAO 56'!AI247</f>
        <v>5.8672184638494684</v>
      </c>
      <c r="S249" s="12">
        <f t="shared" si="165"/>
        <v>3.5129970552298686</v>
      </c>
      <c r="T249" s="8">
        <f t="shared" si="166"/>
        <v>1.9176674497315336E-9</v>
      </c>
      <c r="U249" s="13">
        <f t="shared" si="167"/>
        <v>14.699999995185358</v>
      </c>
      <c r="V249" s="9">
        <f t="shared" si="168"/>
        <v>216.77135029396507</v>
      </c>
      <c r="W249" s="10"/>
      <c r="X249" s="10"/>
      <c r="Y249" s="7" t="str">
        <f t="shared" si="169"/>
        <v>Apply irrigation</v>
      </c>
      <c r="Z249" s="8">
        <f t="shared" si="170"/>
        <v>0</v>
      </c>
    </row>
    <row r="250" spans="1:26" x14ac:dyDescent="0.45">
      <c r="A250" s="55">
        <f>'ETo Penman Montheit FAO 56'!A248</f>
        <v>45992</v>
      </c>
      <c r="B250" s="37">
        <v>245</v>
      </c>
      <c r="C250" s="18">
        <f t="shared" ref="C250:D250" si="219">C249</f>
        <v>28.3</v>
      </c>
      <c r="D250" s="18">
        <f t="shared" si="219"/>
        <v>13.6</v>
      </c>
      <c r="E250" s="7">
        <f t="shared" si="157"/>
        <v>14.700000000000001</v>
      </c>
      <c r="F250">
        <v>1.4802919708029201</v>
      </c>
      <c r="G250" s="18">
        <f t="shared" si="149"/>
        <v>0.4</v>
      </c>
      <c r="H250" s="18">
        <f t="shared" si="158"/>
        <v>5.8800000000000008</v>
      </c>
      <c r="I250" s="18">
        <f t="shared" si="159"/>
        <v>87.041167883211713</v>
      </c>
      <c r="J250" s="18">
        <f t="shared" si="160"/>
        <v>22.42</v>
      </c>
      <c r="K250" s="8">
        <f t="shared" si="161"/>
        <v>13.600000004685096</v>
      </c>
      <c r="L250" s="8">
        <v>174</v>
      </c>
      <c r="M250" s="12">
        <f t="shared" si="162"/>
        <v>-2156.7854014598543</v>
      </c>
      <c r="N250" s="12" t="str">
        <f t="shared" si="163"/>
        <v>No</v>
      </c>
      <c r="O250" s="8">
        <f t="shared" si="164"/>
        <v>5.3119009191249233E-10</v>
      </c>
      <c r="Q250" s="19">
        <v>0.58749999999999991</v>
      </c>
      <c r="R250" s="8">
        <f>'ETo Penman Montheit FAO 56'!AI248</f>
        <v>5.8672184638494684</v>
      </c>
      <c r="S250" s="12">
        <f t="shared" si="165"/>
        <v>3.4469908475115623</v>
      </c>
      <c r="T250" s="8">
        <f t="shared" si="166"/>
        <v>1.8310073851111866E-9</v>
      </c>
      <c r="U250" s="13">
        <f t="shared" si="167"/>
        <v>14.699999995314904</v>
      </c>
      <c r="V250" s="9">
        <f t="shared" si="168"/>
        <v>217.60291963867618</v>
      </c>
      <c r="W250" s="10"/>
      <c r="X250" s="10"/>
      <c r="Y250" s="7" t="str">
        <f t="shared" si="169"/>
        <v>Apply irrigation</v>
      </c>
      <c r="Z250" s="8">
        <f t="shared" si="170"/>
        <v>0</v>
      </c>
    </row>
    <row r="251" spans="1:26" x14ac:dyDescent="0.45">
      <c r="A251" s="25">
        <f>'ETo Penman Montheit FAO 56'!A249</f>
        <v>45993</v>
      </c>
      <c r="B251" s="37">
        <v>246</v>
      </c>
      <c r="C251" s="18">
        <f t="shared" ref="C251:D251" si="220">C250</f>
        <v>28.3</v>
      </c>
      <c r="D251" s="18">
        <f t="shared" si="220"/>
        <v>13.6</v>
      </c>
      <c r="E251" s="7">
        <f t="shared" si="157"/>
        <v>14.700000000000001</v>
      </c>
      <c r="F251">
        <v>1.485948905109489</v>
      </c>
      <c r="G251" s="18">
        <f t="shared" si="149"/>
        <v>0.4</v>
      </c>
      <c r="H251" s="18">
        <f t="shared" si="158"/>
        <v>5.8800000000000008</v>
      </c>
      <c r="I251" s="18">
        <f t="shared" si="159"/>
        <v>87.37379562043796</v>
      </c>
      <c r="J251" s="18">
        <f t="shared" si="160"/>
        <v>22.42</v>
      </c>
      <c r="K251" s="8">
        <f t="shared" si="161"/>
        <v>13.600000004561876</v>
      </c>
      <c r="L251" s="8">
        <v>175</v>
      </c>
      <c r="M251" s="12">
        <f t="shared" si="162"/>
        <v>-2179.8870437956198</v>
      </c>
      <c r="N251" s="12" t="str">
        <f t="shared" si="163"/>
        <v>No</v>
      </c>
      <c r="O251" s="8">
        <f t="shared" si="164"/>
        <v>5.1721948945981921E-10</v>
      </c>
      <c r="Q251" s="19">
        <v>0.57625000000000004</v>
      </c>
      <c r="R251" s="8">
        <f>'ETo Penman Montheit FAO 56'!AI249</f>
        <v>5.8672184638494684</v>
      </c>
      <c r="S251" s="12">
        <f t="shared" si="165"/>
        <v>3.3809846397932564</v>
      </c>
      <c r="T251" s="8">
        <f t="shared" si="166"/>
        <v>1.7487111492653588E-9</v>
      </c>
      <c r="U251" s="13">
        <f t="shared" si="167"/>
        <v>14.699999995438125</v>
      </c>
      <c r="V251" s="9">
        <f t="shared" si="168"/>
        <v>218.43448898330774</v>
      </c>
      <c r="W251" s="10"/>
      <c r="X251" s="10"/>
      <c r="Y251" s="7" t="str">
        <f t="shared" si="169"/>
        <v>Apply irrigation</v>
      </c>
      <c r="Z251" s="8">
        <f t="shared" si="170"/>
        <v>0</v>
      </c>
    </row>
    <row r="252" spans="1:26" x14ac:dyDescent="0.45">
      <c r="A252" s="55">
        <f>'ETo Penman Montheit FAO 56'!A250</f>
        <v>45994</v>
      </c>
      <c r="B252" s="37">
        <v>247</v>
      </c>
      <c r="C252" s="18">
        <f t="shared" ref="C252:D252" si="221">C251</f>
        <v>28.3</v>
      </c>
      <c r="D252" s="18">
        <f t="shared" si="221"/>
        <v>13.6</v>
      </c>
      <c r="E252" s="7">
        <f t="shared" si="157"/>
        <v>14.700000000000001</v>
      </c>
      <c r="F252">
        <v>1.4916058394160581</v>
      </c>
      <c r="G252" s="18">
        <f t="shared" si="149"/>
        <v>0.4</v>
      </c>
      <c r="H252" s="18">
        <f t="shared" si="158"/>
        <v>5.8800000000000008</v>
      </c>
      <c r="I252" s="18">
        <f t="shared" si="159"/>
        <v>87.706423357664221</v>
      </c>
      <c r="J252" s="18">
        <f t="shared" si="160"/>
        <v>22.42</v>
      </c>
      <c r="K252" s="8">
        <f t="shared" si="161"/>
        <v>13.60000000444464</v>
      </c>
      <c r="L252" s="8">
        <v>176</v>
      </c>
      <c r="M252" s="12">
        <f t="shared" si="162"/>
        <v>-2203.1018248175178</v>
      </c>
      <c r="N252" s="12" t="str">
        <f t="shared" si="163"/>
        <v>No</v>
      </c>
      <c r="O252" s="8">
        <f t="shared" si="164"/>
        <v>5.0392745531979699E-10</v>
      </c>
      <c r="Q252" s="19">
        <v>0.56499999999999995</v>
      </c>
      <c r="R252" s="8">
        <f>'ETo Penman Montheit FAO 56'!AI250</f>
        <v>5.8672184638494684</v>
      </c>
      <c r="S252" s="12">
        <f t="shared" si="165"/>
        <v>3.3149784320749491</v>
      </c>
      <c r="T252" s="8">
        <f t="shared" si="166"/>
        <v>1.6705086457155397E-9</v>
      </c>
      <c r="U252" s="13">
        <f t="shared" si="167"/>
        <v>14.699999995555361</v>
      </c>
      <c r="V252" s="9">
        <f t="shared" si="168"/>
        <v>219.26605832786402</v>
      </c>
      <c r="W252" s="10"/>
      <c r="X252" s="10"/>
      <c r="Y252" s="7" t="str">
        <f t="shared" si="169"/>
        <v>Apply irrigation</v>
      </c>
      <c r="Z252" s="8">
        <f t="shared" si="170"/>
        <v>0</v>
      </c>
    </row>
    <row r="253" spans="1:26" x14ac:dyDescent="0.45">
      <c r="A253" s="25">
        <f>'ETo Penman Montheit FAO 56'!A251</f>
        <v>45995</v>
      </c>
      <c r="B253" s="37">
        <v>248</v>
      </c>
      <c r="C253" s="18">
        <f t="shared" ref="C253:D253" si="222">C252</f>
        <v>28.3</v>
      </c>
      <c r="D253" s="18">
        <f t="shared" si="222"/>
        <v>13.6</v>
      </c>
      <c r="E253" s="7">
        <f t="shared" si="157"/>
        <v>14.700000000000001</v>
      </c>
      <c r="F253">
        <v>1.4972627737226281</v>
      </c>
      <c r="G253" s="18">
        <f t="shared" si="149"/>
        <v>0.4</v>
      </c>
      <c r="H253" s="18">
        <f t="shared" si="158"/>
        <v>5.8800000000000008</v>
      </c>
      <c r="I253" s="18">
        <f t="shared" si="159"/>
        <v>88.039051094890539</v>
      </c>
      <c r="J253" s="18">
        <f t="shared" si="160"/>
        <v>22.42</v>
      </c>
      <c r="K253" s="8">
        <f t="shared" si="161"/>
        <v>13.600000004333069</v>
      </c>
      <c r="L253" s="8">
        <v>177</v>
      </c>
      <c r="M253" s="12">
        <f t="shared" si="162"/>
        <v>-2226.4297445255479</v>
      </c>
      <c r="N253" s="12" t="str">
        <f t="shared" si="163"/>
        <v>No</v>
      </c>
      <c r="O253" s="8">
        <f t="shared" si="164"/>
        <v>4.9127768519952042E-10</v>
      </c>
      <c r="Q253" s="19">
        <v>0.55374999999999996</v>
      </c>
      <c r="R253" s="8">
        <f>'ETo Penman Montheit FAO 56'!AI251</f>
        <v>5.8672184638494684</v>
      </c>
      <c r="S253" s="12">
        <f t="shared" si="165"/>
        <v>3.2489722243566428</v>
      </c>
      <c r="T253" s="8">
        <f t="shared" si="166"/>
        <v>1.5961475536594683E-9</v>
      </c>
      <c r="U253" s="13">
        <f t="shared" si="167"/>
        <v>14.699999995666932</v>
      </c>
      <c r="V253" s="9">
        <f t="shared" si="168"/>
        <v>220.09762767234892</v>
      </c>
      <c r="W253" s="10"/>
      <c r="X253" s="10"/>
      <c r="Y253" s="7" t="str">
        <f t="shared" si="169"/>
        <v>Apply irrigation</v>
      </c>
      <c r="Z253" s="8">
        <f t="shared" si="170"/>
        <v>0</v>
      </c>
    </row>
    <row r="254" spans="1:26" x14ac:dyDescent="0.45">
      <c r="A254" s="55">
        <f>'ETo Penman Montheit FAO 56'!A252</f>
        <v>45996</v>
      </c>
      <c r="B254" s="37">
        <v>249</v>
      </c>
      <c r="C254" s="18">
        <f t="shared" ref="C254:D254" si="223">C253</f>
        <v>28.3</v>
      </c>
      <c r="D254" s="18">
        <f t="shared" si="223"/>
        <v>13.6</v>
      </c>
      <c r="E254" s="7">
        <f t="shared" si="157"/>
        <v>14.700000000000001</v>
      </c>
      <c r="F254">
        <v>1.5029197080291969</v>
      </c>
      <c r="G254" s="18">
        <f t="shared" si="149"/>
        <v>0.4</v>
      </c>
      <c r="H254" s="18">
        <f t="shared" si="158"/>
        <v>5.8800000000000008</v>
      </c>
      <c r="I254" s="18">
        <f t="shared" si="159"/>
        <v>88.371678832116785</v>
      </c>
      <c r="J254" s="18">
        <f t="shared" si="160"/>
        <v>22.42</v>
      </c>
      <c r="K254" s="8">
        <f t="shared" si="161"/>
        <v>13.600000004226866</v>
      </c>
      <c r="L254" s="8">
        <v>178</v>
      </c>
      <c r="M254" s="12">
        <f t="shared" si="162"/>
        <v>-2249.8708029197078</v>
      </c>
      <c r="N254" s="12" t="str">
        <f t="shared" si="163"/>
        <v>No</v>
      </c>
      <c r="O254" s="8">
        <f t="shared" si="164"/>
        <v>4.7923653934134336E-10</v>
      </c>
      <c r="Q254" s="19">
        <v>0.54249999999999998</v>
      </c>
      <c r="R254" s="8">
        <f>'ETo Penman Montheit FAO 56'!AI252</f>
        <v>5.8672184638494684</v>
      </c>
      <c r="S254" s="12">
        <f t="shared" si="165"/>
        <v>3.1829660166383364</v>
      </c>
      <c r="T254" s="8">
        <f t="shared" si="166"/>
        <v>1.5253936186548571E-9</v>
      </c>
      <c r="U254" s="13">
        <f t="shared" si="167"/>
        <v>14.699999995773135</v>
      </c>
      <c r="V254" s="9">
        <f t="shared" si="168"/>
        <v>220.92919701676558</v>
      </c>
      <c r="W254" s="10"/>
      <c r="X254" s="10"/>
      <c r="Y254" s="7" t="str">
        <f t="shared" si="169"/>
        <v>Apply irrigation</v>
      </c>
      <c r="Z254" s="8">
        <f t="shared" si="170"/>
        <v>0</v>
      </c>
    </row>
    <row r="255" spans="1:26" x14ac:dyDescent="0.45">
      <c r="A255" s="25">
        <f>'ETo Penman Montheit FAO 56'!A253</f>
        <v>45997</v>
      </c>
      <c r="B255" s="37">
        <v>250</v>
      </c>
      <c r="C255" s="18">
        <f t="shared" ref="C255:D255" si="224">C254</f>
        <v>28.3</v>
      </c>
      <c r="D255" s="18">
        <f t="shared" si="224"/>
        <v>13.6</v>
      </c>
      <c r="E255" s="7">
        <f t="shared" si="157"/>
        <v>14.700000000000001</v>
      </c>
      <c r="F255">
        <v>1.508576642335766</v>
      </c>
      <c r="G255" s="18">
        <f t="shared" si="149"/>
        <v>0.4</v>
      </c>
      <c r="H255" s="18">
        <f t="shared" si="158"/>
        <v>5.8800000000000008</v>
      </c>
      <c r="I255" s="18">
        <f t="shared" si="159"/>
        <v>88.704306569343061</v>
      </c>
      <c r="J255" s="18">
        <f t="shared" si="160"/>
        <v>22.42</v>
      </c>
      <c r="K255" s="8">
        <f t="shared" si="161"/>
        <v>13.60000000412575</v>
      </c>
      <c r="L255" s="8">
        <v>179</v>
      </c>
      <c r="M255" s="12">
        <f t="shared" si="162"/>
        <v>-2273.4249999999993</v>
      </c>
      <c r="N255" s="12" t="str">
        <f t="shared" si="163"/>
        <v>No</v>
      </c>
      <c r="O255" s="8">
        <f t="shared" si="164"/>
        <v>4.6777215434445907E-10</v>
      </c>
      <c r="Q255" s="19">
        <v>0.53125</v>
      </c>
      <c r="R255" s="8">
        <f>'ETo Penman Montheit FAO 56'!AI253</f>
        <v>5.8672184638494684</v>
      </c>
      <c r="S255" s="12">
        <f t="shared" si="165"/>
        <v>3.1169598089200301</v>
      </c>
      <c r="T255" s="8">
        <f t="shared" si="166"/>
        <v>1.4580270048236159E-9</v>
      </c>
      <c r="U255" s="13">
        <f t="shared" si="167"/>
        <v>14.699999995874251</v>
      </c>
      <c r="V255" s="9">
        <f t="shared" si="168"/>
        <v>221.7607663611175</v>
      </c>
      <c r="W255" s="10"/>
      <c r="X255" s="10"/>
      <c r="Y255" s="7" t="str">
        <f t="shared" si="169"/>
        <v>Apply irrigation</v>
      </c>
      <c r="Z255" s="8">
        <f t="shared" si="170"/>
        <v>0</v>
      </c>
    </row>
    <row r="256" spans="1:26" x14ac:dyDescent="0.45">
      <c r="A256" s="55">
        <f>'ETo Penman Montheit FAO 56'!A254</f>
        <v>45998</v>
      </c>
      <c r="B256" s="37">
        <v>251</v>
      </c>
      <c r="C256" s="18">
        <f t="shared" ref="C256:D256" si="225">C255</f>
        <v>28.3</v>
      </c>
      <c r="D256" s="18">
        <f t="shared" si="225"/>
        <v>13.6</v>
      </c>
      <c r="E256" s="7">
        <f t="shared" si="157"/>
        <v>14.700000000000001</v>
      </c>
      <c r="F256">
        <v>1.514233576642336</v>
      </c>
      <c r="G256" s="18">
        <f t="shared" si="149"/>
        <v>0.4</v>
      </c>
      <c r="H256" s="18">
        <f t="shared" si="158"/>
        <v>5.8800000000000008</v>
      </c>
      <c r="I256" s="18">
        <f t="shared" si="159"/>
        <v>89.036934306569364</v>
      </c>
      <c r="J256" s="18">
        <f t="shared" si="160"/>
        <v>22.42</v>
      </c>
      <c r="K256" s="8">
        <f t="shared" si="161"/>
        <v>13.600000004029463</v>
      </c>
      <c r="L256" s="8">
        <v>180</v>
      </c>
      <c r="M256" s="12">
        <f t="shared" si="162"/>
        <v>-2297.0923357664237</v>
      </c>
      <c r="N256" s="12" t="str">
        <f t="shared" si="163"/>
        <v>No</v>
      </c>
      <c r="O256" s="8">
        <f t="shared" si="164"/>
        <v>4.5685522032101744E-10</v>
      </c>
      <c r="Q256" s="19">
        <v>0.52</v>
      </c>
      <c r="R256" s="8">
        <f>'ETo Penman Montheit FAO 56'!AI254</f>
        <v>5.8672184638494684</v>
      </c>
      <c r="S256" s="12">
        <f t="shared" si="165"/>
        <v>3.0509536012017238</v>
      </c>
      <c r="T256" s="8">
        <f t="shared" si="166"/>
        <v>1.393844079666215E-9</v>
      </c>
      <c r="U256" s="13">
        <f t="shared" si="167"/>
        <v>14.699999995970538</v>
      </c>
      <c r="V256" s="9">
        <f t="shared" si="168"/>
        <v>222.59233570540795</v>
      </c>
      <c r="W256" s="10"/>
      <c r="X256" s="10"/>
      <c r="Y256" s="7" t="str">
        <f t="shared" si="169"/>
        <v>Apply irrigation</v>
      </c>
      <c r="Z256" s="8">
        <f t="shared" si="170"/>
        <v>0</v>
      </c>
    </row>
    <row r="257" spans="1:26" x14ac:dyDescent="0.45">
      <c r="A257" s="25">
        <f>'ETo Penman Montheit FAO 56'!A255</f>
        <v>45999</v>
      </c>
      <c r="B257" s="37">
        <v>252</v>
      </c>
      <c r="C257" s="18">
        <f t="shared" ref="C257:D257" si="226">C256</f>
        <v>28.3</v>
      </c>
      <c r="D257" s="18">
        <f t="shared" si="226"/>
        <v>13.6</v>
      </c>
      <c r="E257" s="7">
        <f t="shared" si="157"/>
        <v>14.700000000000001</v>
      </c>
      <c r="F257">
        <v>1.5198905109489049</v>
      </c>
      <c r="G257" s="18">
        <f t="shared" si="149"/>
        <v>0.4</v>
      </c>
      <c r="H257" s="18">
        <f t="shared" si="158"/>
        <v>5.8800000000000008</v>
      </c>
      <c r="I257" s="18">
        <f t="shared" si="159"/>
        <v>89.369562043795625</v>
      </c>
      <c r="J257" s="18">
        <f t="shared" si="160"/>
        <v>22.42</v>
      </c>
      <c r="K257" s="8">
        <f t="shared" si="161"/>
        <v>13.600000003937756</v>
      </c>
      <c r="L257" s="8">
        <v>181</v>
      </c>
      <c r="M257" s="12">
        <f t="shared" si="162"/>
        <v>-2320.8728102189775</v>
      </c>
      <c r="N257" s="12" t="str">
        <f t="shared" si="163"/>
        <v>No</v>
      </c>
      <c r="O257" s="8">
        <f t="shared" si="164"/>
        <v>4.4645764862849546E-10</v>
      </c>
      <c r="Q257" s="19">
        <v>0.50874999999999992</v>
      </c>
      <c r="R257" s="8">
        <f>'ETo Penman Montheit FAO 56'!AI255</f>
        <v>5.8672184638494684</v>
      </c>
      <c r="S257" s="12">
        <f t="shared" si="165"/>
        <v>2.9849473934834165</v>
      </c>
      <c r="T257" s="8">
        <f t="shared" si="166"/>
        <v>1.3326525945743627E-9</v>
      </c>
      <c r="U257" s="13">
        <f t="shared" si="167"/>
        <v>14.699999996062244</v>
      </c>
      <c r="V257" s="9">
        <f t="shared" si="168"/>
        <v>223.42390504963944</v>
      </c>
      <c r="W257" s="10"/>
      <c r="X257" s="10"/>
      <c r="Y257" s="7" t="str">
        <f t="shared" si="169"/>
        <v>Apply irrigation</v>
      </c>
      <c r="Z257" s="8">
        <f t="shared" si="170"/>
        <v>0</v>
      </c>
    </row>
    <row r="258" spans="1:26" x14ac:dyDescent="0.45">
      <c r="A258" s="55">
        <f>'ETo Penman Montheit FAO 56'!A256</f>
        <v>46000</v>
      </c>
      <c r="B258" s="37">
        <v>253</v>
      </c>
      <c r="C258" s="18">
        <f t="shared" ref="C258:D258" si="227">C257</f>
        <v>28.3</v>
      </c>
      <c r="D258" s="18">
        <f t="shared" si="227"/>
        <v>13.6</v>
      </c>
      <c r="E258" s="7">
        <f t="shared" si="157"/>
        <v>14.700000000000001</v>
      </c>
      <c r="F258">
        <v>1.525547445255474</v>
      </c>
      <c r="G258" s="18">
        <f t="shared" si="149"/>
        <v>0.4</v>
      </c>
      <c r="H258" s="18">
        <f t="shared" si="158"/>
        <v>5.8800000000000008</v>
      </c>
      <c r="I258" s="18">
        <f t="shared" si="159"/>
        <v>89.702189781021886</v>
      </c>
      <c r="J258" s="18">
        <f t="shared" si="160"/>
        <v>22.42</v>
      </c>
      <c r="K258" s="8">
        <f t="shared" si="161"/>
        <v>13.600000003850401</v>
      </c>
      <c r="L258" s="8">
        <v>182</v>
      </c>
      <c r="M258" s="12">
        <f t="shared" si="162"/>
        <v>-2344.7664233576634</v>
      </c>
      <c r="N258" s="12" t="str">
        <f t="shared" si="163"/>
        <v>No</v>
      </c>
      <c r="O258" s="8">
        <f t="shared" si="164"/>
        <v>4.3655334902581444E-10</v>
      </c>
      <c r="Q258" s="19">
        <v>0.49749999999999989</v>
      </c>
      <c r="R258" s="8">
        <f>'ETo Penman Montheit FAO 56'!AI256</f>
        <v>5.8672184638494684</v>
      </c>
      <c r="S258" s="12">
        <f t="shared" si="165"/>
        <v>2.9189411857651097</v>
      </c>
      <c r="T258" s="8">
        <f t="shared" si="166"/>
        <v>1.2742735502551406E-9</v>
      </c>
      <c r="U258" s="13">
        <f t="shared" si="167"/>
        <v>14.6999999961496</v>
      </c>
      <c r="V258" s="9">
        <f t="shared" si="168"/>
        <v>224.25547439381501</v>
      </c>
      <c r="W258" s="10"/>
      <c r="X258" s="10"/>
      <c r="Y258" s="7" t="str">
        <f t="shared" si="169"/>
        <v>Apply irrigation</v>
      </c>
      <c r="Z258" s="8">
        <f t="shared" si="170"/>
        <v>0</v>
      </c>
    </row>
    <row r="259" spans="1:26" x14ac:dyDescent="0.45">
      <c r="A259" s="25">
        <f>'ETo Penman Montheit FAO 56'!A257</f>
        <v>46001</v>
      </c>
      <c r="B259" s="37">
        <v>254</v>
      </c>
      <c r="C259" s="18">
        <f t="shared" ref="C259:D259" si="228">C258</f>
        <v>28.3</v>
      </c>
      <c r="D259" s="18">
        <f t="shared" si="228"/>
        <v>13.6</v>
      </c>
      <c r="E259" s="7">
        <f t="shared" si="157"/>
        <v>14.700000000000001</v>
      </c>
      <c r="F259">
        <v>1.531204379562044</v>
      </c>
      <c r="G259" s="18">
        <f t="shared" si="149"/>
        <v>0.4</v>
      </c>
      <c r="H259" s="18">
        <f t="shared" si="158"/>
        <v>5.8800000000000008</v>
      </c>
      <c r="I259" s="18">
        <f t="shared" si="159"/>
        <v>90.034817518248204</v>
      </c>
      <c r="J259" s="18">
        <f t="shared" si="160"/>
        <v>22.42</v>
      </c>
      <c r="K259" s="8">
        <f t="shared" si="161"/>
        <v>13.60000000376718</v>
      </c>
      <c r="L259" s="8">
        <v>183</v>
      </c>
      <c r="M259" s="12">
        <f t="shared" si="162"/>
        <v>-2368.7731751824817</v>
      </c>
      <c r="N259" s="12" t="str">
        <f t="shared" si="163"/>
        <v>No</v>
      </c>
      <c r="O259" s="8">
        <f t="shared" si="164"/>
        <v>4.2711800762873509E-10</v>
      </c>
      <c r="Q259" s="19">
        <v>0.48625000000000002</v>
      </c>
      <c r="R259" s="8">
        <f>'ETo Penman Montheit FAO 56'!AI257</f>
        <v>5.8672184638494684</v>
      </c>
      <c r="S259" s="12">
        <f t="shared" si="165"/>
        <v>2.8529349780468043</v>
      </c>
      <c r="T259" s="8">
        <f t="shared" si="166"/>
        <v>1.2185399037176801E-9</v>
      </c>
      <c r="U259" s="13">
        <f t="shared" si="167"/>
        <v>14.699999996232821</v>
      </c>
      <c r="V259" s="9">
        <f t="shared" si="168"/>
        <v>225.08704373793725</v>
      </c>
      <c r="W259" s="10"/>
      <c r="X259" s="10"/>
      <c r="Y259" s="7" t="str">
        <f t="shared" si="169"/>
        <v>Apply irrigation</v>
      </c>
      <c r="Z259" s="8">
        <f t="shared" si="170"/>
        <v>0</v>
      </c>
    </row>
    <row r="260" spans="1:26" x14ac:dyDescent="0.45">
      <c r="A260" s="55">
        <f>'ETo Penman Montheit FAO 56'!A258</f>
        <v>46002</v>
      </c>
      <c r="B260" s="37">
        <v>255</v>
      </c>
      <c r="C260" s="18">
        <f t="shared" ref="C260:D260" si="229">C259</f>
        <v>28.3</v>
      </c>
      <c r="D260" s="18">
        <f t="shared" si="229"/>
        <v>13.6</v>
      </c>
      <c r="E260" s="7">
        <f t="shared" si="157"/>
        <v>14.700000000000001</v>
      </c>
      <c r="F260">
        <v>1.5368613138686129</v>
      </c>
      <c r="G260" s="18">
        <f t="shared" si="149"/>
        <v>0.4</v>
      </c>
      <c r="H260" s="18">
        <f t="shared" si="158"/>
        <v>5.8800000000000008</v>
      </c>
      <c r="I260" s="18">
        <f t="shared" si="159"/>
        <v>90.367445255474451</v>
      </c>
      <c r="J260" s="18">
        <f t="shared" si="160"/>
        <v>22.42</v>
      </c>
      <c r="K260" s="8">
        <f t="shared" si="161"/>
        <v>13.600000003687892</v>
      </c>
      <c r="L260" s="8">
        <v>184</v>
      </c>
      <c r="M260" s="12">
        <f t="shared" si="162"/>
        <v>-2392.8930656934303</v>
      </c>
      <c r="N260" s="12" t="str">
        <f t="shared" si="163"/>
        <v>No</v>
      </c>
      <c r="O260" s="8">
        <f t="shared" si="164"/>
        <v>4.1812842077604273E-10</v>
      </c>
      <c r="Q260" s="19">
        <v>0.47499999999999998</v>
      </c>
      <c r="R260" s="8">
        <f>'ETo Penman Montheit FAO 56'!AI258</f>
        <v>5.8672184638494684</v>
      </c>
      <c r="S260" s="12">
        <f t="shared" si="165"/>
        <v>2.7869287703284975</v>
      </c>
      <c r="T260" s="8">
        <f t="shared" si="166"/>
        <v>1.1652941255527733E-9</v>
      </c>
      <c r="U260" s="13">
        <f t="shared" si="167"/>
        <v>14.699999996312108</v>
      </c>
      <c r="V260" s="9">
        <f t="shared" si="168"/>
        <v>225.91861308200831</v>
      </c>
      <c r="W260" s="10"/>
      <c r="X260" s="10"/>
      <c r="Y260" s="7" t="str">
        <f t="shared" si="169"/>
        <v>Apply irrigation</v>
      </c>
      <c r="Z260" s="8">
        <f t="shared" si="170"/>
        <v>0</v>
      </c>
    </row>
    <row r="261" spans="1:26" x14ac:dyDescent="0.45">
      <c r="A261" s="25">
        <f>'ETo Penman Montheit FAO 56'!A259</f>
        <v>46003</v>
      </c>
      <c r="B261" s="37">
        <v>256</v>
      </c>
      <c r="C261" s="18">
        <f t="shared" ref="C261:D261" si="230">C260</f>
        <v>28.3</v>
      </c>
      <c r="D261" s="18">
        <f t="shared" si="230"/>
        <v>13.6</v>
      </c>
      <c r="E261" s="7">
        <f t="shared" si="157"/>
        <v>14.700000000000001</v>
      </c>
      <c r="F261">
        <v>1.542518248175182</v>
      </c>
      <c r="G261" s="18">
        <f t="shared" si="149"/>
        <v>0.4</v>
      </c>
      <c r="H261" s="18">
        <f t="shared" si="158"/>
        <v>5.8800000000000008</v>
      </c>
      <c r="I261" s="18">
        <f t="shared" si="159"/>
        <v>90.700072992700711</v>
      </c>
      <c r="J261" s="18">
        <f t="shared" si="160"/>
        <v>22.42</v>
      </c>
      <c r="K261" s="8">
        <f t="shared" si="161"/>
        <v>13.600000003612347</v>
      </c>
      <c r="L261" s="8">
        <v>185</v>
      </c>
      <c r="M261" s="12">
        <f t="shared" si="162"/>
        <v>-2417.1260948905101</v>
      </c>
      <c r="N261" s="12" t="str">
        <f t="shared" si="163"/>
        <v>No</v>
      </c>
      <c r="O261" s="8">
        <f t="shared" si="164"/>
        <v>4.0956327218566457E-10</v>
      </c>
      <c r="Q261" s="19">
        <v>0.46375</v>
      </c>
      <c r="R261" s="8">
        <f>'ETo Penman Montheit FAO 56'!AI259</f>
        <v>5.8672184638494684</v>
      </c>
      <c r="S261" s="12">
        <f t="shared" si="165"/>
        <v>2.7209225626101912</v>
      </c>
      <c r="T261" s="8">
        <f t="shared" si="166"/>
        <v>1.1143899481064338E-9</v>
      </c>
      <c r="U261" s="13">
        <f t="shared" si="167"/>
        <v>14.699999996387653</v>
      </c>
      <c r="V261" s="9">
        <f t="shared" si="168"/>
        <v>226.75018242603065</v>
      </c>
      <c r="W261" s="10"/>
      <c r="X261" s="10"/>
      <c r="Y261" s="7" t="str">
        <f t="shared" si="169"/>
        <v>Apply irrigation</v>
      </c>
      <c r="Z261" s="8">
        <f t="shared" si="170"/>
        <v>0</v>
      </c>
    </row>
    <row r="262" spans="1:26" x14ac:dyDescent="0.45">
      <c r="A262" s="55">
        <f>'ETo Penman Montheit FAO 56'!A260</f>
        <v>46004</v>
      </c>
      <c r="B262" s="37">
        <v>257</v>
      </c>
      <c r="C262" s="18">
        <f t="shared" ref="C262:D262" si="231">C261</f>
        <v>28.3</v>
      </c>
      <c r="D262" s="18">
        <f t="shared" si="231"/>
        <v>13.6</v>
      </c>
      <c r="E262" s="7">
        <f t="shared" si="157"/>
        <v>14.700000000000001</v>
      </c>
      <c r="F262">
        <v>1.548175182481752</v>
      </c>
      <c r="G262" s="18">
        <f t="shared" si="149"/>
        <v>0.4</v>
      </c>
      <c r="H262" s="18">
        <f t="shared" si="158"/>
        <v>5.8800000000000008</v>
      </c>
      <c r="I262" s="18">
        <f t="shared" si="159"/>
        <v>91.032700729927029</v>
      </c>
      <c r="J262" s="18">
        <f t="shared" si="160"/>
        <v>22.42</v>
      </c>
      <c r="K262" s="8">
        <f t="shared" si="161"/>
        <v>13.600000003540366</v>
      </c>
      <c r="L262" s="8">
        <v>186</v>
      </c>
      <c r="M262" s="12">
        <f t="shared" si="162"/>
        <v>-2441.4722627737228</v>
      </c>
      <c r="N262" s="12" t="str">
        <f t="shared" si="163"/>
        <v>No</v>
      </c>
      <c r="O262" s="8">
        <f t="shared" si="164"/>
        <v>4.0140202273164505E-10</v>
      </c>
      <c r="Q262" s="19">
        <v>0.45250000000000001</v>
      </c>
      <c r="R262" s="8">
        <f>'ETo Penman Montheit FAO 56'!AI260</f>
        <v>5.8672184638494684</v>
      </c>
      <c r="S262" s="12">
        <f t="shared" si="165"/>
        <v>2.6549163548918844</v>
      </c>
      <c r="T262" s="8">
        <f t="shared" si="166"/>
        <v>1.0656887950369284E-9</v>
      </c>
      <c r="U262" s="13">
        <f t="shared" si="167"/>
        <v>14.699999996459635</v>
      </c>
      <c r="V262" s="9">
        <f t="shared" si="168"/>
        <v>227.58175177000646</v>
      </c>
      <c r="W262" s="10"/>
      <c r="X262" s="10"/>
      <c r="Y262" s="7" t="str">
        <f t="shared" si="169"/>
        <v>Apply irrigation</v>
      </c>
      <c r="Z262" s="8">
        <f t="shared" si="170"/>
        <v>0</v>
      </c>
    </row>
    <row r="263" spans="1:26" x14ac:dyDescent="0.45">
      <c r="A263" s="25">
        <f>'ETo Penman Montheit FAO 56'!A261</f>
        <v>46005</v>
      </c>
      <c r="B263" s="37">
        <v>258</v>
      </c>
      <c r="C263" s="18">
        <f t="shared" ref="C263:D263" si="232">C262</f>
        <v>28.3</v>
      </c>
      <c r="D263" s="18">
        <f t="shared" si="232"/>
        <v>13.6</v>
      </c>
      <c r="E263" s="7">
        <f t="shared" si="157"/>
        <v>14.700000000000001</v>
      </c>
      <c r="F263">
        <v>1.5538321167883209</v>
      </c>
      <c r="G263" s="18">
        <f t="shared" si="149"/>
        <v>0.4</v>
      </c>
      <c r="H263" s="18">
        <f t="shared" si="158"/>
        <v>5.8800000000000008</v>
      </c>
      <c r="I263" s="18">
        <f t="shared" si="159"/>
        <v>91.365328467153276</v>
      </c>
      <c r="J263" s="18">
        <f t="shared" si="160"/>
        <v>22.42</v>
      </c>
      <c r="K263" s="8">
        <f t="shared" si="161"/>
        <v>13.600000003471781</v>
      </c>
      <c r="L263" s="8">
        <v>187</v>
      </c>
      <c r="M263" s="12">
        <f t="shared" si="162"/>
        <v>-2465.9315693430649</v>
      </c>
      <c r="N263" s="12" t="str">
        <f t="shared" si="163"/>
        <v>No</v>
      </c>
      <c r="O263" s="8">
        <f t="shared" si="164"/>
        <v>3.9362602066717045E-10</v>
      </c>
      <c r="Q263" s="19">
        <v>0.44124999999999998</v>
      </c>
      <c r="R263" s="8">
        <f>'ETo Penman Montheit FAO 56'!AI261</f>
        <v>5.8672184638494684</v>
      </c>
      <c r="S263" s="12">
        <f t="shared" si="165"/>
        <v>2.5889101471735776</v>
      </c>
      <c r="T263" s="8">
        <f t="shared" si="166"/>
        <v>1.019062399096794E-9</v>
      </c>
      <c r="U263" s="13">
        <f t="shared" si="167"/>
        <v>14.69999999652822</v>
      </c>
      <c r="V263" s="9">
        <f t="shared" si="168"/>
        <v>228.41332111393757</v>
      </c>
      <c r="W263" s="10"/>
      <c r="X263" s="10"/>
      <c r="Y263" s="7" t="str">
        <f t="shared" si="169"/>
        <v>Apply irrigation</v>
      </c>
      <c r="Z263" s="8">
        <f t="shared" si="170"/>
        <v>0</v>
      </c>
    </row>
    <row r="264" spans="1:26" x14ac:dyDescent="0.45">
      <c r="A264" s="55">
        <f>'ETo Penman Montheit FAO 56'!A262</f>
        <v>46006</v>
      </c>
      <c r="B264" s="37">
        <v>259</v>
      </c>
      <c r="C264" s="18">
        <f t="shared" ref="C264:D264" si="233">C263</f>
        <v>28.3</v>
      </c>
      <c r="D264" s="18">
        <f t="shared" si="233"/>
        <v>13.6</v>
      </c>
      <c r="E264" s="7">
        <f t="shared" si="157"/>
        <v>14.700000000000001</v>
      </c>
      <c r="F264">
        <v>1.55948905109489</v>
      </c>
      <c r="G264" s="18">
        <f t="shared" ref="G264:G280" si="234">G263</f>
        <v>0.4</v>
      </c>
      <c r="H264" s="18">
        <f t="shared" si="158"/>
        <v>5.8800000000000008</v>
      </c>
      <c r="I264" s="18">
        <f t="shared" si="159"/>
        <v>91.697956204379537</v>
      </c>
      <c r="J264" s="18">
        <f t="shared" si="160"/>
        <v>22.42</v>
      </c>
      <c r="K264" s="8">
        <f t="shared" si="161"/>
        <v>13.600000003406436</v>
      </c>
      <c r="L264" s="8">
        <v>188</v>
      </c>
      <c r="M264" s="12">
        <f t="shared" si="162"/>
        <v>-2490.5040145985395</v>
      </c>
      <c r="N264" s="12" t="str">
        <f t="shared" si="163"/>
        <v>No</v>
      </c>
      <c r="O264" s="8">
        <f t="shared" si="164"/>
        <v>3.8621728037924186E-10</v>
      </c>
      <c r="Q264" s="19">
        <v>0.42999999999999988</v>
      </c>
      <c r="R264" s="8">
        <f>'ETo Penman Montheit FAO 56'!AI262</f>
        <v>5.8672184638494684</v>
      </c>
      <c r="S264" s="12">
        <f t="shared" si="165"/>
        <v>2.5229039394552708</v>
      </c>
      <c r="T264" s="8">
        <f t="shared" si="166"/>
        <v>9.7438909815449006E-10</v>
      </c>
      <c r="U264" s="13">
        <f t="shared" si="167"/>
        <v>14.699999996593565</v>
      </c>
      <c r="V264" s="9">
        <f t="shared" si="168"/>
        <v>229.24489045782587</v>
      </c>
      <c r="W264" s="10"/>
      <c r="X264" s="10"/>
      <c r="Y264" s="7" t="str">
        <f t="shared" si="169"/>
        <v>Apply irrigation</v>
      </c>
      <c r="Z264" s="8">
        <f t="shared" si="170"/>
        <v>0</v>
      </c>
    </row>
    <row r="265" spans="1:26" x14ac:dyDescent="0.45">
      <c r="A265" s="25">
        <f>'ETo Penman Montheit FAO 56'!A263</f>
        <v>46007</v>
      </c>
      <c r="B265" s="37">
        <v>260</v>
      </c>
      <c r="C265" s="18">
        <f t="shared" ref="C265:D265" si="235">C264</f>
        <v>28.3</v>
      </c>
      <c r="D265" s="18">
        <f t="shared" si="235"/>
        <v>13.6</v>
      </c>
      <c r="E265" s="7">
        <f t="shared" ref="E265:E280" si="236">C265-D265</f>
        <v>14.700000000000001</v>
      </c>
      <c r="F265">
        <v>1.56514598540146</v>
      </c>
      <c r="G265" s="18">
        <f t="shared" si="234"/>
        <v>0.4</v>
      </c>
      <c r="H265" s="18">
        <f t="shared" ref="H265:H280" si="237">E265*G265</f>
        <v>5.8800000000000008</v>
      </c>
      <c r="I265" s="18">
        <f t="shared" ref="I265:I280" si="238">H265/100*F265*1000</f>
        <v>92.030583941605869</v>
      </c>
      <c r="J265" s="18">
        <f t="shared" ref="J265:J280" si="239">C265-E265*G265</f>
        <v>22.42</v>
      </c>
      <c r="K265" s="8">
        <f t="shared" ref="K265:K280" si="240">IF((K264-(T264*100/(F265*1000))+((W265+X265)*100)/(F265*1000))&gt;C264,C264,(K264-(T264*100/(F265*1000))+((W265+X265)*100)/(F265*1000)))</f>
        <v>13.60000000334418</v>
      </c>
      <c r="L265" s="8">
        <v>189</v>
      </c>
      <c r="M265" s="12">
        <f t="shared" ref="M265:M280" si="241">(C265-L265)/100*F265*1000</f>
        <v>-2515.1895985401461</v>
      </c>
      <c r="N265" s="12" t="str">
        <f t="shared" ref="N265:N280" si="242">IF(ISBLANK(L265), "Please use climatic approach", IF(M265 &gt; I265, "Yes", "No"))</f>
        <v>No</v>
      </c>
      <c r="O265" s="8">
        <f t="shared" ref="O265:O280" si="243">IF(K265&gt;J265,1,(1-(J265-K265)/(J265-D265)))</f>
        <v>3.7915870443328004E-10</v>
      </c>
      <c r="Q265" s="19">
        <v>0.41875000000000001</v>
      </c>
      <c r="R265" s="8">
        <f>'ETo Penman Montheit FAO 56'!AI263</f>
        <v>5.8672184638494684</v>
      </c>
      <c r="S265" s="12">
        <f t="shared" ref="S265:S280" si="244">Q265*R265</f>
        <v>2.4568977317369649</v>
      </c>
      <c r="T265" s="8">
        <f t="shared" ref="T265:T280" si="245">S265*O265</f>
        <v>9.3155416089045194E-10</v>
      </c>
      <c r="U265" s="13">
        <f t="shared" ref="U265:U280" si="246">C265-K265</f>
        <v>14.699999996655821</v>
      </c>
      <c r="V265" s="9">
        <f t="shared" ref="V265:V280" si="247">IF(((U265/100)*F265*1000-(X265+W265))&gt;0,((U265/100)*F265*1000-(X265+W265)),0)</f>
        <v>230.07645980167334</v>
      </c>
      <c r="W265" s="10"/>
      <c r="X265" s="10"/>
      <c r="Y265" s="7" t="str">
        <f t="shared" ref="Y265:Y280" si="248">IF(K265&gt;J265,"Do not apply irrigation","Apply irrigation")</f>
        <v>Apply irrigation</v>
      </c>
      <c r="Z265" s="8">
        <f t="shared" ref="Z265:Z280" si="249">IF((K264-(T264*100/(F265*1000))+(W265+X265)*100/(F265*1000))&gt;C264,(K264-(T264*100/(F265*1000))+(W265+X265)*100/(F265*1000))-C265,0)</f>
        <v>0</v>
      </c>
    </row>
    <row r="266" spans="1:26" x14ac:dyDescent="0.45">
      <c r="A266" s="55">
        <f>'ETo Penman Montheit FAO 56'!A264</f>
        <v>46008</v>
      </c>
      <c r="B266" s="37">
        <v>261</v>
      </c>
      <c r="C266" s="18">
        <f t="shared" ref="C266:D266" si="250">C265</f>
        <v>28.3</v>
      </c>
      <c r="D266" s="18">
        <f t="shared" si="250"/>
        <v>13.6</v>
      </c>
      <c r="E266" s="7">
        <f t="shared" si="236"/>
        <v>14.700000000000001</v>
      </c>
      <c r="F266">
        <v>1.5708029197080291</v>
      </c>
      <c r="G266" s="18">
        <f t="shared" si="234"/>
        <v>0.4</v>
      </c>
      <c r="H266" s="18">
        <f t="shared" si="237"/>
        <v>5.8800000000000008</v>
      </c>
      <c r="I266" s="18">
        <f t="shared" si="238"/>
        <v>92.363211678832116</v>
      </c>
      <c r="J266" s="18">
        <f t="shared" si="239"/>
        <v>22.42</v>
      </c>
      <c r="K266" s="8">
        <f t="shared" si="240"/>
        <v>13.600000003284876</v>
      </c>
      <c r="L266" s="8">
        <v>190</v>
      </c>
      <c r="M266" s="12">
        <f t="shared" si="241"/>
        <v>-2539.988321167883</v>
      </c>
      <c r="N266" s="12" t="str">
        <f t="shared" si="242"/>
        <v>No</v>
      </c>
      <c r="O266" s="8">
        <f t="shared" si="243"/>
        <v>3.7243497175154516E-10</v>
      </c>
      <c r="Q266" s="19">
        <v>0.40749999999999997</v>
      </c>
      <c r="R266" s="8">
        <f>'ETo Penman Montheit FAO 56'!AI264</f>
        <v>5.8672184638494684</v>
      </c>
      <c r="S266" s="12">
        <f t="shared" si="244"/>
        <v>2.3908915240186581</v>
      </c>
      <c r="T266" s="8">
        <f t="shared" si="245"/>
        <v>8.9045161720889775E-10</v>
      </c>
      <c r="U266" s="13">
        <f t="shared" si="246"/>
        <v>14.699999996715125</v>
      </c>
      <c r="V266" s="9">
        <f t="shared" si="247"/>
        <v>230.90802914548135</v>
      </c>
      <c r="W266" s="10"/>
      <c r="X266" s="10"/>
      <c r="Y266" s="7" t="str">
        <f t="shared" si="248"/>
        <v>Apply irrigation</v>
      </c>
      <c r="Z266" s="8">
        <f t="shared" si="249"/>
        <v>0</v>
      </c>
    </row>
    <row r="267" spans="1:26" x14ac:dyDescent="0.45">
      <c r="A267" s="25">
        <f>'ETo Penman Montheit FAO 56'!A265</f>
        <v>46009</v>
      </c>
      <c r="B267" s="37">
        <v>262</v>
      </c>
      <c r="C267" s="18">
        <f t="shared" ref="C267:D267" si="251">C266</f>
        <v>28.3</v>
      </c>
      <c r="D267" s="18">
        <f t="shared" si="251"/>
        <v>13.6</v>
      </c>
      <c r="E267" s="7">
        <f t="shared" si="236"/>
        <v>14.700000000000001</v>
      </c>
      <c r="F267">
        <v>1.576459854014598</v>
      </c>
      <c r="G267" s="18">
        <f t="shared" si="234"/>
        <v>0.4</v>
      </c>
      <c r="H267" s="18">
        <f t="shared" si="237"/>
        <v>5.8800000000000008</v>
      </c>
      <c r="I267" s="18">
        <f t="shared" si="238"/>
        <v>92.695839416058377</v>
      </c>
      <c r="J267" s="18">
        <f t="shared" si="239"/>
        <v>22.42</v>
      </c>
      <c r="K267" s="8">
        <f t="shared" si="240"/>
        <v>13.600000003228391</v>
      </c>
      <c r="L267" s="8">
        <v>191</v>
      </c>
      <c r="M267" s="12">
        <f t="shared" si="241"/>
        <v>-2564.9001824817506</v>
      </c>
      <c r="N267" s="12" t="str">
        <f t="shared" si="242"/>
        <v>No</v>
      </c>
      <c r="O267" s="8">
        <f t="shared" si="243"/>
        <v>3.6603076125629741E-10</v>
      </c>
      <c r="Q267" s="19">
        <v>0.39624999999999999</v>
      </c>
      <c r="R267" s="8">
        <f>'ETo Penman Montheit FAO 56'!AI265</f>
        <v>5.8672184638494684</v>
      </c>
      <c r="S267" s="12">
        <f t="shared" si="244"/>
        <v>2.3248853163003518</v>
      </c>
      <c r="T267" s="8">
        <f t="shared" si="245"/>
        <v>8.5097954215900552E-10</v>
      </c>
      <c r="U267" s="13">
        <f t="shared" si="246"/>
        <v>14.699999996771609</v>
      </c>
      <c r="V267" s="9">
        <f t="shared" si="247"/>
        <v>231.73959848925162</v>
      </c>
      <c r="W267" s="10"/>
      <c r="X267" s="10"/>
      <c r="Y267" s="7" t="str">
        <f t="shared" si="248"/>
        <v>Apply irrigation</v>
      </c>
      <c r="Z267" s="8">
        <f t="shared" si="249"/>
        <v>0</v>
      </c>
    </row>
    <row r="268" spans="1:26" x14ac:dyDescent="0.45">
      <c r="A268" s="55">
        <f>'ETo Penman Montheit FAO 56'!A266</f>
        <v>46010</v>
      </c>
      <c r="B268" s="37">
        <v>263</v>
      </c>
      <c r="C268" s="18">
        <f t="shared" ref="C268:D268" si="252">C267</f>
        <v>28.3</v>
      </c>
      <c r="D268" s="18">
        <f t="shared" si="252"/>
        <v>13.6</v>
      </c>
      <c r="E268" s="7">
        <f t="shared" si="236"/>
        <v>14.700000000000001</v>
      </c>
      <c r="F268">
        <v>1.582116788321168</v>
      </c>
      <c r="G268" s="18">
        <f t="shared" si="234"/>
        <v>0.4</v>
      </c>
      <c r="H268" s="18">
        <f t="shared" si="237"/>
        <v>5.8800000000000008</v>
      </c>
      <c r="I268" s="18">
        <f t="shared" si="238"/>
        <v>93.02846715328468</v>
      </c>
      <c r="J268" s="18">
        <f t="shared" si="239"/>
        <v>22.42</v>
      </c>
      <c r="K268" s="8">
        <f t="shared" si="240"/>
        <v>13.600000003174603</v>
      </c>
      <c r="L268" s="8">
        <v>192</v>
      </c>
      <c r="M268" s="12">
        <f t="shared" si="241"/>
        <v>-2589.9251824817516</v>
      </c>
      <c r="N268" s="12" t="str">
        <f t="shared" si="242"/>
        <v>No</v>
      </c>
      <c r="O268" s="8">
        <f t="shared" si="243"/>
        <v>3.5993241720433389E-10</v>
      </c>
      <c r="Q268" s="19">
        <v>0.38500000000000001</v>
      </c>
      <c r="R268" s="8">
        <f>'ETo Penman Montheit FAO 56'!AI266</f>
        <v>5.8672184638494684</v>
      </c>
      <c r="S268" s="12">
        <f t="shared" si="244"/>
        <v>2.2588791085820454</v>
      </c>
      <c r="T268" s="8">
        <f t="shared" si="245"/>
        <v>8.1304381772430658E-10</v>
      </c>
      <c r="U268" s="13">
        <f t="shared" si="246"/>
        <v>14.699999996825397</v>
      </c>
      <c r="V268" s="9">
        <f t="shared" si="247"/>
        <v>232.57116783298576</v>
      </c>
      <c r="W268" s="10"/>
      <c r="X268" s="10"/>
      <c r="Y268" s="7" t="str">
        <f t="shared" si="248"/>
        <v>Apply irrigation</v>
      </c>
      <c r="Z268" s="8">
        <f t="shared" si="249"/>
        <v>0</v>
      </c>
    </row>
    <row r="269" spans="1:26" x14ac:dyDescent="0.45">
      <c r="A269" s="25">
        <f>'ETo Penman Montheit FAO 56'!A267</f>
        <v>46011</v>
      </c>
      <c r="B269" s="37">
        <v>264</v>
      </c>
      <c r="C269" s="18">
        <f t="shared" ref="C269:D269" si="253">C268</f>
        <v>28.3</v>
      </c>
      <c r="D269" s="18">
        <f t="shared" si="253"/>
        <v>13.6</v>
      </c>
      <c r="E269" s="7">
        <f t="shared" si="236"/>
        <v>14.700000000000001</v>
      </c>
      <c r="F269">
        <v>1.5877737226277371</v>
      </c>
      <c r="G269" s="18">
        <f t="shared" si="234"/>
        <v>0.4</v>
      </c>
      <c r="H269" s="18">
        <f t="shared" si="237"/>
        <v>5.8800000000000008</v>
      </c>
      <c r="I269" s="18">
        <f t="shared" si="238"/>
        <v>93.361094890510955</v>
      </c>
      <c r="J269" s="18">
        <f t="shared" si="239"/>
        <v>22.42</v>
      </c>
      <c r="K269" s="8">
        <f t="shared" si="240"/>
        <v>13.600000003123396</v>
      </c>
      <c r="L269" s="8">
        <v>193</v>
      </c>
      <c r="M269" s="12">
        <f t="shared" si="241"/>
        <v>-2615.0633211678828</v>
      </c>
      <c r="N269" s="12" t="str">
        <f t="shared" si="242"/>
        <v>No</v>
      </c>
      <c r="O269" s="8">
        <f t="shared" si="243"/>
        <v>3.5412661691935909E-10</v>
      </c>
      <c r="Q269" s="19">
        <v>0.37374999999999992</v>
      </c>
      <c r="R269" s="8">
        <f>'ETo Penman Montheit FAO 56'!AI267</f>
        <v>5.8672184638494684</v>
      </c>
      <c r="S269" s="12">
        <f t="shared" si="244"/>
        <v>2.1928729008637382</v>
      </c>
      <c r="T269" s="8">
        <f t="shared" si="245"/>
        <v>7.7655466171701669E-10</v>
      </c>
      <c r="U269" s="13">
        <f t="shared" si="246"/>
        <v>14.699999996876604</v>
      </c>
      <c r="V269" s="9">
        <f t="shared" si="247"/>
        <v>233.40273717668489</v>
      </c>
      <c r="W269" s="10"/>
      <c r="X269" s="10"/>
      <c r="Y269" s="7" t="str">
        <f t="shared" si="248"/>
        <v>Apply irrigation</v>
      </c>
      <c r="Z269" s="8">
        <f t="shared" si="249"/>
        <v>0</v>
      </c>
    </row>
    <row r="270" spans="1:26" x14ac:dyDescent="0.45">
      <c r="A270" s="55">
        <f>'ETo Penman Montheit FAO 56'!A268</f>
        <v>46012</v>
      </c>
      <c r="B270" s="37">
        <v>265</v>
      </c>
      <c r="C270" s="18">
        <f t="shared" ref="C270:D270" si="254">C269</f>
        <v>28.3</v>
      </c>
      <c r="D270" s="18">
        <f t="shared" si="254"/>
        <v>13.6</v>
      </c>
      <c r="E270" s="7">
        <f t="shared" si="236"/>
        <v>14.700000000000001</v>
      </c>
      <c r="F270">
        <v>1.5934306569343071</v>
      </c>
      <c r="G270" s="18">
        <f t="shared" si="234"/>
        <v>0.4</v>
      </c>
      <c r="H270" s="18">
        <f t="shared" si="237"/>
        <v>5.8800000000000008</v>
      </c>
      <c r="I270" s="18">
        <f t="shared" si="238"/>
        <v>93.693722627737259</v>
      </c>
      <c r="J270" s="18">
        <f t="shared" si="239"/>
        <v>22.42</v>
      </c>
      <c r="K270" s="8">
        <f t="shared" si="240"/>
        <v>13.600000003074662</v>
      </c>
      <c r="L270" s="8">
        <v>194</v>
      </c>
      <c r="M270" s="12">
        <f t="shared" si="241"/>
        <v>-2640.3145985401466</v>
      </c>
      <c r="N270" s="12" t="str">
        <f t="shared" si="242"/>
        <v>No</v>
      </c>
      <c r="O270" s="8">
        <f t="shared" si="243"/>
        <v>3.4860114794810215E-10</v>
      </c>
      <c r="Q270" s="19">
        <v>0.36249999999999999</v>
      </c>
      <c r="R270" s="8">
        <f>'ETo Penman Montheit FAO 56'!AI268</f>
        <v>5.8672184638494684</v>
      </c>
      <c r="S270" s="12">
        <f t="shared" si="244"/>
        <v>2.1268666931454323</v>
      </c>
      <c r="T270" s="8">
        <f t="shared" si="245"/>
        <v>7.4142817076308167E-10</v>
      </c>
      <c r="U270" s="13">
        <f t="shared" si="246"/>
        <v>14.699999996925339</v>
      </c>
      <c r="V270" s="9">
        <f t="shared" si="247"/>
        <v>234.23430652035054</v>
      </c>
      <c r="W270" s="10"/>
      <c r="X270" s="10"/>
      <c r="Y270" s="7" t="str">
        <f t="shared" si="248"/>
        <v>Apply irrigation</v>
      </c>
      <c r="Z270" s="8">
        <f t="shared" si="249"/>
        <v>0</v>
      </c>
    </row>
    <row r="271" spans="1:26" x14ac:dyDescent="0.45">
      <c r="A271" s="25">
        <f>'ETo Penman Montheit FAO 56'!A269</f>
        <v>46013</v>
      </c>
      <c r="B271" s="37">
        <v>266</v>
      </c>
      <c r="C271" s="18">
        <f t="shared" ref="C271:D271" si="255">C270</f>
        <v>28.3</v>
      </c>
      <c r="D271" s="18">
        <f t="shared" si="255"/>
        <v>13.6</v>
      </c>
      <c r="E271" s="7">
        <f t="shared" si="236"/>
        <v>14.700000000000001</v>
      </c>
      <c r="F271">
        <v>1.599087591240876</v>
      </c>
      <c r="G271" s="18">
        <f t="shared" si="234"/>
        <v>0.4</v>
      </c>
      <c r="H271" s="18">
        <f t="shared" si="237"/>
        <v>5.8800000000000008</v>
      </c>
      <c r="I271" s="18">
        <f t="shared" si="238"/>
        <v>94.026350364963506</v>
      </c>
      <c r="J271" s="18">
        <f t="shared" si="239"/>
        <v>22.42</v>
      </c>
      <c r="K271" s="8">
        <f t="shared" si="240"/>
        <v>13.600000003028295</v>
      </c>
      <c r="L271" s="8">
        <v>195</v>
      </c>
      <c r="M271" s="12">
        <f t="shared" si="241"/>
        <v>-2665.6790145985401</v>
      </c>
      <c r="N271" s="12" t="str">
        <f t="shared" si="242"/>
        <v>No</v>
      </c>
      <c r="O271" s="8">
        <f t="shared" si="243"/>
        <v>3.4334424192650204E-10</v>
      </c>
      <c r="Q271" s="19">
        <v>0.35125000000000012</v>
      </c>
      <c r="R271" s="8">
        <f>'ETo Penman Montheit FAO 56'!AI269</f>
        <v>5.8672184638494684</v>
      </c>
      <c r="S271" s="12">
        <f t="shared" si="244"/>
        <v>2.0608604854271264</v>
      </c>
      <c r="T271" s="8">
        <f t="shared" si="245"/>
        <v>7.0758458108525971E-10</v>
      </c>
      <c r="U271" s="13">
        <f t="shared" si="246"/>
        <v>14.699999996971705</v>
      </c>
      <c r="V271" s="9">
        <f t="shared" si="247"/>
        <v>235.06587586398368</v>
      </c>
      <c r="W271" s="10"/>
      <c r="X271" s="10"/>
      <c r="Y271" s="7" t="str">
        <f t="shared" si="248"/>
        <v>Apply irrigation</v>
      </c>
      <c r="Z271" s="8">
        <f t="shared" si="249"/>
        <v>0</v>
      </c>
    </row>
    <row r="272" spans="1:26" x14ac:dyDescent="0.45">
      <c r="A272" s="55">
        <f>'ETo Penman Montheit FAO 56'!A270</f>
        <v>46014</v>
      </c>
      <c r="B272" s="37">
        <v>267</v>
      </c>
      <c r="C272" s="18">
        <f t="shared" ref="C272:D272" si="256">C271</f>
        <v>28.3</v>
      </c>
      <c r="D272" s="18">
        <f t="shared" si="256"/>
        <v>13.6</v>
      </c>
      <c r="E272" s="7">
        <f t="shared" si="236"/>
        <v>14.700000000000001</v>
      </c>
      <c r="F272">
        <v>1.6047445255474451</v>
      </c>
      <c r="G272" s="18">
        <f t="shared" si="234"/>
        <v>0.4</v>
      </c>
      <c r="H272" s="18">
        <f t="shared" si="237"/>
        <v>5.8800000000000008</v>
      </c>
      <c r="I272" s="18">
        <f t="shared" si="238"/>
        <v>94.358978102189781</v>
      </c>
      <c r="J272" s="18">
        <f t="shared" si="239"/>
        <v>22.42</v>
      </c>
      <c r="K272" s="8">
        <f t="shared" si="240"/>
        <v>13.600000002984203</v>
      </c>
      <c r="L272" s="8">
        <v>196</v>
      </c>
      <c r="M272" s="12">
        <f t="shared" si="241"/>
        <v>-2691.1565693430648</v>
      </c>
      <c r="N272" s="12" t="str">
        <f t="shared" si="242"/>
        <v>No</v>
      </c>
      <c r="O272" s="8">
        <f t="shared" si="243"/>
        <v>3.3834501866891742E-10</v>
      </c>
      <c r="Q272" s="19">
        <v>0.34</v>
      </c>
      <c r="R272" s="8">
        <f>'ETo Penman Montheit FAO 56'!AI270</f>
        <v>5.8672184638494684</v>
      </c>
      <c r="S272" s="12">
        <f t="shared" si="244"/>
        <v>1.9948542777088194</v>
      </c>
      <c r="T272" s="8">
        <f t="shared" si="245"/>
        <v>6.7494900783316023E-10</v>
      </c>
      <c r="U272" s="13">
        <f t="shared" si="246"/>
        <v>14.699999997015798</v>
      </c>
      <c r="V272" s="9">
        <f t="shared" si="247"/>
        <v>235.8974452075856</v>
      </c>
      <c r="W272" s="10"/>
      <c r="X272" s="10"/>
      <c r="Y272" s="7" t="str">
        <f t="shared" si="248"/>
        <v>Apply irrigation</v>
      </c>
      <c r="Z272" s="8">
        <f t="shared" si="249"/>
        <v>0</v>
      </c>
    </row>
    <row r="273" spans="1:26" x14ac:dyDescent="0.45">
      <c r="A273" s="25">
        <f>'ETo Penman Montheit FAO 56'!A271</f>
        <v>46015</v>
      </c>
      <c r="B273" s="37">
        <v>268</v>
      </c>
      <c r="C273" s="18">
        <f t="shared" ref="C273:D273" si="257">C272</f>
        <v>28.3</v>
      </c>
      <c r="D273" s="18">
        <f t="shared" si="257"/>
        <v>13.6</v>
      </c>
      <c r="E273" s="7">
        <f t="shared" si="236"/>
        <v>14.700000000000001</v>
      </c>
      <c r="F273">
        <v>1.6104014598540151</v>
      </c>
      <c r="G273" s="18">
        <f t="shared" si="234"/>
        <v>0.4</v>
      </c>
      <c r="H273" s="18">
        <f t="shared" si="237"/>
        <v>5.8800000000000008</v>
      </c>
      <c r="I273" s="18">
        <f t="shared" si="238"/>
        <v>94.691605839416084</v>
      </c>
      <c r="J273" s="18">
        <f t="shared" si="239"/>
        <v>22.42</v>
      </c>
      <c r="K273" s="8">
        <f t="shared" si="240"/>
        <v>13.600000002942291</v>
      </c>
      <c r="L273" s="8">
        <v>197</v>
      </c>
      <c r="M273" s="12">
        <f t="shared" si="241"/>
        <v>-2716.7472627737229</v>
      </c>
      <c r="N273" s="12" t="str">
        <f t="shared" si="242"/>
        <v>No</v>
      </c>
      <c r="O273" s="8">
        <f t="shared" si="243"/>
        <v>3.3359315310121929E-10</v>
      </c>
      <c r="Q273" s="19">
        <v>0.32874999999999999</v>
      </c>
      <c r="R273" s="8">
        <f>'ETo Penman Montheit FAO 56'!AI271</f>
        <v>5.8672184638494684</v>
      </c>
      <c r="S273" s="12">
        <f t="shared" si="244"/>
        <v>1.9288480699905126</v>
      </c>
      <c r="T273" s="8">
        <f t="shared" si="245"/>
        <v>6.4345050952133641E-10</v>
      </c>
      <c r="U273" s="13">
        <f t="shared" si="246"/>
        <v>14.699999997057709</v>
      </c>
      <c r="V273" s="9">
        <f t="shared" si="247"/>
        <v>236.72901455115749</v>
      </c>
      <c r="W273" s="10"/>
      <c r="X273" s="10"/>
      <c r="Y273" s="7" t="str">
        <f t="shared" si="248"/>
        <v>Apply irrigation</v>
      </c>
      <c r="Z273" s="8">
        <f t="shared" si="249"/>
        <v>0</v>
      </c>
    </row>
    <row r="274" spans="1:26" x14ac:dyDescent="0.45">
      <c r="A274" s="55">
        <f>'ETo Penman Montheit FAO 56'!A272</f>
        <v>46016</v>
      </c>
      <c r="B274" s="37">
        <v>269</v>
      </c>
      <c r="C274" s="18">
        <f t="shared" ref="C274:D274" si="258">C273</f>
        <v>28.3</v>
      </c>
      <c r="D274" s="18">
        <f t="shared" si="258"/>
        <v>13.6</v>
      </c>
      <c r="E274" s="7">
        <f t="shared" si="236"/>
        <v>14.700000000000001</v>
      </c>
      <c r="F274">
        <v>1.6160583941605839</v>
      </c>
      <c r="G274" s="18">
        <f t="shared" si="234"/>
        <v>0.4</v>
      </c>
      <c r="H274" s="18">
        <f t="shared" si="237"/>
        <v>5.8800000000000008</v>
      </c>
      <c r="I274" s="18">
        <f t="shared" si="238"/>
        <v>95.024233576642345</v>
      </c>
      <c r="J274" s="18">
        <f t="shared" si="239"/>
        <v>22.42</v>
      </c>
      <c r="K274" s="8">
        <f t="shared" si="240"/>
        <v>13.600000002902476</v>
      </c>
      <c r="L274" s="8">
        <v>198</v>
      </c>
      <c r="M274" s="12">
        <f t="shared" si="241"/>
        <v>-2742.4510948905104</v>
      </c>
      <c r="N274" s="12" t="str">
        <f t="shared" si="242"/>
        <v>No</v>
      </c>
      <c r="O274" s="8">
        <f t="shared" si="243"/>
        <v>3.290789862830934E-10</v>
      </c>
      <c r="Q274" s="19">
        <v>0.3175</v>
      </c>
      <c r="R274" s="8">
        <f>'ETo Penman Montheit FAO 56'!AI272</f>
        <v>5.8672184638494684</v>
      </c>
      <c r="S274" s="12">
        <f t="shared" si="244"/>
        <v>1.8628418622722063</v>
      </c>
      <c r="T274" s="8">
        <f t="shared" si="245"/>
        <v>6.1302211164224748E-10</v>
      </c>
      <c r="U274" s="13">
        <f t="shared" si="246"/>
        <v>14.699999997097525</v>
      </c>
      <c r="V274" s="9">
        <f t="shared" si="247"/>
        <v>237.56058389470013</v>
      </c>
      <c r="W274" s="10"/>
      <c r="X274" s="10"/>
      <c r="Y274" s="7" t="str">
        <f t="shared" si="248"/>
        <v>Apply irrigation</v>
      </c>
      <c r="Z274" s="8">
        <f t="shared" si="249"/>
        <v>0</v>
      </c>
    </row>
    <row r="275" spans="1:26" x14ac:dyDescent="0.45">
      <c r="A275" s="25">
        <f>'ETo Penman Montheit FAO 56'!A273</f>
        <v>46017</v>
      </c>
      <c r="B275" s="37">
        <v>270</v>
      </c>
      <c r="C275" s="18">
        <f t="shared" ref="C275:D275" si="259">C274</f>
        <v>28.3</v>
      </c>
      <c r="D275" s="18">
        <f t="shared" si="259"/>
        <v>13.6</v>
      </c>
      <c r="E275" s="7">
        <f t="shared" si="236"/>
        <v>14.700000000000001</v>
      </c>
      <c r="F275">
        <v>1.621715328467153</v>
      </c>
      <c r="G275" s="18">
        <f t="shared" si="234"/>
        <v>0.4</v>
      </c>
      <c r="H275" s="18">
        <f t="shared" si="237"/>
        <v>5.8800000000000008</v>
      </c>
      <c r="I275" s="18">
        <f t="shared" si="238"/>
        <v>95.356861313868606</v>
      </c>
      <c r="J275" s="18">
        <f t="shared" si="239"/>
        <v>22.42</v>
      </c>
      <c r="K275" s="8">
        <f t="shared" si="240"/>
        <v>13.600000002864675</v>
      </c>
      <c r="L275" s="8">
        <v>199</v>
      </c>
      <c r="M275" s="12">
        <f t="shared" si="241"/>
        <v>-2768.2680656934303</v>
      </c>
      <c r="N275" s="12" t="str">
        <f t="shared" si="242"/>
        <v>No</v>
      </c>
      <c r="O275" s="8">
        <f t="shared" si="243"/>
        <v>3.2479319234113291E-10</v>
      </c>
      <c r="Q275" s="19">
        <v>0.30625000000000002</v>
      </c>
      <c r="R275" s="8">
        <f>'ETo Penman Montheit FAO 56'!AI273</f>
        <v>5.8672184638494684</v>
      </c>
      <c r="S275" s="12">
        <f t="shared" si="244"/>
        <v>1.7968356545538999</v>
      </c>
      <c r="T275" s="8">
        <f t="shared" si="245"/>
        <v>5.8359998835493028E-10</v>
      </c>
      <c r="U275" s="13">
        <f t="shared" si="246"/>
        <v>14.699999997135325</v>
      </c>
      <c r="V275" s="9">
        <f t="shared" si="247"/>
        <v>238.39215323821466</v>
      </c>
      <c r="W275" s="10"/>
      <c r="X275" s="10"/>
      <c r="Y275" s="7" t="str">
        <f t="shared" si="248"/>
        <v>Apply irrigation</v>
      </c>
      <c r="Z275" s="8">
        <f t="shared" si="249"/>
        <v>0</v>
      </c>
    </row>
    <row r="276" spans="1:26" x14ac:dyDescent="0.45">
      <c r="A276" s="55">
        <f>'ETo Penman Montheit FAO 56'!A274</f>
        <v>46018</v>
      </c>
      <c r="B276" s="37">
        <v>271</v>
      </c>
      <c r="C276" s="18">
        <f t="shared" ref="C276:D276" si="260">C275</f>
        <v>28.3</v>
      </c>
      <c r="D276" s="18">
        <f t="shared" si="260"/>
        <v>13.6</v>
      </c>
      <c r="E276" s="7">
        <f t="shared" si="236"/>
        <v>14.700000000000001</v>
      </c>
      <c r="F276">
        <v>1.627372262773723</v>
      </c>
      <c r="G276" s="18">
        <f t="shared" si="234"/>
        <v>0.4</v>
      </c>
      <c r="H276" s="18">
        <f t="shared" si="237"/>
        <v>5.8800000000000008</v>
      </c>
      <c r="I276" s="18">
        <f t="shared" si="238"/>
        <v>95.689489051094924</v>
      </c>
      <c r="J276" s="18">
        <f t="shared" si="239"/>
        <v>22.42</v>
      </c>
      <c r="K276" s="8">
        <f t="shared" si="240"/>
        <v>13.600000002828814</v>
      </c>
      <c r="L276" s="8">
        <v>200</v>
      </c>
      <c r="M276" s="12">
        <f t="shared" si="241"/>
        <v>-2794.1981751824819</v>
      </c>
      <c r="N276" s="12" t="str">
        <f t="shared" si="242"/>
        <v>No</v>
      </c>
      <c r="O276" s="8">
        <f t="shared" si="243"/>
        <v>3.207272225580482E-10</v>
      </c>
      <c r="Q276" s="19">
        <v>0.29499999999999998</v>
      </c>
      <c r="R276" s="8">
        <f>'ETo Penman Montheit FAO 56'!AI274</f>
        <v>5.8672184638494684</v>
      </c>
      <c r="S276" s="12">
        <f t="shared" si="244"/>
        <v>1.7308294468355931</v>
      </c>
      <c r="T276" s="8">
        <f t="shared" si="245"/>
        <v>5.5512412120526274E-10</v>
      </c>
      <c r="U276" s="13">
        <f t="shared" si="246"/>
        <v>14.699999997171187</v>
      </c>
      <c r="V276" s="9">
        <f t="shared" si="247"/>
        <v>239.22372258170196</v>
      </c>
      <c r="W276" s="10"/>
      <c r="X276" s="10"/>
      <c r="Y276" s="7" t="str">
        <f t="shared" si="248"/>
        <v>Apply irrigation</v>
      </c>
      <c r="Z276" s="8">
        <f t="shared" si="249"/>
        <v>0</v>
      </c>
    </row>
    <row r="277" spans="1:26" x14ac:dyDescent="0.45">
      <c r="A277" s="25">
        <f>'ETo Penman Montheit FAO 56'!A275</f>
        <v>46019</v>
      </c>
      <c r="B277" s="37">
        <v>272</v>
      </c>
      <c r="C277" s="18">
        <f t="shared" ref="C277:D277" si="261">C276</f>
        <v>28.3</v>
      </c>
      <c r="D277" s="18">
        <f t="shared" si="261"/>
        <v>13.6</v>
      </c>
      <c r="E277" s="7">
        <f t="shared" si="236"/>
        <v>14.700000000000001</v>
      </c>
      <c r="F277">
        <v>1.6330291970802919</v>
      </c>
      <c r="G277" s="18">
        <f t="shared" si="234"/>
        <v>0.4</v>
      </c>
      <c r="H277" s="18">
        <f t="shared" si="237"/>
        <v>5.8800000000000008</v>
      </c>
      <c r="I277" s="18">
        <f t="shared" si="238"/>
        <v>96.022116788321171</v>
      </c>
      <c r="J277" s="18">
        <f t="shared" si="239"/>
        <v>22.42</v>
      </c>
      <c r="K277" s="8">
        <f t="shared" si="240"/>
        <v>13.60000000279482</v>
      </c>
      <c r="L277" s="8">
        <v>201</v>
      </c>
      <c r="M277" s="12">
        <f t="shared" si="241"/>
        <v>-2820.2414233576637</v>
      </c>
      <c r="N277" s="12" t="str">
        <f t="shared" si="242"/>
        <v>No</v>
      </c>
      <c r="O277" s="8">
        <f t="shared" si="243"/>
        <v>3.1687308332806197E-10</v>
      </c>
      <c r="Q277" s="19">
        <v>0.28374999999999989</v>
      </c>
      <c r="R277" s="8">
        <f>'ETo Penman Montheit FAO 56'!AI275</f>
        <v>5.8672184638494684</v>
      </c>
      <c r="S277" s="12">
        <f t="shared" si="244"/>
        <v>1.6648232391172861</v>
      </c>
      <c r="T277" s="8">
        <f t="shared" si="245"/>
        <v>5.2753767297530588E-10</v>
      </c>
      <c r="U277" s="13">
        <f t="shared" si="246"/>
        <v>14.699999997205181</v>
      </c>
      <c r="V277" s="9">
        <f t="shared" si="247"/>
        <v>240.05529192516272</v>
      </c>
      <c r="W277" s="10"/>
      <c r="X277" s="10"/>
      <c r="Y277" s="7" t="str">
        <f t="shared" si="248"/>
        <v>Apply irrigation</v>
      </c>
      <c r="Z277" s="8">
        <f t="shared" si="249"/>
        <v>0</v>
      </c>
    </row>
    <row r="278" spans="1:26" x14ac:dyDescent="0.45">
      <c r="A278" s="55">
        <f>'ETo Penman Montheit FAO 56'!A276</f>
        <v>46020</v>
      </c>
      <c r="B278" s="37">
        <v>273</v>
      </c>
      <c r="C278" s="18">
        <f t="shared" ref="C278:D278" si="262">C277</f>
        <v>28.3</v>
      </c>
      <c r="D278" s="18">
        <f t="shared" si="262"/>
        <v>13.6</v>
      </c>
      <c r="E278" s="7">
        <f t="shared" si="236"/>
        <v>14.700000000000001</v>
      </c>
      <c r="F278">
        <v>1.638686131386861</v>
      </c>
      <c r="G278" s="18">
        <f t="shared" si="234"/>
        <v>0.4</v>
      </c>
      <c r="H278" s="18">
        <f t="shared" si="237"/>
        <v>5.8800000000000008</v>
      </c>
      <c r="I278" s="18">
        <f t="shared" si="238"/>
        <v>96.354744525547432</v>
      </c>
      <c r="J278" s="18">
        <f t="shared" si="239"/>
        <v>22.42</v>
      </c>
      <c r="K278" s="8">
        <f t="shared" si="240"/>
        <v>13.600000002762627</v>
      </c>
      <c r="L278" s="8">
        <v>202</v>
      </c>
      <c r="M278" s="12">
        <f t="shared" si="241"/>
        <v>-2846.3978102189772</v>
      </c>
      <c r="N278" s="12" t="str">
        <f t="shared" si="242"/>
        <v>No</v>
      </c>
      <c r="O278" s="8">
        <f t="shared" si="243"/>
        <v>3.132231141123043E-10</v>
      </c>
      <c r="Q278" s="19">
        <v>0.27250000000000002</v>
      </c>
      <c r="R278" s="8">
        <f>'ETo Penman Montheit FAO 56'!AI276</f>
        <v>5.8672184638494684</v>
      </c>
      <c r="S278" s="12">
        <f t="shared" si="244"/>
        <v>1.5988170313989802</v>
      </c>
      <c r="T278" s="8">
        <f t="shared" si="245"/>
        <v>5.0078644947057844E-10</v>
      </c>
      <c r="U278" s="13">
        <f t="shared" si="246"/>
        <v>14.699999997237374</v>
      </c>
      <c r="V278" s="9">
        <f t="shared" si="247"/>
        <v>240.88686126859778</v>
      </c>
      <c r="W278" s="10"/>
      <c r="X278" s="10"/>
      <c r="Y278" s="7" t="str">
        <f t="shared" si="248"/>
        <v>Apply irrigation</v>
      </c>
      <c r="Z278" s="8">
        <f t="shared" si="249"/>
        <v>0</v>
      </c>
    </row>
    <row r="279" spans="1:26" x14ac:dyDescent="0.45">
      <c r="A279" s="25">
        <f>'ETo Penman Montheit FAO 56'!A277</f>
        <v>46021</v>
      </c>
      <c r="B279" s="37">
        <v>274</v>
      </c>
      <c r="C279" s="18">
        <f t="shared" ref="C279:D279" si="263">C278</f>
        <v>28.3</v>
      </c>
      <c r="D279" s="18">
        <f t="shared" si="263"/>
        <v>13.6</v>
      </c>
      <c r="E279" s="7">
        <f t="shared" si="236"/>
        <v>14.700000000000001</v>
      </c>
      <c r="F279">
        <v>1.644343065693431</v>
      </c>
      <c r="G279" s="18">
        <f t="shared" si="234"/>
        <v>0.4</v>
      </c>
      <c r="H279" s="18">
        <f t="shared" si="237"/>
        <v>5.8800000000000008</v>
      </c>
      <c r="I279" s="18">
        <f t="shared" si="238"/>
        <v>96.687372262773749</v>
      </c>
      <c r="J279" s="18">
        <f t="shared" si="239"/>
        <v>22.42</v>
      </c>
      <c r="K279" s="8">
        <f t="shared" si="240"/>
        <v>13.600000002732171</v>
      </c>
      <c r="L279" s="8">
        <v>203</v>
      </c>
      <c r="M279" s="12">
        <f t="shared" si="241"/>
        <v>-2872.667335766424</v>
      </c>
      <c r="N279" s="12" t="str">
        <f t="shared" si="242"/>
        <v>No</v>
      </c>
      <c r="O279" s="8">
        <f t="shared" si="243"/>
        <v>3.0977009846111514E-10</v>
      </c>
      <c r="Q279" s="19">
        <v>0.26124999999999998</v>
      </c>
      <c r="R279" s="8">
        <f>'ETo Penman Montheit FAO 56'!AI277</f>
        <v>5.8672184638494684</v>
      </c>
      <c r="S279" s="12">
        <f t="shared" si="244"/>
        <v>1.5328108236806735</v>
      </c>
      <c r="T279" s="8">
        <f t="shared" si="245"/>
        <v>4.7481895977382518E-10</v>
      </c>
      <c r="U279" s="13">
        <f t="shared" si="246"/>
        <v>14.699999997267829</v>
      </c>
      <c r="V279" s="9">
        <f t="shared" si="247"/>
        <v>241.71843061200809</v>
      </c>
      <c r="W279" s="10"/>
      <c r="X279" s="10"/>
      <c r="Y279" s="7" t="str">
        <f t="shared" si="248"/>
        <v>Apply irrigation</v>
      </c>
      <c r="Z279" s="8">
        <f t="shared" si="249"/>
        <v>0</v>
      </c>
    </row>
    <row r="280" spans="1:26" x14ac:dyDescent="0.45">
      <c r="A280" s="55">
        <f>'ETo Penman Montheit FAO 56'!A278</f>
        <v>46022</v>
      </c>
      <c r="B280" s="37">
        <v>275</v>
      </c>
      <c r="C280" s="18">
        <f t="shared" ref="C280:D280" si="264">C279</f>
        <v>28.3</v>
      </c>
      <c r="D280" s="18">
        <f t="shared" si="264"/>
        <v>13.6</v>
      </c>
      <c r="E280" s="7">
        <f t="shared" si="236"/>
        <v>14.700000000000001</v>
      </c>
      <c r="F280">
        <v>1.65</v>
      </c>
      <c r="G280" s="18">
        <f t="shared" si="234"/>
        <v>0.4</v>
      </c>
      <c r="H280" s="18">
        <f t="shared" si="237"/>
        <v>5.8800000000000008</v>
      </c>
      <c r="I280" s="18">
        <f t="shared" si="238"/>
        <v>97.02000000000001</v>
      </c>
      <c r="J280" s="18">
        <f t="shared" si="239"/>
        <v>22.42</v>
      </c>
      <c r="K280" s="8">
        <f t="shared" si="240"/>
        <v>13.600000002703394</v>
      </c>
      <c r="L280" s="8">
        <v>204</v>
      </c>
      <c r="M280" s="12">
        <f t="shared" si="241"/>
        <v>-2899.0499999999993</v>
      </c>
      <c r="N280" s="12" t="str">
        <f t="shared" si="242"/>
        <v>No</v>
      </c>
      <c r="O280" s="8">
        <f t="shared" si="243"/>
        <v>3.0650737503634673E-10</v>
      </c>
      <c r="Q280" s="19">
        <v>0.25</v>
      </c>
      <c r="R280" s="8">
        <f>'ETo Penman Montheit FAO 56'!AI278</f>
        <v>5.8672184638494684</v>
      </c>
      <c r="S280" s="12">
        <f t="shared" si="244"/>
        <v>1.4668046159623671</v>
      </c>
      <c r="T280" s="8">
        <f t="shared" si="245"/>
        <v>4.495864325298218E-10</v>
      </c>
      <c r="U280" s="13">
        <f t="shared" si="246"/>
        <v>14.699999997296606</v>
      </c>
      <c r="V280" s="9">
        <f t="shared" si="247"/>
        <v>242.54999995539399</v>
      </c>
      <c r="W280" s="10"/>
      <c r="X280" s="10"/>
      <c r="Y280" s="7" t="str">
        <f t="shared" si="248"/>
        <v>Apply irrigation</v>
      </c>
      <c r="Z280" s="8">
        <f t="shared" si="249"/>
        <v>0</v>
      </c>
    </row>
  </sheetData>
  <mergeCells count="7">
    <mergeCell ref="AA11:AE11"/>
    <mergeCell ref="P106:P136"/>
    <mergeCell ref="L1:N1"/>
    <mergeCell ref="W1:Z1"/>
    <mergeCell ref="P6:P30"/>
    <mergeCell ref="P31:P61"/>
    <mergeCell ref="P62:P105"/>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0"/>
  <sheetViews>
    <sheetView topLeftCell="A180" zoomScale="129" zoomScaleNormal="125" workbookViewId="0">
      <selection activeCell="B199" sqref="B199:I279"/>
    </sheetView>
  </sheetViews>
  <sheetFormatPr defaultColWidth="8.86328125" defaultRowHeight="14.25" x14ac:dyDescent="0.45"/>
  <cols>
    <col min="1" max="2" width="12.86328125" customWidth="1"/>
    <col min="9" max="9" width="9.1328125" style="24" customWidth="1"/>
    <col min="10" max="11" width="11.59765625" customWidth="1"/>
  </cols>
  <sheetData>
    <row r="1" spans="1:14" s="2" customFormat="1" x14ac:dyDescent="0.45">
      <c r="C1" s="7"/>
      <c r="D1" s="11" t="s">
        <v>14</v>
      </c>
      <c r="E1" s="11"/>
      <c r="F1" s="10"/>
      <c r="G1" s="7"/>
      <c r="H1" s="10" t="s">
        <v>14</v>
      </c>
      <c r="I1" s="13"/>
    </row>
    <row r="2" spans="1:14" s="1" customFormat="1" ht="71.25" x14ac:dyDescent="0.45">
      <c r="A2" s="34" t="s">
        <v>11</v>
      </c>
      <c r="B2" s="34" t="s">
        <v>56</v>
      </c>
      <c r="C2" s="33" t="s">
        <v>66</v>
      </c>
      <c r="D2" s="33" t="s">
        <v>30</v>
      </c>
      <c r="E2" s="33" t="s">
        <v>34</v>
      </c>
      <c r="F2" s="33" t="s">
        <v>150</v>
      </c>
      <c r="G2" s="33" t="s">
        <v>31</v>
      </c>
      <c r="H2" s="33" t="s">
        <v>64</v>
      </c>
      <c r="I2" s="38" t="s">
        <v>32</v>
      </c>
      <c r="J2" s="38" t="s">
        <v>65</v>
      </c>
      <c r="K2" s="36"/>
    </row>
    <row r="3" spans="1:14" s="2" customFormat="1" x14ac:dyDescent="0.45">
      <c r="A3" s="5"/>
      <c r="B3" s="5"/>
      <c r="C3" s="7"/>
      <c r="D3" s="7"/>
      <c r="E3" s="7"/>
      <c r="F3" s="7"/>
      <c r="G3" s="7"/>
      <c r="H3" s="7"/>
      <c r="I3" s="13"/>
      <c r="J3" s="7"/>
    </row>
    <row r="4" spans="1:14" s="1" customFormat="1" ht="28.5" x14ac:dyDescent="0.45">
      <c r="A4" s="5"/>
      <c r="B4" s="39"/>
      <c r="C4" s="33" t="s">
        <v>10</v>
      </c>
      <c r="D4" s="33" t="s">
        <v>45</v>
      </c>
      <c r="E4" s="33" t="s">
        <v>19</v>
      </c>
      <c r="F4" s="33" t="s">
        <v>19</v>
      </c>
      <c r="G4" s="33" t="s">
        <v>46</v>
      </c>
      <c r="H4" s="33" t="s">
        <v>47</v>
      </c>
      <c r="I4" s="38" t="s">
        <v>33</v>
      </c>
      <c r="J4" s="33" t="s">
        <v>46</v>
      </c>
    </row>
    <row r="5" spans="1:14" s="2" customFormat="1" x14ac:dyDescent="0.45">
      <c r="A5" s="26">
        <f>'Soil Moisture Worksheet'!A6</f>
        <v>45748</v>
      </c>
      <c r="B5" s="37">
        <f>'Soil Moisture Worksheet'!B6</f>
        <v>1</v>
      </c>
      <c r="C5" s="9">
        <f>'Soil Moisture Worksheet'!W6</f>
        <v>0</v>
      </c>
      <c r="D5" s="10">
        <v>0.25</v>
      </c>
      <c r="E5" s="10">
        <v>50</v>
      </c>
      <c r="F5" s="10">
        <v>50</v>
      </c>
      <c r="G5" s="9">
        <f>C5*10*D5*E5/F5</f>
        <v>0</v>
      </c>
      <c r="H5" s="10">
        <v>0.6</v>
      </c>
      <c r="I5" s="13">
        <f t="shared" ref="I5:I68" si="0">G5/(H5*60)</f>
        <v>0</v>
      </c>
      <c r="J5" s="7"/>
    </row>
    <row r="6" spans="1:14" s="2" customFormat="1" x14ac:dyDescent="0.45">
      <c r="A6" s="26">
        <f>'Soil Moisture Worksheet'!A7</f>
        <v>45749</v>
      </c>
      <c r="B6" s="37">
        <f>'Soil Moisture Worksheet'!B7</f>
        <v>2</v>
      </c>
      <c r="C6" s="9">
        <f>'Soil Moisture Worksheet'!W7</f>
        <v>0</v>
      </c>
      <c r="D6" s="7">
        <f>D5</f>
        <v>0.25</v>
      </c>
      <c r="E6" s="7">
        <f>E5</f>
        <v>50</v>
      </c>
      <c r="F6" s="7">
        <f>F5</f>
        <v>50</v>
      </c>
      <c r="G6" s="9">
        <f t="shared" ref="G6:G69" si="1">C6*10*D6*E6/F6</f>
        <v>0</v>
      </c>
      <c r="H6" s="7">
        <f>H5</f>
        <v>0.6</v>
      </c>
      <c r="I6" s="13">
        <f t="shared" si="0"/>
        <v>0</v>
      </c>
      <c r="J6" s="7"/>
    </row>
    <row r="7" spans="1:14" s="2" customFormat="1" x14ac:dyDescent="0.45">
      <c r="A7" s="26">
        <f>'Soil Moisture Worksheet'!A8</f>
        <v>45750</v>
      </c>
      <c r="B7" s="37">
        <f>'Soil Moisture Worksheet'!B8</f>
        <v>3</v>
      </c>
      <c r="C7" s="9">
        <f>'Soil Moisture Worksheet'!W8</f>
        <v>0</v>
      </c>
      <c r="D7" s="7">
        <f t="shared" ref="D7:F22" si="2">D6</f>
        <v>0.25</v>
      </c>
      <c r="E7" s="7">
        <f t="shared" si="2"/>
        <v>50</v>
      </c>
      <c r="F7" s="7">
        <f t="shared" si="2"/>
        <v>50</v>
      </c>
      <c r="G7" s="9">
        <f t="shared" si="1"/>
        <v>0</v>
      </c>
      <c r="H7" s="7">
        <f>H6</f>
        <v>0.6</v>
      </c>
      <c r="I7" s="13">
        <f>G7/(H7*60)</f>
        <v>0</v>
      </c>
      <c r="J7" s="7"/>
      <c r="L7" s="2">
        <f>250*D7*0.404686*0.5/0.65</f>
        <v>19.456057692307692</v>
      </c>
    </row>
    <row r="8" spans="1:14" s="2" customFormat="1" x14ac:dyDescent="0.45">
      <c r="A8" s="26">
        <f>'Soil Moisture Worksheet'!A9</f>
        <v>45751</v>
      </c>
      <c r="B8" s="37">
        <f>'Soil Moisture Worksheet'!B9</f>
        <v>4</v>
      </c>
      <c r="C8" s="9">
        <f>'Soil Moisture Worksheet'!W9</f>
        <v>0</v>
      </c>
      <c r="D8" s="7">
        <f t="shared" si="2"/>
        <v>0.25</v>
      </c>
      <c r="E8" s="7">
        <f t="shared" si="2"/>
        <v>50</v>
      </c>
      <c r="F8" s="7">
        <f t="shared" si="2"/>
        <v>50</v>
      </c>
      <c r="G8" s="9">
        <f t="shared" si="1"/>
        <v>0</v>
      </c>
      <c r="H8" s="7">
        <f t="shared" ref="H8:H71" si="3">H7</f>
        <v>0.6</v>
      </c>
      <c r="I8" s="13">
        <f t="shared" si="0"/>
        <v>0</v>
      </c>
      <c r="J8" s="7"/>
    </row>
    <row r="9" spans="1:14" s="2" customFormat="1" x14ac:dyDescent="0.45">
      <c r="A9" s="26">
        <f>'Soil Moisture Worksheet'!A10</f>
        <v>45752</v>
      </c>
      <c r="B9" s="37">
        <f>'Soil Moisture Worksheet'!B10</f>
        <v>5</v>
      </c>
      <c r="C9" s="9">
        <f>'Soil Moisture Worksheet'!W10</f>
        <v>0</v>
      </c>
      <c r="D9" s="7">
        <f t="shared" si="2"/>
        <v>0.25</v>
      </c>
      <c r="E9" s="7">
        <f t="shared" si="2"/>
        <v>50</v>
      </c>
      <c r="F9" s="7">
        <f t="shared" si="2"/>
        <v>50</v>
      </c>
      <c r="G9" s="9">
        <f t="shared" si="1"/>
        <v>0</v>
      </c>
      <c r="H9" s="7">
        <f t="shared" si="3"/>
        <v>0.6</v>
      </c>
      <c r="I9" s="13">
        <f t="shared" si="0"/>
        <v>0</v>
      </c>
      <c r="J9" s="7"/>
      <c r="N9" s="2">
        <f>50/60</f>
        <v>0.83333333333333337</v>
      </c>
    </row>
    <row r="10" spans="1:14" s="2" customFormat="1" x14ac:dyDescent="0.45">
      <c r="A10" s="26">
        <f>'Soil Moisture Worksheet'!A11</f>
        <v>45753</v>
      </c>
      <c r="B10" s="37">
        <f>'Soil Moisture Worksheet'!B11</f>
        <v>6</v>
      </c>
      <c r="C10" s="9">
        <f>'Soil Moisture Worksheet'!W11</f>
        <v>0</v>
      </c>
      <c r="D10" s="7">
        <f t="shared" si="2"/>
        <v>0.25</v>
      </c>
      <c r="E10" s="7">
        <f t="shared" si="2"/>
        <v>50</v>
      </c>
      <c r="F10" s="7">
        <f t="shared" si="2"/>
        <v>50</v>
      </c>
      <c r="G10" s="9">
        <f t="shared" si="1"/>
        <v>0</v>
      </c>
      <c r="H10" s="7">
        <f t="shared" si="3"/>
        <v>0.6</v>
      </c>
      <c r="I10" s="13">
        <f t="shared" si="0"/>
        <v>0</v>
      </c>
      <c r="J10" s="7"/>
    </row>
    <row r="11" spans="1:14" s="2" customFormat="1" x14ac:dyDescent="0.45">
      <c r="A11" s="26">
        <f>'Soil Moisture Worksheet'!A12</f>
        <v>45754</v>
      </c>
      <c r="B11" s="37">
        <f>'Soil Moisture Worksheet'!B12</f>
        <v>7</v>
      </c>
      <c r="C11" s="9">
        <f>'Soil Moisture Worksheet'!W12</f>
        <v>0</v>
      </c>
      <c r="D11" s="7">
        <f t="shared" si="2"/>
        <v>0.25</v>
      </c>
      <c r="E11" s="7">
        <f t="shared" si="2"/>
        <v>50</v>
      </c>
      <c r="F11" s="7">
        <f t="shared" si="2"/>
        <v>50</v>
      </c>
      <c r="G11" s="9">
        <f t="shared" si="1"/>
        <v>0</v>
      </c>
      <c r="H11" s="7">
        <f t="shared" si="3"/>
        <v>0.6</v>
      </c>
      <c r="I11" s="13">
        <f t="shared" si="0"/>
        <v>0</v>
      </c>
      <c r="J11" s="7"/>
    </row>
    <row r="12" spans="1:14" s="2" customFormat="1" x14ac:dyDescent="0.45">
      <c r="A12" s="26">
        <f>'Soil Moisture Worksheet'!A13</f>
        <v>45755</v>
      </c>
      <c r="B12" s="37">
        <f>'Soil Moisture Worksheet'!B13</f>
        <v>8</v>
      </c>
      <c r="C12" s="9">
        <f>'Soil Moisture Worksheet'!W13</f>
        <v>0</v>
      </c>
      <c r="D12" s="7">
        <f t="shared" si="2"/>
        <v>0.25</v>
      </c>
      <c r="E12" s="7">
        <f t="shared" si="2"/>
        <v>50</v>
      </c>
      <c r="F12" s="7">
        <f t="shared" si="2"/>
        <v>50</v>
      </c>
      <c r="G12" s="9">
        <f t="shared" si="1"/>
        <v>0</v>
      </c>
      <c r="H12" s="7">
        <f t="shared" si="3"/>
        <v>0.6</v>
      </c>
      <c r="I12" s="13">
        <f t="shared" si="0"/>
        <v>0</v>
      </c>
      <c r="J12" s="7"/>
    </row>
    <row r="13" spans="1:14" s="2" customFormat="1" x14ac:dyDescent="0.45">
      <c r="A13" s="26">
        <f>'Soil Moisture Worksheet'!A14</f>
        <v>45756</v>
      </c>
      <c r="B13" s="37">
        <f>'Soil Moisture Worksheet'!B14</f>
        <v>9</v>
      </c>
      <c r="C13" s="9">
        <f>'Soil Moisture Worksheet'!W14</f>
        <v>0</v>
      </c>
      <c r="D13" s="7">
        <f t="shared" si="2"/>
        <v>0.25</v>
      </c>
      <c r="E13" s="7">
        <f t="shared" si="2"/>
        <v>50</v>
      </c>
      <c r="F13" s="7">
        <f t="shared" si="2"/>
        <v>50</v>
      </c>
      <c r="G13" s="9">
        <f t="shared" si="1"/>
        <v>0</v>
      </c>
      <c r="H13" s="7">
        <f t="shared" si="3"/>
        <v>0.6</v>
      </c>
      <c r="I13" s="13">
        <f t="shared" si="0"/>
        <v>0</v>
      </c>
      <c r="J13" s="7"/>
    </row>
    <row r="14" spans="1:14" s="2" customFormat="1" x14ac:dyDescent="0.45">
      <c r="A14" s="26">
        <f>'Soil Moisture Worksheet'!A15</f>
        <v>45757</v>
      </c>
      <c r="B14" s="37">
        <f>'Soil Moisture Worksheet'!B15</f>
        <v>10</v>
      </c>
      <c r="C14" s="9">
        <f>'Soil Moisture Worksheet'!W15</f>
        <v>0</v>
      </c>
      <c r="D14" s="7">
        <f t="shared" si="2"/>
        <v>0.25</v>
      </c>
      <c r="E14" s="7">
        <f t="shared" si="2"/>
        <v>50</v>
      </c>
      <c r="F14" s="7">
        <f t="shared" si="2"/>
        <v>50</v>
      </c>
      <c r="G14" s="9">
        <f t="shared" si="1"/>
        <v>0</v>
      </c>
      <c r="H14" s="7">
        <f t="shared" si="3"/>
        <v>0.6</v>
      </c>
      <c r="I14" s="13">
        <f t="shared" si="0"/>
        <v>0</v>
      </c>
      <c r="J14" s="7"/>
    </row>
    <row r="15" spans="1:14" s="2" customFormat="1" x14ac:dyDescent="0.45">
      <c r="A15" s="26">
        <f>'Soil Moisture Worksheet'!A16</f>
        <v>45758</v>
      </c>
      <c r="B15" s="37">
        <f>'Soil Moisture Worksheet'!B16</f>
        <v>11</v>
      </c>
      <c r="C15" s="9">
        <f>'Soil Moisture Worksheet'!W16</f>
        <v>0</v>
      </c>
      <c r="D15" s="7">
        <f t="shared" si="2"/>
        <v>0.25</v>
      </c>
      <c r="E15" s="7">
        <f t="shared" si="2"/>
        <v>50</v>
      </c>
      <c r="F15" s="7">
        <f t="shared" si="2"/>
        <v>50</v>
      </c>
      <c r="G15" s="9">
        <f t="shared" si="1"/>
        <v>0</v>
      </c>
      <c r="H15" s="7">
        <f t="shared" si="3"/>
        <v>0.6</v>
      </c>
      <c r="I15" s="13">
        <f t="shared" si="0"/>
        <v>0</v>
      </c>
      <c r="J15" s="7"/>
    </row>
    <row r="16" spans="1:14" s="2" customFormat="1" x14ac:dyDescent="0.45">
      <c r="A16" s="26">
        <f>'Soil Moisture Worksheet'!A17</f>
        <v>45759</v>
      </c>
      <c r="B16" s="37">
        <f>'Soil Moisture Worksheet'!B17</f>
        <v>12</v>
      </c>
      <c r="C16" s="9">
        <f>'Soil Moisture Worksheet'!W17</f>
        <v>14</v>
      </c>
      <c r="D16" s="7">
        <f t="shared" si="2"/>
        <v>0.25</v>
      </c>
      <c r="E16" s="7">
        <f t="shared" si="2"/>
        <v>50</v>
      </c>
      <c r="F16" s="7">
        <f t="shared" si="2"/>
        <v>50</v>
      </c>
      <c r="G16" s="9">
        <f t="shared" si="1"/>
        <v>35</v>
      </c>
      <c r="H16" s="7">
        <f>H15</f>
        <v>0.6</v>
      </c>
      <c r="I16" s="13">
        <f>G16/(H16*60)</f>
        <v>0.97222222222222221</v>
      </c>
      <c r="J16" s="7"/>
    </row>
    <row r="17" spans="1:10" s="2" customFormat="1" x14ac:dyDescent="0.45">
      <c r="A17" s="26">
        <f>'Soil Moisture Worksheet'!A18</f>
        <v>45760</v>
      </c>
      <c r="B17" s="37">
        <f>'Soil Moisture Worksheet'!B18</f>
        <v>13</v>
      </c>
      <c r="C17" s="9">
        <f>'Soil Moisture Worksheet'!W18</f>
        <v>0</v>
      </c>
      <c r="D17" s="7">
        <f t="shared" si="2"/>
        <v>0.25</v>
      </c>
      <c r="E17" s="7">
        <f t="shared" si="2"/>
        <v>50</v>
      </c>
      <c r="F17" s="7">
        <f t="shared" si="2"/>
        <v>50</v>
      </c>
      <c r="G17" s="9">
        <f t="shared" si="1"/>
        <v>0</v>
      </c>
      <c r="H17" s="7">
        <f t="shared" si="3"/>
        <v>0.6</v>
      </c>
      <c r="I17" s="13">
        <f t="shared" si="0"/>
        <v>0</v>
      </c>
      <c r="J17" s="7"/>
    </row>
    <row r="18" spans="1:10" s="2" customFormat="1" x14ac:dyDescent="0.45">
      <c r="A18" s="26">
        <f>'Soil Moisture Worksheet'!A19</f>
        <v>45761</v>
      </c>
      <c r="B18" s="37">
        <f>'Soil Moisture Worksheet'!B19</f>
        <v>14</v>
      </c>
      <c r="C18" s="9">
        <f>'Soil Moisture Worksheet'!W19</f>
        <v>0</v>
      </c>
      <c r="D18" s="7">
        <f t="shared" si="2"/>
        <v>0.25</v>
      </c>
      <c r="E18" s="7">
        <f t="shared" si="2"/>
        <v>50</v>
      </c>
      <c r="F18" s="7">
        <f t="shared" si="2"/>
        <v>50</v>
      </c>
      <c r="G18" s="9">
        <f t="shared" si="1"/>
        <v>0</v>
      </c>
      <c r="H18" s="7">
        <f t="shared" si="3"/>
        <v>0.6</v>
      </c>
      <c r="I18" s="13">
        <f t="shared" si="0"/>
        <v>0</v>
      </c>
      <c r="J18" s="7"/>
    </row>
    <row r="19" spans="1:10" s="2" customFormat="1" x14ac:dyDescent="0.45">
      <c r="A19" s="26">
        <f>'Soil Moisture Worksheet'!A20</f>
        <v>45762</v>
      </c>
      <c r="B19" s="37">
        <f>'Soil Moisture Worksheet'!B20</f>
        <v>15</v>
      </c>
      <c r="C19" s="9">
        <f>'Soil Moisture Worksheet'!W20</f>
        <v>0</v>
      </c>
      <c r="D19" s="7">
        <f t="shared" si="2"/>
        <v>0.25</v>
      </c>
      <c r="E19" s="7">
        <f t="shared" si="2"/>
        <v>50</v>
      </c>
      <c r="F19" s="7">
        <f t="shared" si="2"/>
        <v>50</v>
      </c>
      <c r="G19" s="9">
        <f t="shared" si="1"/>
        <v>0</v>
      </c>
      <c r="H19" s="7">
        <f t="shared" si="3"/>
        <v>0.6</v>
      </c>
      <c r="I19" s="13">
        <f t="shared" si="0"/>
        <v>0</v>
      </c>
      <c r="J19" s="7"/>
    </row>
    <row r="20" spans="1:10" s="2" customFormat="1" x14ac:dyDescent="0.45">
      <c r="A20" s="26">
        <f>'Soil Moisture Worksheet'!A21</f>
        <v>45763</v>
      </c>
      <c r="B20" s="37">
        <f>'Soil Moisture Worksheet'!B21</f>
        <v>16</v>
      </c>
      <c r="C20" s="9">
        <f>'Soil Moisture Worksheet'!W21</f>
        <v>20</v>
      </c>
      <c r="D20" s="7">
        <f t="shared" si="2"/>
        <v>0.25</v>
      </c>
      <c r="E20" s="7">
        <f t="shared" si="2"/>
        <v>50</v>
      </c>
      <c r="F20" s="7">
        <f t="shared" si="2"/>
        <v>50</v>
      </c>
      <c r="G20" s="9">
        <f t="shared" si="1"/>
        <v>50</v>
      </c>
      <c r="H20" s="7">
        <f t="shared" si="3"/>
        <v>0.6</v>
      </c>
      <c r="I20" s="13">
        <f t="shared" si="0"/>
        <v>1.3888888888888888</v>
      </c>
      <c r="J20" s="7"/>
    </row>
    <row r="21" spans="1:10" s="2" customFormat="1" x14ac:dyDescent="0.45">
      <c r="A21" s="26">
        <f>'Soil Moisture Worksheet'!A22</f>
        <v>45764</v>
      </c>
      <c r="B21" s="37">
        <f>'Soil Moisture Worksheet'!B22</f>
        <v>17</v>
      </c>
      <c r="C21" s="9">
        <f>'Soil Moisture Worksheet'!W22</f>
        <v>0</v>
      </c>
      <c r="D21" s="7">
        <f t="shared" si="2"/>
        <v>0.25</v>
      </c>
      <c r="E21" s="7">
        <f t="shared" si="2"/>
        <v>50</v>
      </c>
      <c r="F21" s="7">
        <f t="shared" si="2"/>
        <v>50</v>
      </c>
      <c r="G21" s="9">
        <f t="shared" si="1"/>
        <v>0</v>
      </c>
      <c r="H21" s="7">
        <f t="shared" si="3"/>
        <v>0.6</v>
      </c>
      <c r="I21" s="13">
        <f>G21/(H21*60)</f>
        <v>0</v>
      </c>
      <c r="J21" s="7"/>
    </row>
    <row r="22" spans="1:10" s="2" customFormat="1" x14ac:dyDescent="0.45">
      <c r="A22" s="26">
        <f>'Soil Moisture Worksheet'!A23</f>
        <v>45765</v>
      </c>
      <c r="B22" s="37">
        <f>'Soil Moisture Worksheet'!B23</f>
        <v>18</v>
      </c>
      <c r="C22" s="9">
        <f>'Soil Moisture Worksheet'!W23</f>
        <v>0</v>
      </c>
      <c r="D22" s="7">
        <f t="shared" si="2"/>
        <v>0.25</v>
      </c>
      <c r="E22" s="7">
        <f t="shared" si="2"/>
        <v>50</v>
      </c>
      <c r="F22" s="7">
        <f t="shared" si="2"/>
        <v>50</v>
      </c>
      <c r="G22" s="9">
        <f t="shared" si="1"/>
        <v>0</v>
      </c>
      <c r="H22" s="7">
        <f t="shared" si="3"/>
        <v>0.6</v>
      </c>
      <c r="I22" s="13">
        <f t="shared" si="0"/>
        <v>0</v>
      </c>
      <c r="J22" s="7"/>
    </row>
    <row r="23" spans="1:10" s="2" customFormat="1" x14ac:dyDescent="0.45">
      <c r="A23" s="26">
        <f>'Soil Moisture Worksheet'!A24</f>
        <v>45766</v>
      </c>
      <c r="B23" s="37">
        <f>'Soil Moisture Worksheet'!B24</f>
        <v>19</v>
      </c>
      <c r="C23" s="9">
        <f>'Soil Moisture Worksheet'!W24</f>
        <v>0</v>
      </c>
      <c r="D23" s="7">
        <f t="shared" ref="D23:F38" si="4">D22</f>
        <v>0.25</v>
      </c>
      <c r="E23" s="7">
        <f t="shared" si="4"/>
        <v>50</v>
      </c>
      <c r="F23" s="7">
        <f t="shared" si="4"/>
        <v>50</v>
      </c>
      <c r="G23" s="9">
        <f t="shared" si="1"/>
        <v>0</v>
      </c>
      <c r="H23" s="7">
        <f t="shared" si="3"/>
        <v>0.6</v>
      </c>
      <c r="I23" s="13">
        <f t="shared" si="0"/>
        <v>0</v>
      </c>
      <c r="J23" s="7"/>
    </row>
    <row r="24" spans="1:10" s="2" customFormat="1" x14ac:dyDescent="0.45">
      <c r="A24" s="26">
        <f>'Soil Moisture Worksheet'!A25</f>
        <v>45767</v>
      </c>
      <c r="B24" s="37">
        <f>'Soil Moisture Worksheet'!B25</f>
        <v>20</v>
      </c>
      <c r="C24" s="9">
        <f>'Soil Moisture Worksheet'!W25</f>
        <v>0</v>
      </c>
      <c r="D24" s="7">
        <f t="shared" si="4"/>
        <v>0.25</v>
      </c>
      <c r="E24" s="7">
        <f t="shared" si="4"/>
        <v>50</v>
      </c>
      <c r="F24" s="7">
        <f t="shared" si="4"/>
        <v>50</v>
      </c>
      <c r="G24" s="9">
        <f t="shared" si="1"/>
        <v>0</v>
      </c>
      <c r="H24" s="7">
        <f t="shared" si="3"/>
        <v>0.6</v>
      </c>
      <c r="I24" s="13">
        <f t="shared" si="0"/>
        <v>0</v>
      </c>
      <c r="J24" s="7"/>
    </row>
    <row r="25" spans="1:10" s="2" customFormat="1" x14ac:dyDescent="0.45">
      <c r="A25" s="26">
        <f>'Soil Moisture Worksheet'!A26</f>
        <v>45768</v>
      </c>
      <c r="B25" s="37">
        <f>'Soil Moisture Worksheet'!B26</f>
        <v>21</v>
      </c>
      <c r="C25" s="9">
        <f>'Soil Moisture Worksheet'!W26</f>
        <v>0</v>
      </c>
      <c r="D25" s="7">
        <f t="shared" si="4"/>
        <v>0.25</v>
      </c>
      <c r="E25" s="7">
        <f t="shared" si="4"/>
        <v>50</v>
      </c>
      <c r="F25" s="7">
        <f t="shared" si="4"/>
        <v>50</v>
      </c>
      <c r="G25" s="9">
        <f t="shared" si="1"/>
        <v>0</v>
      </c>
      <c r="H25" s="7">
        <f t="shared" si="3"/>
        <v>0.6</v>
      </c>
      <c r="I25" s="13">
        <f t="shared" si="0"/>
        <v>0</v>
      </c>
      <c r="J25" s="7"/>
    </row>
    <row r="26" spans="1:10" s="2" customFormat="1" x14ac:dyDescent="0.45">
      <c r="A26" s="26">
        <f>'Soil Moisture Worksheet'!A27</f>
        <v>45769</v>
      </c>
      <c r="B26" s="37">
        <f>'Soil Moisture Worksheet'!B27</f>
        <v>22</v>
      </c>
      <c r="C26" s="9">
        <f>'Soil Moisture Worksheet'!W27</f>
        <v>0</v>
      </c>
      <c r="D26" s="7">
        <f t="shared" si="4"/>
        <v>0.25</v>
      </c>
      <c r="E26" s="7">
        <f t="shared" si="4"/>
        <v>50</v>
      </c>
      <c r="F26" s="7">
        <f t="shared" si="4"/>
        <v>50</v>
      </c>
      <c r="G26" s="9">
        <f t="shared" si="1"/>
        <v>0</v>
      </c>
      <c r="H26" s="7">
        <f t="shared" si="3"/>
        <v>0.6</v>
      </c>
      <c r="I26" s="13">
        <f t="shared" si="0"/>
        <v>0</v>
      </c>
      <c r="J26" s="7"/>
    </row>
    <row r="27" spans="1:10" s="2" customFormat="1" x14ac:dyDescent="0.45">
      <c r="A27" s="26">
        <f>'Soil Moisture Worksheet'!A28</f>
        <v>45770</v>
      </c>
      <c r="B27" s="37">
        <f>'Soil Moisture Worksheet'!B28</f>
        <v>23</v>
      </c>
      <c r="C27" s="9">
        <f>'Soil Moisture Worksheet'!W28</f>
        <v>0</v>
      </c>
      <c r="D27" s="7">
        <f t="shared" si="4"/>
        <v>0.25</v>
      </c>
      <c r="E27" s="7">
        <f t="shared" si="4"/>
        <v>50</v>
      </c>
      <c r="F27" s="7">
        <f t="shared" si="4"/>
        <v>50</v>
      </c>
      <c r="G27" s="9">
        <f t="shared" si="1"/>
        <v>0</v>
      </c>
      <c r="H27" s="7">
        <f t="shared" si="3"/>
        <v>0.6</v>
      </c>
      <c r="I27" s="13">
        <f t="shared" si="0"/>
        <v>0</v>
      </c>
      <c r="J27" s="7"/>
    </row>
    <row r="28" spans="1:10" s="2" customFormat="1" x14ac:dyDescent="0.45">
      <c r="A28" s="26">
        <f>'Soil Moisture Worksheet'!A29</f>
        <v>45771</v>
      </c>
      <c r="B28" s="37">
        <f>'Soil Moisture Worksheet'!B29</f>
        <v>24</v>
      </c>
      <c r="C28" s="9">
        <f>'Soil Moisture Worksheet'!W29</f>
        <v>0</v>
      </c>
      <c r="D28" s="7">
        <f t="shared" si="4"/>
        <v>0.25</v>
      </c>
      <c r="E28" s="7">
        <f t="shared" si="4"/>
        <v>50</v>
      </c>
      <c r="F28" s="7">
        <f t="shared" si="4"/>
        <v>50</v>
      </c>
      <c r="G28" s="9">
        <f t="shared" si="1"/>
        <v>0</v>
      </c>
      <c r="H28" s="7">
        <f t="shared" si="3"/>
        <v>0.6</v>
      </c>
      <c r="I28" s="13">
        <f t="shared" si="0"/>
        <v>0</v>
      </c>
      <c r="J28" s="7"/>
    </row>
    <row r="29" spans="1:10" s="2" customFormat="1" x14ac:dyDescent="0.45">
      <c r="A29" s="26">
        <f>'Soil Moisture Worksheet'!A30</f>
        <v>45772</v>
      </c>
      <c r="B29" s="37">
        <f>'Soil Moisture Worksheet'!B30</f>
        <v>25</v>
      </c>
      <c r="C29" s="9">
        <f>'Soil Moisture Worksheet'!W30</f>
        <v>0</v>
      </c>
      <c r="D29" s="7">
        <f t="shared" si="4"/>
        <v>0.25</v>
      </c>
      <c r="E29" s="7">
        <f t="shared" si="4"/>
        <v>50</v>
      </c>
      <c r="F29" s="7">
        <f t="shared" si="4"/>
        <v>50</v>
      </c>
      <c r="G29" s="9">
        <f t="shared" si="1"/>
        <v>0</v>
      </c>
      <c r="H29" s="7">
        <f t="shared" si="3"/>
        <v>0.6</v>
      </c>
      <c r="I29" s="13">
        <f t="shared" si="0"/>
        <v>0</v>
      </c>
      <c r="J29" s="7"/>
    </row>
    <row r="30" spans="1:10" s="2" customFormat="1" x14ac:dyDescent="0.45">
      <c r="A30" s="26">
        <f>'Soil Moisture Worksheet'!A31</f>
        <v>45773</v>
      </c>
      <c r="B30" s="37">
        <f>'Soil Moisture Worksheet'!B31</f>
        <v>26</v>
      </c>
      <c r="C30" s="9">
        <f>'Soil Moisture Worksheet'!W31</f>
        <v>0</v>
      </c>
      <c r="D30" s="7">
        <f t="shared" si="4"/>
        <v>0.25</v>
      </c>
      <c r="E30" s="7">
        <f t="shared" si="4"/>
        <v>50</v>
      </c>
      <c r="F30" s="7">
        <f t="shared" si="4"/>
        <v>50</v>
      </c>
      <c r="G30" s="9">
        <f t="shared" si="1"/>
        <v>0</v>
      </c>
      <c r="H30" s="7">
        <f t="shared" si="3"/>
        <v>0.6</v>
      </c>
      <c r="I30" s="13">
        <f t="shared" si="0"/>
        <v>0</v>
      </c>
      <c r="J30" s="7"/>
    </row>
    <row r="31" spans="1:10" s="2" customFormat="1" x14ac:dyDescent="0.45">
      <c r="A31" s="26">
        <f>'Soil Moisture Worksheet'!A32</f>
        <v>45774</v>
      </c>
      <c r="B31" s="37">
        <f>'Soil Moisture Worksheet'!B32</f>
        <v>27</v>
      </c>
      <c r="C31" s="9">
        <f>'Soil Moisture Worksheet'!W32</f>
        <v>0</v>
      </c>
      <c r="D31" s="7">
        <f t="shared" si="4"/>
        <v>0.25</v>
      </c>
      <c r="E31" s="7">
        <f t="shared" si="4"/>
        <v>50</v>
      </c>
      <c r="F31" s="7">
        <f t="shared" si="4"/>
        <v>50</v>
      </c>
      <c r="G31" s="9">
        <f t="shared" si="1"/>
        <v>0</v>
      </c>
      <c r="H31" s="7">
        <f t="shared" si="3"/>
        <v>0.6</v>
      </c>
      <c r="I31" s="13">
        <f t="shared" si="0"/>
        <v>0</v>
      </c>
      <c r="J31" s="7"/>
    </row>
    <row r="32" spans="1:10" s="2" customFormat="1" x14ac:dyDescent="0.45">
      <c r="A32" s="26">
        <f>'Soil Moisture Worksheet'!A33</f>
        <v>45775</v>
      </c>
      <c r="B32" s="37">
        <f>'Soil Moisture Worksheet'!B33</f>
        <v>28</v>
      </c>
      <c r="C32" s="9">
        <f>'Soil Moisture Worksheet'!W33</f>
        <v>0</v>
      </c>
      <c r="D32" s="7">
        <f t="shared" si="4"/>
        <v>0.25</v>
      </c>
      <c r="E32" s="7">
        <f t="shared" si="4"/>
        <v>50</v>
      </c>
      <c r="F32" s="7">
        <f t="shared" si="4"/>
        <v>50</v>
      </c>
      <c r="G32" s="9">
        <f t="shared" si="1"/>
        <v>0</v>
      </c>
      <c r="H32" s="7">
        <f t="shared" si="3"/>
        <v>0.6</v>
      </c>
      <c r="I32" s="13">
        <f t="shared" si="0"/>
        <v>0</v>
      </c>
      <c r="J32" s="7"/>
    </row>
    <row r="33" spans="1:10" s="2" customFormat="1" x14ac:dyDescent="0.45">
      <c r="A33" s="26">
        <f>'Soil Moisture Worksheet'!A34</f>
        <v>45776</v>
      </c>
      <c r="B33" s="37">
        <f>'Soil Moisture Worksheet'!B34</f>
        <v>29</v>
      </c>
      <c r="C33" s="9">
        <f>'Soil Moisture Worksheet'!W34</f>
        <v>0</v>
      </c>
      <c r="D33" s="7">
        <f t="shared" si="4"/>
        <v>0.25</v>
      </c>
      <c r="E33" s="7">
        <f t="shared" si="4"/>
        <v>50</v>
      </c>
      <c r="F33" s="7">
        <f t="shared" si="4"/>
        <v>50</v>
      </c>
      <c r="G33" s="9">
        <f t="shared" si="1"/>
        <v>0</v>
      </c>
      <c r="H33" s="7">
        <f t="shared" si="3"/>
        <v>0.6</v>
      </c>
      <c r="I33" s="13">
        <f t="shared" si="0"/>
        <v>0</v>
      </c>
      <c r="J33" s="7"/>
    </row>
    <row r="34" spans="1:10" x14ac:dyDescent="0.45">
      <c r="A34" s="26">
        <f>'Soil Moisture Worksheet'!A35</f>
        <v>45777</v>
      </c>
      <c r="B34" s="37">
        <f>'Soil Moisture Worksheet'!B35</f>
        <v>30</v>
      </c>
      <c r="C34" s="9">
        <f>'Soil Moisture Worksheet'!W35</f>
        <v>0</v>
      </c>
      <c r="D34" s="7">
        <f t="shared" si="4"/>
        <v>0.25</v>
      </c>
      <c r="E34" s="7">
        <f t="shared" si="4"/>
        <v>50</v>
      </c>
      <c r="F34" s="7">
        <f t="shared" si="4"/>
        <v>50</v>
      </c>
      <c r="G34" s="9">
        <f t="shared" si="1"/>
        <v>0</v>
      </c>
      <c r="H34" s="7">
        <f t="shared" si="3"/>
        <v>0.6</v>
      </c>
      <c r="I34" s="13">
        <f t="shared" si="0"/>
        <v>0</v>
      </c>
      <c r="J34" s="31"/>
    </row>
    <row r="35" spans="1:10" x14ac:dyDescent="0.45">
      <c r="A35" s="26">
        <f>'Soil Moisture Worksheet'!A36</f>
        <v>45778</v>
      </c>
      <c r="B35" s="37">
        <f>'Soil Moisture Worksheet'!B36</f>
        <v>31</v>
      </c>
      <c r="C35" s="9">
        <f>'Soil Moisture Worksheet'!W36</f>
        <v>0</v>
      </c>
      <c r="D35" s="7">
        <f t="shared" si="4"/>
        <v>0.25</v>
      </c>
      <c r="E35" s="7">
        <f t="shared" si="4"/>
        <v>50</v>
      </c>
      <c r="F35" s="7">
        <f t="shared" si="4"/>
        <v>50</v>
      </c>
      <c r="G35" s="9">
        <f t="shared" si="1"/>
        <v>0</v>
      </c>
      <c r="H35" s="7">
        <f t="shared" si="3"/>
        <v>0.6</v>
      </c>
      <c r="I35" s="13">
        <f t="shared" si="0"/>
        <v>0</v>
      </c>
      <c r="J35" s="31"/>
    </row>
    <row r="36" spans="1:10" x14ac:dyDescent="0.45">
      <c r="A36" s="26">
        <f>'Soil Moisture Worksheet'!A37</f>
        <v>45779</v>
      </c>
      <c r="B36" s="37">
        <f>'Soil Moisture Worksheet'!B37</f>
        <v>32</v>
      </c>
      <c r="C36" s="9">
        <f>'Soil Moisture Worksheet'!W37</f>
        <v>0</v>
      </c>
      <c r="D36" s="7">
        <f t="shared" si="4"/>
        <v>0.25</v>
      </c>
      <c r="E36" s="7">
        <f t="shared" si="4"/>
        <v>50</v>
      </c>
      <c r="F36" s="7">
        <f t="shared" si="4"/>
        <v>50</v>
      </c>
      <c r="G36" s="9">
        <f t="shared" si="1"/>
        <v>0</v>
      </c>
      <c r="H36" s="7">
        <f t="shared" si="3"/>
        <v>0.6</v>
      </c>
      <c r="I36" s="13">
        <f t="shared" si="0"/>
        <v>0</v>
      </c>
      <c r="J36" s="31"/>
    </row>
    <row r="37" spans="1:10" x14ac:dyDescent="0.45">
      <c r="A37" s="26">
        <f>'Soil Moisture Worksheet'!A38</f>
        <v>45780</v>
      </c>
      <c r="B37" s="37">
        <f>'Soil Moisture Worksheet'!B38</f>
        <v>33</v>
      </c>
      <c r="C37" s="9">
        <f>'Soil Moisture Worksheet'!W38</f>
        <v>0</v>
      </c>
      <c r="D37" s="7">
        <f t="shared" si="4"/>
        <v>0.25</v>
      </c>
      <c r="E37" s="7">
        <f t="shared" si="4"/>
        <v>50</v>
      </c>
      <c r="F37" s="7">
        <f t="shared" si="4"/>
        <v>50</v>
      </c>
      <c r="G37" s="9">
        <f t="shared" si="1"/>
        <v>0</v>
      </c>
      <c r="H37" s="7">
        <f t="shared" si="3"/>
        <v>0.6</v>
      </c>
      <c r="I37" s="13">
        <f t="shared" si="0"/>
        <v>0</v>
      </c>
      <c r="J37" s="31"/>
    </row>
    <row r="38" spans="1:10" x14ac:dyDescent="0.45">
      <c r="A38" s="26">
        <f>'Soil Moisture Worksheet'!A39</f>
        <v>45781</v>
      </c>
      <c r="B38" s="37">
        <f>'Soil Moisture Worksheet'!B39</f>
        <v>34</v>
      </c>
      <c r="C38" s="9">
        <f>'Soil Moisture Worksheet'!W39</f>
        <v>0</v>
      </c>
      <c r="D38" s="7">
        <f t="shared" si="4"/>
        <v>0.25</v>
      </c>
      <c r="E38" s="7">
        <f t="shared" si="4"/>
        <v>50</v>
      </c>
      <c r="F38" s="7">
        <f t="shared" si="4"/>
        <v>50</v>
      </c>
      <c r="G38" s="9">
        <f t="shared" si="1"/>
        <v>0</v>
      </c>
      <c r="H38" s="7">
        <f t="shared" si="3"/>
        <v>0.6</v>
      </c>
      <c r="I38" s="13">
        <f t="shared" si="0"/>
        <v>0</v>
      </c>
      <c r="J38" s="31"/>
    </row>
    <row r="39" spans="1:10" x14ac:dyDescent="0.45">
      <c r="A39" s="26">
        <f>'Soil Moisture Worksheet'!A40</f>
        <v>45782</v>
      </c>
      <c r="B39" s="37">
        <f>'Soil Moisture Worksheet'!B40</f>
        <v>35</v>
      </c>
      <c r="C39" s="9">
        <f>'Soil Moisture Worksheet'!W40</f>
        <v>0</v>
      </c>
      <c r="D39" s="7">
        <f t="shared" ref="D39:F54" si="5">D38</f>
        <v>0.25</v>
      </c>
      <c r="E39" s="7">
        <f t="shared" si="5"/>
        <v>50</v>
      </c>
      <c r="F39" s="7">
        <f t="shared" si="5"/>
        <v>50</v>
      </c>
      <c r="G39" s="9">
        <f t="shared" si="1"/>
        <v>0</v>
      </c>
      <c r="H39" s="7">
        <f t="shared" si="3"/>
        <v>0.6</v>
      </c>
      <c r="I39" s="13">
        <f t="shared" si="0"/>
        <v>0</v>
      </c>
      <c r="J39" s="31"/>
    </row>
    <row r="40" spans="1:10" x14ac:dyDescent="0.45">
      <c r="A40" s="26">
        <f>'Soil Moisture Worksheet'!A41</f>
        <v>45783</v>
      </c>
      <c r="B40" s="37">
        <f>'Soil Moisture Worksheet'!B41</f>
        <v>36</v>
      </c>
      <c r="C40" s="9">
        <f>'Soil Moisture Worksheet'!W41</f>
        <v>0</v>
      </c>
      <c r="D40" s="7">
        <f t="shared" si="5"/>
        <v>0.25</v>
      </c>
      <c r="E40" s="7">
        <f t="shared" si="5"/>
        <v>50</v>
      </c>
      <c r="F40" s="7">
        <f t="shared" si="5"/>
        <v>50</v>
      </c>
      <c r="G40" s="9">
        <f t="shared" si="1"/>
        <v>0</v>
      </c>
      <c r="H40" s="7">
        <f t="shared" si="3"/>
        <v>0.6</v>
      </c>
      <c r="I40" s="13">
        <f t="shared" si="0"/>
        <v>0</v>
      </c>
      <c r="J40" s="31"/>
    </row>
    <row r="41" spans="1:10" x14ac:dyDescent="0.45">
      <c r="A41" s="26">
        <f>'Soil Moisture Worksheet'!A42</f>
        <v>45784</v>
      </c>
      <c r="B41" s="37">
        <f>'Soil Moisture Worksheet'!B42</f>
        <v>37</v>
      </c>
      <c r="C41" s="9">
        <f>'Soil Moisture Worksheet'!W42</f>
        <v>0</v>
      </c>
      <c r="D41" s="7">
        <f t="shared" si="5"/>
        <v>0.25</v>
      </c>
      <c r="E41" s="7">
        <f t="shared" si="5"/>
        <v>50</v>
      </c>
      <c r="F41" s="7">
        <f t="shared" si="5"/>
        <v>50</v>
      </c>
      <c r="G41" s="9">
        <f t="shared" si="1"/>
        <v>0</v>
      </c>
      <c r="H41" s="7">
        <f t="shared" si="3"/>
        <v>0.6</v>
      </c>
      <c r="I41" s="13">
        <f t="shared" si="0"/>
        <v>0</v>
      </c>
      <c r="J41" s="31"/>
    </row>
    <row r="42" spans="1:10" x14ac:dyDescent="0.45">
      <c r="A42" s="26">
        <f>'Soil Moisture Worksheet'!A43</f>
        <v>45785</v>
      </c>
      <c r="B42" s="37">
        <f>'Soil Moisture Worksheet'!B43</f>
        <v>38</v>
      </c>
      <c r="C42" s="9">
        <f>'Soil Moisture Worksheet'!W43</f>
        <v>0</v>
      </c>
      <c r="D42" s="7">
        <f t="shared" si="5"/>
        <v>0.25</v>
      </c>
      <c r="E42" s="7">
        <f t="shared" si="5"/>
        <v>50</v>
      </c>
      <c r="F42" s="7">
        <f t="shared" si="5"/>
        <v>50</v>
      </c>
      <c r="G42" s="9">
        <f t="shared" si="1"/>
        <v>0</v>
      </c>
      <c r="H42" s="7">
        <f t="shared" si="3"/>
        <v>0.6</v>
      </c>
      <c r="I42" s="13">
        <f t="shared" si="0"/>
        <v>0</v>
      </c>
      <c r="J42" s="31"/>
    </row>
    <row r="43" spans="1:10" x14ac:dyDescent="0.45">
      <c r="A43" s="26">
        <f>'Soil Moisture Worksheet'!A44</f>
        <v>45786</v>
      </c>
      <c r="B43" s="37">
        <f>'Soil Moisture Worksheet'!B44</f>
        <v>39</v>
      </c>
      <c r="C43" s="9">
        <f>'Soil Moisture Worksheet'!W44</f>
        <v>0</v>
      </c>
      <c r="D43" s="7">
        <f t="shared" si="5"/>
        <v>0.25</v>
      </c>
      <c r="E43" s="7">
        <f t="shared" si="5"/>
        <v>50</v>
      </c>
      <c r="F43" s="7">
        <f t="shared" si="5"/>
        <v>50</v>
      </c>
      <c r="G43" s="9">
        <f t="shared" si="1"/>
        <v>0</v>
      </c>
      <c r="H43" s="7">
        <f t="shared" si="3"/>
        <v>0.6</v>
      </c>
      <c r="I43" s="13">
        <f t="shared" si="0"/>
        <v>0</v>
      </c>
      <c r="J43" s="31"/>
    </row>
    <row r="44" spans="1:10" x14ac:dyDescent="0.45">
      <c r="A44" s="26">
        <f>'Soil Moisture Worksheet'!A45</f>
        <v>45787</v>
      </c>
      <c r="B44" s="37">
        <f>'Soil Moisture Worksheet'!B45</f>
        <v>40</v>
      </c>
      <c r="C44" s="9">
        <f>'Soil Moisture Worksheet'!W45</f>
        <v>0</v>
      </c>
      <c r="D44" s="7">
        <f t="shared" si="5"/>
        <v>0.25</v>
      </c>
      <c r="E44" s="7">
        <f t="shared" si="5"/>
        <v>50</v>
      </c>
      <c r="F44" s="7">
        <f t="shared" si="5"/>
        <v>50</v>
      </c>
      <c r="G44" s="9">
        <f t="shared" si="1"/>
        <v>0</v>
      </c>
      <c r="H44" s="7">
        <f t="shared" si="3"/>
        <v>0.6</v>
      </c>
      <c r="I44" s="13">
        <f t="shared" si="0"/>
        <v>0</v>
      </c>
      <c r="J44" s="31"/>
    </row>
    <row r="45" spans="1:10" x14ac:dyDescent="0.45">
      <c r="A45" s="26">
        <f>'Soil Moisture Worksheet'!A46</f>
        <v>45788</v>
      </c>
      <c r="B45" s="37">
        <f>'Soil Moisture Worksheet'!B46</f>
        <v>41</v>
      </c>
      <c r="C45" s="9">
        <f>'Soil Moisture Worksheet'!W46</f>
        <v>0</v>
      </c>
      <c r="D45" s="7">
        <f t="shared" si="5"/>
        <v>0.25</v>
      </c>
      <c r="E45" s="7">
        <f t="shared" si="5"/>
        <v>50</v>
      </c>
      <c r="F45" s="7">
        <f t="shared" si="5"/>
        <v>50</v>
      </c>
      <c r="G45" s="9">
        <f t="shared" si="1"/>
        <v>0</v>
      </c>
      <c r="H45" s="7">
        <f t="shared" si="3"/>
        <v>0.6</v>
      </c>
      <c r="I45" s="13">
        <f t="shared" si="0"/>
        <v>0</v>
      </c>
      <c r="J45" s="31"/>
    </row>
    <row r="46" spans="1:10" x14ac:dyDescent="0.45">
      <c r="A46" s="26">
        <f>'Soil Moisture Worksheet'!A47</f>
        <v>45789</v>
      </c>
      <c r="B46" s="37">
        <f>'Soil Moisture Worksheet'!B47</f>
        <v>42</v>
      </c>
      <c r="C46" s="9">
        <f>'Soil Moisture Worksheet'!W47</f>
        <v>0</v>
      </c>
      <c r="D46" s="7">
        <f t="shared" si="5"/>
        <v>0.25</v>
      </c>
      <c r="E46" s="7">
        <f t="shared" si="5"/>
        <v>50</v>
      </c>
      <c r="F46" s="7">
        <f t="shared" si="5"/>
        <v>50</v>
      </c>
      <c r="G46" s="9">
        <f t="shared" si="1"/>
        <v>0</v>
      </c>
      <c r="H46" s="7">
        <f t="shared" si="3"/>
        <v>0.6</v>
      </c>
      <c r="I46" s="13">
        <f t="shared" si="0"/>
        <v>0</v>
      </c>
      <c r="J46" s="31"/>
    </row>
    <row r="47" spans="1:10" x14ac:dyDescent="0.45">
      <c r="A47" s="26">
        <f>'Soil Moisture Worksheet'!A48</f>
        <v>45790</v>
      </c>
      <c r="B47" s="37">
        <f>'Soil Moisture Worksheet'!B48</f>
        <v>43</v>
      </c>
      <c r="C47" s="9">
        <f>'Soil Moisture Worksheet'!W48</f>
        <v>0</v>
      </c>
      <c r="D47" s="7">
        <f t="shared" si="5"/>
        <v>0.25</v>
      </c>
      <c r="E47" s="7">
        <f t="shared" si="5"/>
        <v>50</v>
      </c>
      <c r="F47" s="7">
        <f t="shared" si="5"/>
        <v>50</v>
      </c>
      <c r="G47" s="9">
        <f t="shared" si="1"/>
        <v>0</v>
      </c>
      <c r="H47" s="7">
        <f t="shared" si="3"/>
        <v>0.6</v>
      </c>
      <c r="I47" s="13">
        <f t="shared" si="0"/>
        <v>0</v>
      </c>
      <c r="J47" s="31"/>
    </row>
    <row r="48" spans="1:10" x14ac:dyDescent="0.45">
      <c r="A48" s="26">
        <f>'Soil Moisture Worksheet'!A49</f>
        <v>45791</v>
      </c>
      <c r="B48" s="37">
        <f>'Soil Moisture Worksheet'!B49</f>
        <v>44</v>
      </c>
      <c r="C48" s="9">
        <f>'Soil Moisture Worksheet'!W49</f>
        <v>0</v>
      </c>
      <c r="D48" s="7">
        <f t="shared" si="5"/>
        <v>0.25</v>
      </c>
      <c r="E48" s="7">
        <f t="shared" si="5"/>
        <v>50</v>
      </c>
      <c r="F48" s="7">
        <f t="shared" si="5"/>
        <v>50</v>
      </c>
      <c r="G48" s="9">
        <f t="shared" si="1"/>
        <v>0</v>
      </c>
      <c r="H48" s="7">
        <f t="shared" si="3"/>
        <v>0.6</v>
      </c>
      <c r="I48" s="13">
        <f t="shared" si="0"/>
        <v>0</v>
      </c>
      <c r="J48" s="31"/>
    </row>
    <row r="49" spans="1:10" x14ac:dyDescent="0.45">
      <c r="A49" s="26">
        <f>'Soil Moisture Worksheet'!A50</f>
        <v>45792</v>
      </c>
      <c r="B49" s="37">
        <f>'Soil Moisture Worksheet'!B50</f>
        <v>45</v>
      </c>
      <c r="C49" s="9">
        <f>'Soil Moisture Worksheet'!W50</f>
        <v>0</v>
      </c>
      <c r="D49" s="7">
        <f t="shared" si="5"/>
        <v>0.25</v>
      </c>
      <c r="E49" s="7">
        <f t="shared" si="5"/>
        <v>50</v>
      </c>
      <c r="F49" s="7">
        <f t="shared" si="5"/>
        <v>50</v>
      </c>
      <c r="G49" s="9">
        <f t="shared" si="1"/>
        <v>0</v>
      </c>
      <c r="H49" s="7">
        <f t="shared" si="3"/>
        <v>0.6</v>
      </c>
      <c r="I49" s="13">
        <f t="shared" si="0"/>
        <v>0</v>
      </c>
      <c r="J49" s="31"/>
    </row>
    <row r="50" spans="1:10" x14ac:dyDescent="0.45">
      <c r="A50" s="26">
        <f>'Soil Moisture Worksheet'!A51</f>
        <v>45793</v>
      </c>
      <c r="B50" s="37">
        <f>'Soil Moisture Worksheet'!B51</f>
        <v>46</v>
      </c>
      <c r="C50" s="9">
        <f>'Soil Moisture Worksheet'!W51</f>
        <v>0</v>
      </c>
      <c r="D50" s="7">
        <f t="shared" si="5"/>
        <v>0.25</v>
      </c>
      <c r="E50" s="7">
        <f t="shared" si="5"/>
        <v>50</v>
      </c>
      <c r="F50" s="7">
        <f t="shared" si="5"/>
        <v>50</v>
      </c>
      <c r="G50" s="9">
        <f t="shared" si="1"/>
        <v>0</v>
      </c>
      <c r="H50" s="7">
        <f t="shared" si="3"/>
        <v>0.6</v>
      </c>
      <c r="I50" s="13">
        <f t="shared" si="0"/>
        <v>0</v>
      </c>
      <c r="J50" s="31"/>
    </row>
    <row r="51" spans="1:10" x14ac:dyDescent="0.45">
      <c r="A51" s="26">
        <f>'Soil Moisture Worksheet'!A52</f>
        <v>45794</v>
      </c>
      <c r="B51" s="37">
        <f>'Soil Moisture Worksheet'!B52</f>
        <v>47</v>
      </c>
      <c r="C51" s="9">
        <f>'Soil Moisture Worksheet'!W52</f>
        <v>0</v>
      </c>
      <c r="D51" s="7">
        <f t="shared" si="5"/>
        <v>0.25</v>
      </c>
      <c r="E51" s="7">
        <f t="shared" si="5"/>
        <v>50</v>
      </c>
      <c r="F51" s="7">
        <f t="shared" si="5"/>
        <v>50</v>
      </c>
      <c r="G51" s="9">
        <f t="shared" si="1"/>
        <v>0</v>
      </c>
      <c r="H51" s="7">
        <f t="shared" si="3"/>
        <v>0.6</v>
      </c>
      <c r="I51" s="13">
        <f t="shared" si="0"/>
        <v>0</v>
      </c>
      <c r="J51" s="31"/>
    </row>
    <row r="52" spans="1:10" x14ac:dyDescent="0.45">
      <c r="A52" s="26">
        <f>'Soil Moisture Worksheet'!A53</f>
        <v>45795</v>
      </c>
      <c r="B52" s="37">
        <f>'Soil Moisture Worksheet'!B53</f>
        <v>48</v>
      </c>
      <c r="C52" s="9">
        <f>'Soil Moisture Worksheet'!W53</f>
        <v>0</v>
      </c>
      <c r="D52" s="7">
        <f t="shared" si="5"/>
        <v>0.25</v>
      </c>
      <c r="E52" s="7">
        <f t="shared" si="5"/>
        <v>50</v>
      </c>
      <c r="F52" s="7">
        <f t="shared" si="5"/>
        <v>50</v>
      </c>
      <c r="G52" s="9">
        <f t="shared" si="1"/>
        <v>0</v>
      </c>
      <c r="H52" s="7">
        <f t="shared" si="3"/>
        <v>0.6</v>
      </c>
      <c r="I52" s="13">
        <f t="shared" si="0"/>
        <v>0</v>
      </c>
      <c r="J52" s="31"/>
    </row>
    <row r="53" spans="1:10" x14ac:dyDescent="0.45">
      <c r="A53" s="26">
        <f>'Soil Moisture Worksheet'!A54</f>
        <v>45796</v>
      </c>
      <c r="B53" s="37">
        <f>'Soil Moisture Worksheet'!B54</f>
        <v>49</v>
      </c>
      <c r="C53" s="9">
        <f>'Soil Moisture Worksheet'!W54</f>
        <v>0</v>
      </c>
      <c r="D53" s="7">
        <f t="shared" si="5"/>
        <v>0.25</v>
      </c>
      <c r="E53" s="7">
        <f t="shared" si="5"/>
        <v>50</v>
      </c>
      <c r="F53" s="7">
        <f t="shared" si="5"/>
        <v>50</v>
      </c>
      <c r="G53" s="9">
        <f t="shared" si="1"/>
        <v>0</v>
      </c>
      <c r="H53" s="7">
        <f t="shared" si="3"/>
        <v>0.6</v>
      </c>
      <c r="I53" s="13">
        <f t="shared" si="0"/>
        <v>0</v>
      </c>
      <c r="J53" s="31"/>
    </row>
    <row r="54" spans="1:10" x14ac:dyDescent="0.45">
      <c r="A54" s="26">
        <f>'Soil Moisture Worksheet'!A55</f>
        <v>45797</v>
      </c>
      <c r="B54" s="37">
        <f>'Soil Moisture Worksheet'!B55</f>
        <v>50</v>
      </c>
      <c r="C54" s="9">
        <f>'Soil Moisture Worksheet'!W55</f>
        <v>0</v>
      </c>
      <c r="D54" s="7">
        <f t="shared" si="5"/>
        <v>0.25</v>
      </c>
      <c r="E54" s="7">
        <f t="shared" si="5"/>
        <v>50</v>
      </c>
      <c r="F54" s="7">
        <f t="shared" si="5"/>
        <v>50</v>
      </c>
      <c r="G54" s="9">
        <f t="shared" si="1"/>
        <v>0</v>
      </c>
      <c r="H54" s="7">
        <f t="shared" si="3"/>
        <v>0.6</v>
      </c>
      <c r="I54" s="13">
        <f t="shared" si="0"/>
        <v>0</v>
      </c>
      <c r="J54" s="31"/>
    </row>
    <row r="55" spans="1:10" x14ac:dyDescent="0.45">
      <c r="A55" s="26">
        <f>'Soil Moisture Worksheet'!A56</f>
        <v>45798</v>
      </c>
      <c r="B55" s="37">
        <f>'Soil Moisture Worksheet'!B56</f>
        <v>51</v>
      </c>
      <c r="C55" s="9">
        <f>'Soil Moisture Worksheet'!W56</f>
        <v>0</v>
      </c>
      <c r="D55" s="7">
        <f t="shared" ref="D55:F70" si="6">D54</f>
        <v>0.25</v>
      </c>
      <c r="E55" s="7">
        <f t="shared" si="6"/>
        <v>50</v>
      </c>
      <c r="F55" s="7">
        <f t="shared" si="6"/>
        <v>50</v>
      </c>
      <c r="G55" s="9">
        <f t="shared" si="1"/>
        <v>0</v>
      </c>
      <c r="H55" s="7">
        <f t="shared" si="3"/>
        <v>0.6</v>
      </c>
      <c r="I55" s="13">
        <f t="shared" si="0"/>
        <v>0</v>
      </c>
      <c r="J55" s="31"/>
    </row>
    <row r="56" spans="1:10" x14ac:dyDescent="0.45">
      <c r="A56" s="26">
        <f>'Soil Moisture Worksheet'!A57</f>
        <v>45799</v>
      </c>
      <c r="B56" s="37">
        <f>'Soil Moisture Worksheet'!B57</f>
        <v>52</v>
      </c>
      <c r="C56" s="9">
        <f>'Soil Moisture Worksheet'!W57</f>
        <v>0</v>
      </c>
      <c r="D56" s="7">
        <f t="shared" si="6"/>
        <v>0.25</v>
      </c>
      <c r="E56" s="7">
        <f t="shared" si="6"/>
        <v>50</v>
      </c>
      <c r="F56" s="7">
        <f t="shared" si="6"/>
        <v>50</v>
      </c>
      <c r="G56" s="9">
        <f t="shared" si="1"/>
        <v>0</v>
      </c>
      <c r="H56" s="7">
        <f t="shared" si="3"/>
        <v>0.6</v>
      </c>
      <c r="I56" s="13">
        <f t="shared" si="0"/>
        <v>0</v>
      </c>
      <c r="J56" s="31"/>
    </row>
    <row r="57" spans="1:10" x14ac:dyDescent="0.45">
      <c r="A57" s="26">
        <f>'Soil Moisture Worksheet'!A58</f>
        <v>45800</v>
      </c>
      <c r="B57" s="37">
        <f>'Soil Moisture Worksheet'!B58</f>
        <v>53</v>
      </c>
      <c r="C57" s="9">
        <f>'Soil Moisture Worksheet'!W58</f>
        <v>0</v>
      </c>
      <c r="D57" s="7">
        <f t="shared" si="6"/>
        <v>0.25</v>
      </c>
      <c r="E57" s="7">
        <f t="shared" si="6"/>
        <v>50</v>
      </c>
      <c r="F57" s="7">
        <f t="shared" si="6"/>
        <v>50</v>
      </c>
      <c r="G57" s="9">
        <f t="shared" si="1"/>
        <v>0</v>
      </c>
      <c r="H57" s="7">
        <f t="shared" si="3"/>
        <v>0.6</v>
      </c>
      <c r="I57" s="13">
        <f t="shared" si="0"/>
        <v>0</v>
      </c>
      <c r="J57" s="31"/>
    </row>
    <row r="58" spans="1:10" x14ac:dyDescent="0.45">
      <c r="A58" s="26">
        <f>'Soil Moisture Worksheet'!A59</f>
        <v>45801</v>
      </c>
      <c r="B58" s="37">
        <f>'Soil Moisture Worksheet'!B59</f>
        <v>54</v>
      </c>
      <c r="C58" s="9">
        <f>'Soil Moisture Worksheet'!W59</f>
        <v>0</v>
      </c>
      <c r="D58" s="7">
        <f t="shared" si="6"/>
        <v>0.25</v>
      </c>
      <c r="E58" s="7">
        <f t="shared" si="6"/>
        <v>50</v>
      </c>
      <c r="F58" s="7">
        <f t="shared" si="6"/>
        <v>50</v>
      </c>
      <c r="G58" s="9">
        <f t="shared" si="1"/>
        <v>0</v>
      </c>
      <c r="H58" s="7">
        <f t="shared" si="3"/>
        <v>0.6</v>
      </c>
      <c r="I58" s="13">
        <f t="shared" si="0"/>
        <v>0</v>
      </c>
      <c r="J58" s="31"/>
    </row>
    <row r="59" spans="1:10" x14ac:dyDescent="0.45">
      <c r="A59" s="26">
        <f>'Soil Moisture Worksheet'!A60</f>
        <v>45802</v>
      </c>
      <c r="B59" s="37">
        <f>'Soil Moisture Worksheet'!B60</f>
        <v>55</v>
      </c>
      <c r="C59" s="9">
        <f>'Soil Moisture Worksheet'!W60</f>
        <v>0</v>
      </c>
      <c r="D59" s="7">
        <f t="shared" si="6"/>
        <v>0.25</v>
      </c>
      <c r="E59" s="7">
        <f t="shared" si="6"/>
        <v>50</v>
      </c>
      <c r="F59" s="7">
        <f t="shared" si="6"/>
        <v>50</v>
      </c>
      <c r="G59" s="9">
        <f t="shared" si="1"/>
        <v>0</v>
      </c>
      <c r="H59" s="7">
        <f t="shared" si="3"/>
        <v>0.6</v>
      </c>
      <c r="I59" s="13">
        <f t="shared" si="0"/>
        <v>0</v>
      </c>
      <c r="J59" s="31"/>
    </row>
    <row r="60" spans="1:10" x14ac:dyDescent="0.45">
      <c r="A60" s="26">
        <f>'Soil Moisture Worksheet'!A61</f>
        <v>45803</v>
      </c>
      <c r="B60" s="37">
        <f>'Soil Moisture Worksheet'!B61</f>
        <v>56</v>
      </c>
      <c r="C60" s="9">
        <f>'Soil Moisture Worksheet'!W61</f>
        <v>0</v>
      </c>
      <c r="D60" s="7">
        <f t="shared" si="6"/>
        <v>0.25</v>
      </c>
      <c r="E60" s="7">
        <f t="shared" si="6"/>
        <v>50</v>
      </c>
      <c r="F60" s="7">
        <f t="shared" si="6"/>
        <v>50</v>
      </c>
      <c r="G60" s="9">
        <f t="shared" si="1"/>
        <v>0</v>
      </c>
      <c r="H60" s="7">
        <f t="shared" si="3"/>
        <v>0.6</v>
      </c>
      <c r="I60" s="13">
        <f t="shared" si="0"/>
        <v>0</v>
      </c>
      <c r="J60" s="31"/>
    </row>
    <row r="61" spans="1:10" x14ac:dyDescent="0.45">
      <c r="A61" s="26">
        <f>'Soil Moisture Worksheet'!A62</f>
        <v>45804</v>
      </c>
      <c r="B61" s="37">
        <f>'Soil Moisture Worksheet'!B62</f>
        <v>57</v>
      </c>
      <c r="C61" s="9">
        <f>'Soil Moisture Worksheet'!W62</f>
        <v>0</v>
      </c>
      <c r="D61" s="7">
        <f t="shared" si="6"/>
        <v>0.25</v>
      </c>
      <c r="E61" s="7">
        <f t="shared" si="6"/>
        <v>50</v>
      </c>
      <c r="F61" s="7">
        <f t="shared" si="6"/>
        <v>50</v>
      </c>
      <c r="G61" s="9">
        <f t="shared" si="1"/>
        <v>0</v>
      </c>
      <c r="H61" s="7">
        <f t="shared" si="3"/>
        <v>0.6</v>
      </c>
      <c r="I61" s="13">
        <f t="shared" si="0"/>
        <v>0</v>
      </c>
      <c r="J61" s="31"/>
    </row>
    <row r="62" spans="1:10" x14ac:dyDescent="0.45">
      <c r="A62" s="26">
        <f>'Soil Moisture Worksheet'!A63</f>
        <v>45805</v>
      </c>
      <c r="B62" s="37">
        <f>'Soil Moisture Worksheet'!B63</f>
        <v>58</v>
      </c>
      <c r="C62" s="9">
        <f>'Soil Moisture Worksheet'!W63</f>
        <v>0</v>
      </c>
      <c r="D62" s="7">
        <f t="shared" si="6"/>
        <v>0.25</v>
      </c>
      <c r="E62" s="7">
        <f t="shared" si="6"/>
        <v>50</v>
      </c>
      <c r="F62" s="7">
        <f t="shared" si="6"/>
        <v>50</v>
      </c>
      <c r="G62" s="9">
        <f t="shared" si="1"/>
        <v>0</v>
      </c>
      <c r="H62" s="7">
        <f t="shared" si="3"/>
        <v>0.6</v>
      </c>
      <c r="I62" s="13">
        <f t="shared" si="0"/>
        <v>0</v>
      </c>
      <c r="J62" s="31"/>
    </row>
    <row r="63" spans="1:10" x14ac:dyDescent="0.45">
      <c r="A63" s="26">
        <f>'Soil Moisture Worksheet'!A64</f>
        <v>45806</v>
      </c>
      <c r="B63" s="37">
        <f>'Soil Moisture Worksheet'!B64</f>
        <v>59</v>
      </c>
      <c r="C63" s="9">
        <f>'Soil Moisture Worksheet'!W64</f>
        <v>0</v>
      </c>
      <c r="D63" s="7">
        <f t="shared" si="6"/>
        <v>0.25</v>
      </c>
      <c r="E63" s="7">
        <f t="shared" si="6"/>
        <v>50</v>
      </c>
      <c r="F63" s="7">
        <f t="shared" si="6"/>
        <v>50</v>
      </c>
      <c r="G63" s="9">
        <f t="shared" si="1"/>
        <v>0</v>
      </c>
      <c r="H63" s="7">
        <f t="shared" si="3"/>
        <v>0.6</v>
      </c>
      <c r="I63" s="13">
        <f t="shared" si="0"/>
        <v>0</v>
      </c>
      <c r="J63" s="31"/>
    </row>
    <row r="64" spans="1:10" x14ac:dyDescent="0.45">
      <c r="A64" s="26">
        <f>'Soil Moisture Worksheet'!A65</f>
        <v>45807</v>
      </c>
      <c r="B64" s="37">
        <f>'Soil Moisture Worksheet'!B65</f>
        <v>60</v>
      </c>
      <c r="C64" s="9">
        <f>'Soil Moisture Worksheet'!W65</f>
        <v>0</v>
      </c>
      <c r="D64" s="7">
        <f t="shared" si="6"/>
        <v>0.25</v>
      </c>
      <c r="E64" s="7">
        <f t="shared" si="6"/>
        <v>50</v>
      </c>
      <c r="F64" s="7">
        <f t="shared" si="6"/>
        <v>50</v>
      </c>
      <c r="G64" s="9">
        <f t="shared" si="1"/>
        <v>0</v>
      </c>
      <c r="H64" s="7">
        <f t="shared" si="3"/>
        <v>0.6</v>
      </c>
      <c r="I64" s="13">
        <f t="shared" si="0"/>
        <v>0</v>
      </c>
      <c r="J64" s="31"/>
    </row>
    <row r="65" spans="1:10" x14ac:dyDescent="0.45">
      <c r="A65" s="26">
        <f>'Soil Moisture Worksheet'!A66</f>
        <v>45808</v>
      </c>
      <c r="B65" s="37">
        <f>'Soil Moisture Worksheet'!B66</f>
        <v>61</v>
      </c>
      <c r="C65" s="9">
        <f>'Soil Moisture Worksheet'!W66</f>
        <v>0</v>
      </c>
      <c r="D65" s="7">
        <f t="shared" si="6"/>
        <v>0.25</v>
      </c>
      <c r="E65" s="7">
        <f t="shared" si="6"/>
        <v>50</v>
      </c>
      <c r="F65" s="7">
        <f t="shared" si="6"/>
        <v>50</v>
      </c>
      <c r="G65" s="9">
        <f t="shared" si="1"/>
        <v>0</v>
      </c>
      <c r="H65" s="7">
        <f t="shared" si="3"/>
        <v>0.6</v>
      </c>
      <c r="I65" s="13">
        <f t="shared" si="0"/>
        <v>0</v>
      </c>
      <c r="J65" s="31"/>
    </row>
    <row r="66" spans="1:10" x14ac:dyDescent="0.45">
      <c r="A66" s="26">
        <f>'Soil Moisture Worksheet'!A67</f>
        <v>45809</v>
      </c>
      <c r="B66" s="37">
        <f>'Soil Moisture Worksheet'!B67</f>
        <v>62</v>
      </c>
      <c r="C66" s="9">
        <f>'Soil Moisture Worksheet'!W67</f>
        <v>0</v>
      </c>
      <c r="D66" s="7">
        <f t="shared" si="6"/>
        <v>0.25</v>
      </c>
      <c r="E66" s="7">
        <f t="shared" si="6"/>
        <v>50</v>
      </c>
      <c r="F66" s="7">
        <f t="shared" si="6"/>
        <v>50</v>
      </c>
      <c r="G66" s="9">
        <f t="shared" si="1"/>
        <v>0</v>
      </c>
      <c r="H66" s="7">
        <f t="shared" si="3"/>
        <v>0.6</v>
      </c>
      <c r="I66" s="13">
        <f t="shared" si="0"/>
        <v>0</v>
      </c>
      <c r="J66" s="31"/>
    </row>
    <row r="67" spans="1:10" x14ac:dyDescent="0.45">
      <c r="A67" s="26">
        <f>'Soil Moisture Worksheet'!A68</f>
        <v>45810</v>
      </c>
      <c r="B67" s="37">
        <f>'Soil Moisture Worksheet'!B68</f>
        <v>63</v>
      </c>
      <c r="C67" s="9">
        <f>'Soil Moisture Worksheet'!W68</f>
        <v>0</v>
      </c>
      <c r="D67" s="7">
        <f t="shared" si="6"/>
        <v>0.25</v>
      </c>
      <c r="E67" s="7">
        <f t="shared" si="6"/>
        <v>50</v>
      </c>
      <c r="F67" s="7">
        <f t="shared" si="6"/>
        <v>50</v>
      </c>
      <c r="G67" s="9">
        <f t="shared" si="1"/>
        <v>0</v>
      </c>
      <c r="H67" s="7">
        <f t="shared" si="3"/>
        <v>0.6</v>
      </c>
      <c r="I67" s="13">
        <f t="shared" si="0"/>
        <v>0</v>
      </c>
      <c r="J67" s="31"/>
    </row>
    <row r="68" spans="1:10" x14ac:dyDescent="0.45">
      <c r="A68" s="26">
        <f>'Soil Moisture Worksheet'!A69</f>
        <v>45811</v>
      </c>
      <c r="B68" s="37">
        <f>'Soil Moisture Worksheet'!B69</f>
        <v>64</v>
      </c>
      <c r="C68" s="9">
        <f>'Soil Moisture Worksheet'!W69</f>
        <v>0</v>
      </c>
      <c r="D68" s="7">
        <f t="shared" si="6"/>
        <v>0.25</v>
      </c>
      <c r="E68" s="7">
        <f t="shared" si="6"/>
        <v>50</v>
      </c>
      <c r="F68" s="7">
        <f t="shared" si="6"/>
        <v>50</v>
      </c>
      <c r="G68" s="9">
        <f t="shared" si="1"/>
        <v>0</v>
      </c>
      <c r="H68" s="7">
        <f t="shared" si="3"/>
        <v>0.6</v>
      </c>
      <c r="I68" s="13">
        <f t="shared" si="0"/>
        <v>0</v>
      </c>
      <c r="J68" s="31"/>
    </row>
    <row r="69" spans="1:10" x14ac:dyDescent="0.45">
      <c r="A69" s="26">
        <f>'Soil Moisture Worksheet'!A70</f>
        <v>45812</v>
      </c>
      <c r="B69" s="37">
        <f>'Soil Moisture Worksheet'!B70</f>
        <v>65</v>
      </c>
      <c r="C69" s="9">
        <f>'Soil Moisture Worksheet'!W70</f>
        <v>0</v>
      </c>
      <c r="D69" s="7">
        <f t="shared" si="6"/>
        <v>0.25</v>
      </c>
      <c r="E69" s="7">
        <f t="shared" si="6"/>
        <v>50</v>
      </c>
      <c r="F69" s="7">
        <f t="shared" si="6"/>
        <v>50</v>
      </c>
      <c r="G69" s="9">
        <f t="shared" si="1"/>
        <v>0</v>
      </c>
      <c r="H69" s="7">
        <f t="shared" si="3"/>
        <v>0.6</v>
      </c>
      <c r="I69" s="13">
        <f t="shared" ref="I69:I99" si="7">G69/(H69*60)</f>
        <v>0</v>
      </c>
      <c r="J69" s="31"/>
    </row>
    <row r="70" spans="1:10" x14ac:dyDescent="0.45">
      <c r="A70" s="26">
        <f>'Soil Moisture Worksheet'!A71</f>
        <v>45813</v>
      </c>
      <c r="B70" s="37">
        <f>'Soil Moisture Worksheet'!B71</f>
        <v>66</v>
      </c>
      <c r="C70" s="9">
        <f>'Soil Moisture Worksheet'!W71</f>
        <v>0</v>
      </c>
      <c r="D70" s="7">
        <f t="shared" si="6"/>
        <v>0.25</v>
      </c>
      <c r="E70" s="7">
        <f t="shared" si="6"/>
        <v>50</v>
      </c>
      <c r="F70" s="7">
        <f t="shared" si="6"/>
        <v>50</v>
      </c>
      <c r="G70" s="9">
        <f t="shared" ref="G70:G99" si="8">C70*10*D70*E70/F70</f>
        <v>0</v>
      </c>
      <c r="H70" s="7">
        <f t="shared" si="3"/>
        <v>0.6</v>
      </c>
      <c r="I70" s="13">
        <f t="shared" si="7"/>
        <v>0</v>
      </c>
      <c r="J70" s="31"/>
    </row>
    <row r="71" spans="1:10" x14ac:dyDescent="0.45">
      <c r="A71" s="26">
        <f>'Soil Moisture Worksheet'!A72</f>
        <v>45814</v>
      </c>
      <c r="B71" s="37">
        <f>'Soil Moisture Worksheet'!B72</f>
        <v>67</v>
      </c>
      <c r="C71" s="9">
        <f>'Soil Moisture Worksheet'!W72</f>
        <v>0</v>
      </c>
      <c r="D71" s="7">
        <f t="shared" ref="D71:F86" si="9">D70</f>
        <v>0.25</v>
      </c>
      <c r="E71" s="7">
        <f t="shared" si="9"/>
        <v>50</v>
      </c>
      <c r="F71" s="7">
        <f t="shared" si="9"/>
        <v>50</v>
      </c>
      <c r="G71" s="9">
        <f t="shared" si="8"/>
        <v>0</v>
      </c>
      <c r="H71" s="7">
        <f t="shared" si="3"/>
        <v>0.6</v>
      </c>
      <c r="I71" s="13">
        <f t="shared" si="7"/>
        <v>0</v>
      </c>
      <c r="J71" s="31"/>
    </row>
    <row r="72" spans="1:10" x14ac:dyDescent="0.45">
      <c r="A72" s="26">
        <f>'Soil Moisture Worksheet'!A73</f>
        <v>45815</v>
      </c>
      <c r="B72" s="37">
        <f>'Soil Moisture Worksheet'!B73</f>
        <v>68</v>
      </c>
      <c r="C72" s="9">
        <f>'Soil Moisture Worksheet'!W73</f>
        <v>0</v>
      </c>
      <c r="D72" s="7">
        <f t="shared" si="9"/>
        <v>0.25</v>
      </c>
      <c r="E72" s="7">
        <f t="shared" si="9"/>
        <v>50</v>
      </c>
      <c r="F72" s="7">
        <f t="shared" si="9"/>
        <v>50</v>
      </c>
      <c r="G72" s="9">
        <f t="shared" si="8"/>
        <v>0</v>
      </c>
      <c r="H72" s="7">
        <f t="shared" ref="H72:H136" si="10">H71</f>
        <v>0.6</v>
      </c>
      <c r="I72" s="13">
        <f t="shared" si="7"/>
        <v>0</v>
      </c>
      <c r="J72" s="31"/>
    </row>
    <row r="73" spans="1:10" x14ac:dyDescent="0.45">
      <c r="A73" s="26">
        <f>'Soil Moisture Worksheet'!A74</f>
        <v>45816</v>
      </c>
      <c r="B73" s="37">
        <f>'Soil Moisture Worksheet'!B74</f>
        <v>69</v>
      </c>
      <c r="C73" s="9">
        <f>'Soil Moisture Worksheet'!W74</f>
        <v>0</v>
      </c>
      <c r="D73" s="7">
        <f t="shared" si="9"/>
        <v>0.25</v>
      </c>
      <c r="E73" s="7">
        <f t="shared" si="9"/>
        <v>50</v>
      </c>
      <c r="F73" s="7">
        <f t="shared" si="9"/>
        <v>50</v>
      </c>
      <c r="G73" s="9">
        <f t="shared" si="8"/>
        <v>0</v>
      </c>
      <c r="H73" s="7">
        <f t="shared" si="10"/>
        <v>0.6</v>
      </c>
      <c r="I73" s="13">
        <f t="shared" si="7"/>
        <v>0</v>
      </c>
      <c r="J73" s="31"/>
    </row>
    <row r="74" spans="1:10" x14ac:dyDescent="0.45">
      <c r="A74" s="26">
        <f>'Soil Moisture Worksheet'!A75</f>
        <v>45817</v>
      </c>
      <c r="B74" s="37">
        <f>'Soil Moisture Worksheet'!B75</f>
        <v>70</v>
      </c>
      <c r="C74" s="9">
        <f>'Soil Moisture Worksheet'!W75</f>
        <v>0</v>
      </c>
      <c r="D74" s="7">
        <f t="shared" si="9"/>
        <v>0.25</v>
      </c>
      <c r="E74" s="7">
        <f t="shared" si="9"/>
        <v>50</v>
      </c>
      <c r="F74" s="7">
        <f t="shared" si="9"/>
        <v>50</v>
      </c>
      <c r="G74" s="9">
        <f t="shared" si="8"/>
        <v>0</v>
      </c>
      <c r="H74" s="7">
        <f t="shared" si="10"/>
        <v>0.6</v>
      </c>
      <c r="I74" s="13">
        <f t="shared" si="7"/>
        <v>0</v>
      </c>
      <c r="J74" s="31"/>
    </row>
    <row r="75" spans="1:10" x14ac:dyDescent="0.45">
      <c r="A75" s="26">
        <f>'Soil Moisture Worksheet'!A76</f>
        <v>45818</v>
      </c>
      <c r="B75" s="37">
        <f>'Soil Moisture Worksheet'!B76</f>
        <v>71</v>
      </c>
      <c r="C75" s="9">
        <f>'Soil Moisture Worksheet'!W76</f>
        <v>0</v>
      </c>
      <c r="D75" s="7">
        <f t="shared" si="9"/>
        <v>0.25</v>
      </c>
      <c r="E75" s="7">
        <f t="shared" si="9"/>
        <v>50</v>
      </c>
      <c r="F75" s="7">
        <f t="shared" si="9"/>
        <v>50</v>
      </c>
      <c r="G75" s="9">
        <f t="shared" si="8"/>
        <v>0</v>
      </c>
      <c r="H75" s="7">
        <f t="shared" si="10"/>
        <v>0.6</v>
      </c>
      <c r="I75" s="13">
        <f t="shared" si="7"/>
        <v>0</v>
      </c>
      <c r="J75" s="31"/>
    </row>
    <row r="76" spans="1:10" x14ac:dyDescent="0.45">
      <c r="A76" s="26">
        <f>'Soil Moisture Worksheet'!A77</f>
        <v>45819</v>
      </c>
      <c r="B76" s="37">
        <f>'Soil Moisture Worksheet'!B77</f>
        <v>72</v>
      </c>
      <c r="C76" s="9">
        <f>'Soil Moisture Worksheet'!W77</f>
        <v>0</v>
      </c>
      <c r="D76" s="7">
        <f t="shared" si="9"/>
        <v>0.25</v>
      </c>
      <c r="E76" s="7">
        <f t="shared" si="9"/>
        <v>50</v>
      </c>
      <c r="F76" s="7">
        <f t="shared" si="9"/>
        <v>50</v>
      </c>
      <c r="G76" s="9">
        <f t="shared" si="8"/>
        <v>0</v>
      </c>
      <c r="H76" s="7">
        <f t="shared" si="10"/>
        <v>0.6</v>
      </c>
      <c r="I76" s="13">
        <f t="shared" si="7"/>
        <v>0</v>
      </c>
      <c r="J76" s="31"/>
    </row>
    <row r="77" spans="1:10" x14ac:dyDescent="0.45">
      <c r="A77" s="26">
        <f>'Soil Moisture Worksheet'!A78</f>
        <v>45820</v>
      </c>
      <c r="B77" s="37">
        <f>'Soil Moisture Worksheet'!B78</f>
        <v>73</v>
      </c>
      <c r="C77" s="9">
        <f>'Soil Moisture Worksheet'!W78</f>
        <v>0</v>
      </c>
      <c r="D77" s="7">
        <f t="shared" si="9"/>
        <v>0.25</v>
      </c>
      <c r="E77" s="7">
        <f t="shared" si="9"/>
        <v>50</v>
      </c>
      <c r="F77" s="7">
        <f t="shared" si="9"/>
        <v>50</v>
      </c>
      <c r="G77" s="9">
        <f t="shared" si="8"/>
        <v>0</v>
      </c>
      <c r="H77" s="7">
        <f t="shared" si="10"/>
        <v>0.6</v>
      </c>
      <c r="I77" s="13">
        <f t="shared" si="7"/>
        <v>0</v>
      </c>
      <c r="J77" s="31"/>
    </row>
    <row r="78" spans="1:10" x14ac:dyDescent="0.45">
      <c r="A78" s="26">
        <f>'Soil Moisture Worksheet'!A79</f>
        <v>45821</v>
      </c>
      <c r="B78" s="37">
        <f>'Soil Moisture Worksheet'!B79</f>
        <v>74</v>
      </c>
      <c r="C78" s="9">
        <f>'Soil Moisture Worksheet'!W79</f>
        <v>0</v>
      </c>
      <c r="D78" s="7">
        <f t="shared" si="9"/>
        <v>0.25</v>
      </c>
      <c r="E78" s="7">
        <f t="shared" si="9"/>
        <v>50</v>
      </c>
      <c r="F78" s="7">
        <f t="shared" si="9"/>
        <v>50</v>
      </c>
      <c r="G78" s="9">
        <f t="shared" si="8"/>
        <v>0</v>
      </c>
      <c r="H78" s="7">
        <f t="shared" si="10"/>
        <v>0.6</v>
      </c>
      <c r="I78" s="13">
        <f t="shared" si="7"/>
        <v>0</v>
      </c>
      <c r="J78" s="31"/>
    </row>
    <row r="79" spans="1:10" x14ac:dyDescent="0.45">
      <c r="A79" s="26">
        <f>'Soil Moisture Worksheet'!A80</f>
        <v>45822</v>
      </c>
      <c r="B79" s="37">
        <f>'Soil Moisture Worksheet'!B80</f>
        <v>75</v>
      </c>
      <c r="C79" s="9">
        <f>'Soil Moisture Worksheet'!W80</f>
        <v>0</v>
      </c>
      <c r="D79" s="7">
        <f t="shared" si="9"/>
        <v>0.25</v>
      </c>
      <c r="E79" s="7">
        <f t="shared" si="9"/>
        <v>50</v>
      </c>
      <c r="F79" s="7">
        <f t="shared" si="9"/>
        <v>50</v>
      </c>
      <c r="G79" s="9">
        <f t="shared" si="8"/>
        <v>0</v>
      </c>
      <c r="H79" s="7">
        <f t="shared" si="10"/>
        <v>0.6</v>
      </c>
      <c r="I79" s="13">
        <f t="shared" si="7"/>
        <v>0</v>
      </c>
      <c r="J79" s="31"/>
    </row>
    <row r="80" spans="1:10" x14ac:dyDescent="0.45">
      <c r="A80" s="26">
        <f>'Soil Moisture Worksheet'!A81</f>
        <v>45823</v>
      </c>
      <c r="B80" s="37">
        <f>'Soil Moisture Worksheet'!B81</f>
        <v>76</v>
      </c>
      <c r="C80" s="9">
        <f>'Soil Moisture Worksheet'!W81</f>
        <v>0</v>
      </c>
      <c r="D80" s="7">
        <f t="shared" si="9"/>
        <v>0.25</v>
      </c>
      <c r="E80" s="7">
        <f t="shared" si="9"/>
        <v>50</v>
      </c>
      <c r="F80" s="7">
        <f t="shared" si="9"/>
        <v>50</v>
      </c>
      <c r="G80" s="9">
        <f t="shared" si="8"/>
        <v>0</v>
      </c>
      <c r="H80" s="7">
        <f t="shared" si="10"/>
        <v>0.6</v>
      </c>
      <c r="I80" s="13">
        <f t="shared" si="7"/>
        <v>0</v>
      </c>
      <c r="J80" s="31"/>
    </row>
    <row r="81" spans="1:10" x14ac:dyDescent="0.45">
      <c r="A81" s="26">
        <f>'Soil Moisture Worksheet'!A82</f>
        <v>45824</v>
      </c>
      <c r="B81" s="37">
        <f>'Soil Moisture Worksheet'!B82</f>
        <v>77</v>
      </c>
      <c r="C81" s="9">
        <f>'Soil Moisture Worksheet'!W82</f>
        <v>0</v>
      </c>
      <c r="D81" s="7">
        <f t="shared" si="9"/>
        <v>0.25</v>
      </c>
      <c r="E81" s="7">
        <f t="shared" si="9"/>
        <v>50</v>
      </c>
      <c r="F81" s="7">
        <f t="shared" si="9"/>
        <v>50</v>
      </c>
      <c r="G81" s="9">
        <f t="shared" si="8"/>
        <v>0</v>
      </c>
      <c r="H81" s="7">
        <f t="shared" si="10"/>
        <v>0.6</v>
      </c>
      <c r="I81" s="13">
        <f t="shared" si="7"/>
        <v>0</v>
      </c>
      <c r="J81" s="31"/>
    </row>
    <row r="82" spans="1:10" x14ac:dyDescent="0.45">
      <c r="A82" s="26">
        <f>'Soil Moisture Worksheet'!A83</f>
        <v>45825</v>
      </c>
      <c r="B82" s="37">
        <f>'Soil Moisture Worksheet'!B83</f>
        <v>78</v>
      </c>
      <c r="C82" s="9">
        <f>'Soil Moisture Worksheet'!W83</f>
        <v>0</v>
      </c>
      <c r="D82" s="7">
        <f t="shared" si="9"/>
        <v>0.25</v>
      </c>
      <c r="E82" s="7">
        <f t="shared" si="9"/>
        <v>50</v>
      </c>
      <c r="F82" s="7">
        <f t="shared" si="9"/>
        <v>50</v>
      </c>
      <c r="G82" s="9">
        <f t="shared" si="8"/>
        <v>0</v>
      </c>
      <c r="H82" s="7">
        <f t="shared" si="10"/>
        <v>0.6</v>
      </c>
      <c r="I82" s="13">
        <f t="shared" si="7"/>
        <v>0</v>
      </c>
      <c r="J82" s="31"/>
    </row>
    <row r="83" spans="1:10" x14ac:dyDescent="0.45">
      <c r="A83" s="26">
        <f>'Soil Moisture Worksheet'!A84</f>
        <v>45826</v>
      </c>
      <c r="B83" s="37">
        <f>'Soil Moisture Worksheet'!B84</f>
        <v>79</v>
      </c>
      <c r="C83" s="9">
        <f>'Soil Moisture Worksheet'!W84</f>
        <v>0</v>
      </c>
      <c r="D83" s="7">
        <f t="shared" si="9"/>
        <v>0.25</v>
      </c>
      <c r="E83" s="7">
        <f t="shared" si="9"/>
        <v>50</v>
      </c>
      <c r="F83" s="7">
        <f t="shared" si="9"/>
        <v>50</v>
      </c>
      <c r="G83" s="9">
        <f t="shared" si="8"/>
        <v>0</v>
      </c>
      <c r="H83" s="7">
        <f t="shared" si="10"/>
        <v>0.6</v>
      </c>
      <c r="I83" s="13">
        <f t="shared" si="7"/>
        <v>0</v>
      </c>
      <c r="J83" s="31"/>
    </row>
    <row r="84" spans="1:10" x14ac:dyDescent="0.45">
      <c r="A84" s="26">
        <f>'Soil Moisture Worksheet'!A85</f>
        <v>45827</v>
      </c>
      <c r="B84" s="37">
        <f>'Soil Moisture Worksheet'!B85</f>
        <v>80</v>
      </c>
      <c r="C84" s="9">
        <f>'Soil Moisture Worksheet'!W85</f>
        <v>0</v>
      </c>
      <c r="D84" s="7">
        <f t="shared" si="9"/>
        <v>0.25</v>
      </c>
      <c r="E84" s="7">
        <f t="shared" si="9"/>
        <v>50</v>
      </c>
      <c r="F84" s="7">
        <f t="shared" si="9"/>
        <v>50</v>
      </c>
      <c r="G84" s="9">
        <f t="shared" si="8"/>
        <v>0</v>
      </c>
      <c r="H84" s="7">
        <f t="shared" si="10"/>
        <v>0.6</v>
      </c>
      <c r="I84" s="13">
        <f t="shared" si="7"/>
        <v>0</v>
      </c>
      <c r="J84" s="31"/>
    </row>
    <row r="85" spans="1:10" x14ac:dyDescent="0.45">
      <c r="A85" s="26">
        <f>'Soil Moisture Worksheet'!A86</f>
        <v>45828</v>
      </c>
      <c r="B85" s="37">
        <f>'Soil Moisture Worksheet'!B86</f>
        <v>81</v>
      </c>
      <c r="C85" s="9">
        <f>'Soil Moisture Worksheet'!W86</f>
        <v>0</v>
      </c>
      <c r="D85" s="7">
        <f t="shared" si="9"/>
        <v>0.25</v>
      </c>
      <c r="E85" s="7">
        <f t="shared" si="9"/>
        <v>50</v>
      </c>
      <c r="F85" s="7">
        <f t="shared" si="9"/>
        <v>50</v>
      </c>
      <c r="G85" s="9">
        <f t="shared" si="8"/>
        <v>0</v>
      </c>
      <c r="H85" s="7">
        <f t="shared" si="10"/>
        <v>0.6</v>
      </c>
      <c r="I85" s="13">
        <f t="shared" si="7"/>
        <v>0</v>
      </c>
      <c r="J85" s="31"/>
    </row>
    <row r="86" spans="1:10" x14ac:dyDescent="0.45">
      <c r="A86" s="26">
        <f>'Soil Moisture Worksheet'!A87</f>
        <v>45829</v>
      </c>
      <c r="B86" s="37">
        <f>'Soil Moisture Worksheet'!B87</f>
        <v>82</v>
      </c>
      <c r="C86" s="9">
        <f>'Soil Moisture Worksheet'!W87</f>
        <v>0</v>
      </c>
      <c r="D86" s="7">
        <f t="shared" si="9"/>
        <v>0.25</v>
      </c>
      <c r="E86" s="7">
        <f t="shared" si="9"/>
        <v>50</v>
      </c>
      <c r="F86" s="7">
        <f t="shared" si="9"/>
        <v>50</v>
      </c>
      <c r="G86" s="9">
        <f t="shared" si="8"/>
        <v>0</v>
      </c>
      <c r="H86" s="7">
        <f t="shared" si="10"/>
        <v>0.6</v>
      </c>
      <c r="I86" s="13">
        <f t="shared" si="7"/>
        <v>0</v>
      </c>
      <c r="J86" s="31"/>
    </row>
    <row r="87" spans="1:10" x14ac:dyDescent="0.45">
      <c r="A87" s="26">
        <f>'Soil Moisture Worksheet'!A88</f>
        <v>45830</v>
      </c>
      <c r="B87" s="37">
        <f>'Soil Moisture Worksheet'!B88</f>
        <v>83</v>
      </c>
      <c r="C87" s="9">
        <f>'Soil Moisture Worksheet'!W88</f>
        <v>0</v>
      </c>
      <c r="D87" s="7">
        <f t="shared" ref="D87:F99" si="11">D86</f>
        <v>0.25</v>
      </c>
      <c r="E87" s="7">
        <f t="shared" si="11"/>
        <v>50</v>
      </c>
      <c r="F87" s="7">
        <f t="shared" si="11"/>
        <v>50</v>
      </c>
      <c r="G87" s="9">
        <f t="shared" si="8"/>
        <v>0</v>
      </c>
      <c r="H87" s="7">
        <f t="shared" si="10"/>
        <v>0.6</v>
      </c>
      <c r="I87" s="13">
        <f t="shared" si="7"/>
        <v>0</v>
      </c>
      <c r="J87" s="31"/>
    </row>
    <row r="88" spans="1:10" x14ac:dyDescent="0.45">
      <c r="A88" s="26">
        <f>'Soil Moisture Worksheet'!A89</f>
        <v>45831</v>
      </c>
      <c r="B88" s="37">
        <f>'Soil Moisture Worksheet'!B89</f>
        <v>84</v>
      </c>
      <c r="C88" s="9">
        <f>'Soil Moisture Worksheet'!W89</f>
        <v>0</v>
      </c>
      <c r="D88" s="7">
        <f t="shared" si="11"/>
        <v>0.25</v>
      </c>
      <c r="E88" s="7">
        <f t="shared" si="11"/>
        <v>50</v>
      </c>
      <c r="F88" s="7">
        <f t="shared" si="11"/>
        <v>50</v>
      </c>
      <c r="G88" s="9">
        <f t="shared" si="8"/>
        <v>0</v>
      </c>
      <c r="H88" s="7">
        <f t="shared" si="10"/>
        <v>0.6</v>
      </c>
      <c r="I88" s="13">
        <f t="shared" si="7"/>
        <v>0</v>
      </c>
      <c r="J88" s="31"/>
    </row>
    <row r="89" spans="1:10" x14ac:dyDescent="0.45">
      <c r="A89" s="26">
        <f>'Soil Moisture Worksheet'!A90</f>
        <v>45832</v>
      </c>
      <c r="B89" s="37">
        <f>'Soil Moisture Worksheet'!B90</f>
        <v>85</v>
      </c>
      <c r="C89" s="9">
        <f>'Soil Moisture Worksheet'!W90</f>
        <v>0</v>
      </c>
      <c r="D89" s="7">
        <f t="shared" si="11"/>
        <v>0.25</v>
      </c>
      <c r="E89" s="7">
        <f t="shared" si="11"/>
        <v>50</v>
      </c>
      <c r="F89" s="7">
        <f t="shared" si="11"/>
        <v>50</v>
      </c>
      <c r="G89" s="9">
        <f t="shared" si="8"/>
        <v>0</v>
      </c>
      <c r="H89" s="7">
        <f t="shared" si="10"/>
        <v>0.6</v>
      </c>
      <c r="I89" s="13">
        <f t="shared" si="7"/>
        <v>0</v>
      </c>
      <c r="J89" s="31"/>
    </row>
    <row r="90" spans="1:10" x14ac:dyDescent="0.45">
      <c r="A90" s="26">
        <f>'Soil Moisture Worksheet'!A91</f>
        <v>45833</v>
      </c>
      <c r="B90" s="37">
        <f>'Soil Moisture Worksheet'!B91</f>
        <v>86</v>
      </c>
      <c r="C90" s="9">
        <f>'Soil Moisture Worksheet'!W91</f>
        <v>0</v>
      </c>
      <c r="D90" s="7">
        <f t="shared" si="11"/>
        <v>0.25</v>
      </c>
      <c r="E90" s="7">
        <f t="shared" si="11"/>
        <v>50</v>
      </c>
      <c r="F90" s="7">
        <f t="shared" si="11"/>
        <v>50</v>
      </c>
      <c r="G90" s="9">
        <f t="shared" si="8"/>
        <v>0</v>
      </c>
      <c r="H90" s="7">
        <f t="shared" si="10"/>
        <v>0.6</v>
      </c>
      <c r="I90" s="13">
        <f t="shared" si="7"/>
        <v>0</v>
      </c>
      <c r="J90" s="31"/>
    </row>
    <row r="91" spans="1:10" x14ac:dyDescent="0.45">
      <c r="A91" s="26">
        <f>'Soil Moisture Worksheet'!A92</f>
        <v>45834</v>
      </c>
      <c r="B91" s="37">
        <f>'Soil Moisture Worksheet'!B92</f>
        <v>87</v>
      </c>
      <c r="C91" s="9">
        <f>'Soil Moisture Worksheet'!W92</f>
        <v>0</v>
      </c>
      <c r="D91" s="7">
        <f t="shared" si="11"/>
        <v>0.25</v>
      </c>
      <c r="E91" s="7">
        <f t="shared" si="11"/>
        <v>50</v>
      </c>
      <c r="F91" s="7">
        <f t="shared" si="11"/>
        <v>50</v>
      </c>
      <c r="G91" s="9">
        <f t="shared" si="8"/>
        <v>0</v>
      </c>
      <c r="H91" s="7">
        <f t="shared" si="10"/>
        <v>0.6</v>
      </c>
      <c r="I91" s="13">
        <f t="shared" si="7"/>
        <v>0</v>
      </c>
      <c r="J91" s="31"/>
    </row>
    <row r="92" spans="1:10" x14ac:dyDescent="0.45">
      <c r="A92" s="26">
        <f>'Soil Moisture Worksheet'!A93</f>
        <v>45835</v>
      </c>
      <c r="B92" s="37">
        <f>'Soil Moisture Worksheet'!B93</f>
        <v>88</v>
      </c>
      <c r="C92" s="9">
        <f>'Soil Moisture Worksheet'!W93</f>
        <v>0</v>
      </c>
      <c r="D92" s="7">
        <f t="shared" si="11"/>
        <v>0.25</v>
      </c>
      <c r="E92" s="7">
        <f t="shared" si="11"/>
        <v>50</v>
      </c>
      <c r="F92" s="7">
        <f t="shared" si="11"/>
        <v>50</v>
      </c>
      <c r="G92" s="9">
        <f t="shared" si="8"/>
        <v>0</v>
      </c>
      <c r="H92" s="7">
        <f t="shared" si="10"/>
        <v>0.6</v>
      </c>
      <c r="I92" s="13">
        <f t="shared" si="7"/>
        <v>0</v>
      </c>
      <c r="J92" s="31"/>
    </row>
    <row r="93" spans="1:10" x14ac:dyDescent="0.45">
      <c r="A93" s="26">
        <f>'Soil Moisture Worksheet'!A94</f>
        <v>45836</v>
      </c>
      <c r="B93" s="37">
        <f>'Soil Moisture Worksheet'!B94</f>
        <v>89</v>
      </c>
      <c r="C93" s="9">
        <f>'Soil Moisture Worksheet'!W94</f>
        <v>0</v>
      </c>
      <c r="D93" s="7">
        <f t="shared" si="11"/>
        <v>0.25</v>
      </c>
      <c r="E93" s="7">
        <f t="shared" si="11"/>
        <v>50</v>
      </c>
      <c r="F93" s="7">
        <f t="shared" si="11"/>
        <v>50</v>
      </c>
      <c r="G93" s="9">
        <f t="shared" si="8"/>
        <v>0</v>
      </c>
      <c r="H93" s="7">
        <f t="shared" si="10"/>
        <v>0.6</v>
      </c>
      <c r="I93" s="13">
        <f t="shared" si="7"/>
        <v>0</v>
      </c>
      <c r="J93" s="31"/>
    </row>
    <row r="94" spans="1:10" x14ac:dyDescent="0.45">
      <c r="A94" s="26">
        <f>'Soil Moisture Worksheet'!A95</f>
        <v>45837</v>
      </c>
      <c r="B94" s="37">
        <f>'Soil Moisture Worksheet'!B95</f>
        <v>90</v>
      </c>
      <c r="C94" s="9">
        <f>'Soil Moisture Worksheet'!W95</f>
        <v>0</v>
      </c>
      <c r="D94" s="7">
        <f t="shared" si="11"/>
        <v>0.25</v>
      </c>
      <c r="E94" s="7">
        <f t="shared" si="11"/>
        <v>50</v>
      </c>
      <c r="F94" s="7">
        <f t="shared" si="11"/>
        <v>50</v>
      </c>
      <c r="G94" s="9">
        <f t="shared" si="8"/>
        <v>0</v>
      </c>
      <c r="H94" s="7">
        <f t="shared" si="10"/>
        <v>0.6</v>
      </c>
      <c r="I94" s="13">
        <f t="shared" si="7"/>
        <v>0</v>
      </c>
      <c r="J94" s="31"/>
    </row>
    <row r="95" spans="1:10" x14ac:dyDescent="0.45">
      <c r="A95" s="26">
        <f>'Soil Moisture Worksheet'!A96</f>
        <v>45838</v>
      </c>
      <c r="B95" s="37">
        <f>'Soil Moisture Worksheet'!B96</f>
        <v>91</v>
      </c>
      <c r="C95" s="9">
        <f>'Soil Moisture Worksheet'!W96</f>
        <v>0</v>
      </c>
      <c r="D95" s="7">
        <f t="shared" si="11"/>
        <v>0.25</v>
      </c>
      <c r="E95" s="7">
        <f t="shared" si="11"/>
        <v>50</v>
      </c>
      <c r="F95" s="7">
        <f t="shared" si="11"/>
        <v>50</v>
      </c>
      <c r="G95" s="9">
        <f t="shared" si="8"/>
        <v>0</v>
      </c>
      <c r="H95" s="7">
        <f t="shared" si="10"/>
        <v>0.6</v>
      </c>
      <c r="I95" s="13">
        <f t="shared" si="7"/>
        <v>0</v>
      </c>
      <c r="J95" s="31"/>
    </row>
    <row r="96" spans="1:10" x14ac:dyDescent="0.45">
      <c r="A96" s="26">
        <f>'Soil Moisture Worksheet'!A97</f>
        <v>45839</v>
      </c>
      <c r="B96" s="37">
        <f>'Soil Moisture Worksheet'!B97</f>
        <v>92</v>
      </c>
      <c r="C96" s="9">
        <f>'Soil Moisture Worksheet'!W97</f>
        <v>0</v>
      </c>
      <c r="D96" s="7">
        <f t="shared" si="11"/>
        <v>0.25</v>
      </c>
      <c r="E96" s="7">
        <f t="shared" si="11"/>
        <v>50</v>
      </c>
      <c r="F96" s="7">
        <f t="shared" si="11"/>
        <v>50</v>
      </c>
      <c r="G96" s="9">
        <f t="shared" si="8"/>
        <v>0</v>
      </c>
      <c r="H96" s="7">
        <f t="shared" si="10"/>
        <v>0.6</v>
      </c>
      <c r="I96" s="13">
        <f t="shared" si="7"/>
        <v>0</v>
      </c>
      <c r="J96" s="31"/>
    </row>
    <row r="97" spans="1:10" x14ac:dyDescent="0.45">
      <c r="A97" s="26">
        <f>'Soil Moisture Worksheet'!A98</f>
        <v>45840</v>
      </c>
      <c r="B97" s="37">
        <f>'Soil Moisture Worksheet'!B98</f>
        <v>93</v>
      </c>
      <c r="C97" s="9">
        <f>'Soil Moisture Worksheet'!W98</f>
        <v>0</v>
      </c>
      <c r="D97" s="7">
        <f t="shared" si="11"/>
        <v>0.25</v>
      </c>
      <c r="E97" s="7">
        <f t="shared" si="11"/>
        <v>50</v>
      </c>
      <c r="F97" s="7">
        <f t="shared" si="11"/>
        <v>50</v>
      </c>
      <c r="G97" s="9">
        <f t="shared" si="8"/>
        <v>0</v>
      </c>
      <c r="H97" s="7">
        <f t="shared" si="10"/>
        <v>0.6</v>
      </c>
      <c r="I97" s="13">
        <f t="shared" si="7"/>
        <v>0</v>
      </c>
      <c r="J97" s="31"/>
    </row>
    <row r="98" spans="1:10" x14ac:dyDescent="0.45">
      <c r="A98" s="26">
        <f>'Soil Moisture Worksheet'!A99</f>
        <v>45841</v>
      </c>
      <c r="B98" s="37">
        <f>'Soil Moisture Worksheet'!B99</f>
        <v>94</v>
      </c>
      <c r="C98" s="9">
        <f>'Soil Moisture Worksheet'!W99</f>
        <v>0</v>
      </c>
      <c r="D98" s="7">
        <f t="shared" si="11"/>
        <v>0.25</v>
      </c>
      <c r="E98" s="7">
        <f t="shared" si="11"/>
        <v>50</v>
      </c>
      <c r="F98" s="7">
        <f t="shared" si="11"/>
        <v>50</v>
      </c>
      <c r="G98" s="9">
        <f t="shared" si="8"/>
        <v>0</v>
      </c>
      <c r="H98" s="7">
        <f t="shared" si="10"/>
        <v>0.6</v>
      </c>
      <c r="I98" s="13">
        <f t="shared" si="7"/>
        <v>0</v>
      </c>
      <c r="J98" s="31"/>
    </row>
    <row r="99" spans="1:10" x14ac:dyDescent="0.45">
      <c r="A99" s="26">
        <f>'Soil Moisture Worksheet'!A100</f>
        <v>45842</v>
      </c>
      <c r="B99" s="37">
        <f>'Soil Moisture Worksheet'!B100</f>
        <v>95</v>
      </c>
      <c r="C99" s="9">
        <f>'Soil Moisture Worksheet'!W100</f>
        <v>0</v>
      </c>
      <c r="D99" s="7">
        <f t="shared" si="11"/>
        <v>0.25</v>
      </c>
      <c r="E99" s="7">
        <f t="shared" si="11"/>
        <v>50</v>
      </c>
      <c r="F99" s="7">
        <f t="shared" si="11"/>
        <v>50</v>
      </c>
      <c r="G99" s="9">
        <f t="shared" si="8"/>
        <v>0</v>
      </c>
      <c r="H99" s="7">
        <f t="shared" si="10"/>
        <v>0.6</v>
      </c>
      <c r="I99" s="13">
        <f t="shared" si="7"/>
        <v>0</v>
      </c>
      <c r="J99" s="31"/>
    </row>
    <row r="100" spans="1:10" x14ac:dyDescent="0.45">
      <c r="A100" s="26">
        <f>'Soil Moisture Worksheet'!A101</f>
        <v>45843</v>
      </c>
      <c r="B100" s="37">
        <f>'Soil Moisture Worksheet'!B101</f>
        <v>96</v>
      </c>
      <c r="C100" s="9">
        <f>'Soil Moisture Worksheet'!W101</f>
        <v>0</v>
      </c>
      <c r="D100" s="7">
        <f t="shared" ref="D100:F100" si="12">D99</f>
        <v>0.25</v>
      </c>
      <c r="E100" s="7">
        <f t="shared" si="12"/>
        <v>50</v>
      </c>
      <c r="F100" s="7">
        <f t="shared" si="12"/>
        <v>50</v>
      </c>
      <c r="G100" s="9">
        <f t="shared" ref="G100:G135" si="13">C100*10*D100*E100/F100</f>
        <v>0</v>
      </c>
      <c r="H100" s="7">
        <f t="shared" si="10"/>
        <v>0.6</v>
      </c>
      <c r="I100" s="13">
        <f t="shared" ref="I100:I135" si="14">G100/(H100*60)</f>
        <v>0</v>
      </c>
    </row>
    <row r="101" spans="1:10" x14ac:dyDescent="0.45">
      <c r="A101" s="26">
        <f>'Soil Moisture Worksheet'!A102</f>
        <v>45844</v>
      </c>
      <c r="B101" s="37">
        <f>'Soil Moisture Worksheet'!B102</f>
        <v>97</v>
      </c>
      <c r="C101" s="9">
        <f>'Soil Moisture Worksheet'!W102</f>
        <v>0</v>
      </c>
      <c r="D101" s="7">
        <f t="shared" ref="D101:F101" si="15">D100</f>
        <v>0.25</v>
      </c>
      <c r="E101" s="7">
        <f t="shared" si="15"/>
        <v>50</v>
      </c>
      <c r="F101" s="7">
        <f t="shared" si="15"/>
        <v>50</v>
      </c>
      <c r="G101" s="9">
        <f t="shared" si="13"/>
        <v>0</v>
      </c>
      <c r="H101" s="7">
        <f t="shared" si="10"/>
        <v>0.6</v>
      </c>
      <c r="I101" s="13">
        <f t="shared" si="14"/>
        <v>0</v>
      </c>
    </row>
    <row r="102" spans="1:10" x14ac:dyDescent="0.45">
      <c r="A102" s="26">
        <f>'Soil Moisture Worksheet'!A103</f>
        <v>45845</v>
      </c>
      <c r="B102" s="37">
        <f>'Soil Moisture Worksheet'!B103</f>
        <v>98</v>
      </c>
      <c r="C102" s="9">
        <f>'Soil Moisture Worksheet'!W103</f>
        <v>0</v>
      </c>
      <c r="D102" s="7">
        <f t="shared" ref="D102:F102" si="16">D101</f>
        <v>0.25</v>
      </c>
      <c r="E102" s="7">
        <f t="shared" si="16"/>
        <v>50</v>
      </c>
      <c r="F102" s="7">
        <f t="shared" si="16"/>
        <v>50</v>
      </c>
      <c r="G102" s="9">
        <f t="shared" si="13"/>
        <v>0</v>
      </c>
      <c r="H102" s="7">
        <f t="shared" si="10"/>
        <v>0.6</v>
      </c>
      <c r="I102" s="13">
        <f t="shared" si="14"/>
        <v>0</v>
      </c>
    </row>
    <row r="103" spans="1:10" x14ac:dyDescent="0.45">
      <c r="A103" s="26">
        <f>'Soil Moisture Worksheet'!A104</f>
        <v>45846</v>
      </c>
      <c r="B103" s="37">
        <f>'Soil Moisture Worksheet'!B104</f>
        <v>99</v>
      </c>
      <c r="C103" s="9">
        <f>'Soil Moisture Worksheet'!W104</f>
        <v>0</v>
      </c>
      <c r="D103" s="7">
        <f t="shared" ref="D103:F103" si="17">D102</f>
        <v>0.25</v>
      </c>
      <c r="E103" s="7">
        <f t="shared" si="17"/>
        <v>50</v>
      </c>
      <c r="F103" s="7">
        <f t="shared" si="17"/>
        <v>50</v>
      </c>
      <c r="G103" s="9">
        <f t="shared" si="13"/>
        <v>0</v>
      </c>
      <c r="H103" s="7">
        <f t="shared" si="10"/>
        <v>0.6</v>
      </c>
      <c r="I103" s="13">
        <f t="shared" si="14"/>
        <v>0</v>
      </c>
    </row>
    <row r="104" spans="1:10" x14ac:dyDescent="0.45">
      <c r="A104" s="26">
        <f>'Soil Moisture Worksheet'!A105</f>
        <v>45847</v>
      </c>
      <c r="B104" s="37">
        <f>'Soil Moisture Worksheet'!B105</f>
        <v>100</v>
      </c>
      <c r="C104" s="9">
        <f>'Soil Moisture Worksheet'!W105</f>
        <v>0</v>
      </c>
      <c r="D104" s="7">
        <f t="shared" ref="D104:F104" si="18">D103</f>
        <v>0.25</v>
      </c>
      <c r="E104" s="7">
        <f t="shared" si="18"/>
        <v>50</v>
      </c>
      <c r="F104" s="7">
        <f t="shared" si="18"/>
        <v>50</v>
      </c>
      <c r="G104" s="9">
        <f t="shared" si="13"/>
        <v>0</v>
      </c>
      <c r="H104" s="7">
        <f t="shared" si="10"/>
        <v>0.6</v>
      </c>
      <c r="I104" s="13">
        <f t="shared" si="14"/>
        <v>0</v>
      </c>
    </row>
    <row r="105" spans="1:10" x14ac:dyDescent="0.45">
      <c r="A105" s="26">
        <f>'Soil Moisture Worksheet'!A106</f>
        <v>45848</v>
      </c>
      <c r="B105" s="37">
        <f>'Soil Moisture Worksheet'!B106</f>
        <v>101</v>
      </c>
      <c r="C105" s="9">
        <f>'Soil Moisture Worksheet'!W106</f>
        <v>0</v>
      </c>
      <c r="D105" s="7">
        <f t="shared" ref="D105:F105" si="19">D104</f>
        <v>0.25</v>
      </c>
      <c r="E105" s="7">
        <f t="shared" si="19"/>
        <v>50</v>
      </c>
      <c r="F105" s="7">
        <f t="shared" si="19"/>
        <v>50</v>
      </c>
      <c r="G105" s="9">
        <f t="shared" si="13"/>
        <v>0</v>
      </c>
      <c r="H105" s="7">
        <f t="shared" si="10"/>
        <v>0.6</v>
      </c>
      <c r="I105" s="13">
        <f t="shared" si="14"/>
        <v>0</v>
      </c>
    </row>
    <row r="106" spans="1:10" x14ac:dyDescent="0.45">
      <c r="A106" s="26">
        <f>'Soil Moisture Worksheet'!A107</f>
        <v>45849</v>
      </c>
      <c r="B106" s="37">
        <f>'Soil Moisture Worksheet'!B107</f>
        <v>102</v>
      </c>
      <c r="C106" s="9">
        <f>'Soil Moisture Worksheet'!W107</f>
        <v>0</v>
      </c>
      <c r="D106" s="7">
        <f t="shared" ref="D106:F106" si="20">D105</f>
        <v>0.25</v>
      </c>
      <c r="E106" s="7">
        <f t="shared" si="20"/>
        <v>50</v>
      </c>
      <c r="F106" s="7">
        <f t="shared" si="20"/>
        <v>50</v>
      </c>
      <c r="G106" s="9">
        <f t="shared" si="13"/>
        <v>0</v>
      </c>
      <c r="H106" s="7">
        <f t="shared" si="10"/>
        <v>0.6</v>
      </c>
      <c r="I106" s="13">
        <f t="shared" si="14"/>
        <v>0</v>
      </c>
    </row>
    <row r="107" spans="1:10" x14ac:dyDescent="0.45">
      <c r="A107" s="26">
        <f>'Soil Moisture Worksheet'!A108</f>
        <v>45850</v>
      </c>
      <c r="B107" s="37">
        <f>'Soil Moisture Worksheet'!B108</f>
        <v>103</v>
      </c>
      <c r="C107" s="9">
        <f>'Soil Moisture Worksheet'!W108</f>
        <v>0</v>
      </c>
      <c r="D107" s="7">
        <f t="shared" ref="D107:F107" si="21">D106</f>
        <v>0.25</v>
      </c>
      <c r="E107" s="7">
        <f t="shared" si="21"/>
        <v>50</v>
      </c>
      <c r="F107" s="7">
        <f t="shared" si="21"/>
        <v>50</v>
      </c>
      <c r="G107" s="9">
        <f t="shared" si="13"/>
        <v>0</v>
      </c>
      <c r="H107" s="7">
        <f t="shared" si="10"/>
        <v>0.6</v>
      </c>
      <c r="I107" s="13">
        <f t="shared" si="14"/>
        <v>0</v>
      </c>
    </row>
    <row r="108" spans="1:10" x14ac:dyDescent="0.45">
      <c r="A108" s="26">
        <f>'Soil Moisture Worksheet'!A109</f>
        <v>45851</v>
      </c>
      <c r="B108" s="37">
        <f>'Soil Moisture Worksheet'!B109</f>
        <v>104</v>
      </c>
      <c r="C108" s="9">
        <f>'Soil Moisture Worksheet'!W109</f>
        <v>0</v>
      </c>
      <c r="D108" s="7">
        <f t="shared" ref="D108:F108" si="22">D107</f>
        <v>0.25</v>
      </c>
      <c r="E108" s="7">
        <f t="shared" si="22"/>
        <v>50</v>
      </c>
      <c r="F108" s="7">
        <f t="shared" si="22"/>
        <v>50</v>
      </c>
      <c r="G108" s="9">
        <f t="shared" si="13"/>
        <v>0</v>
      </c>
      <c r="H108" s="7">
        <f t="shared" si="10"/>
        <v>0.6</v>
      </c>
      <c r="I108" s="13">
        <f t="shared" si="14"/>
        <v>0</v>
      </c>
    </row>
    <row r="109" spans="1:10" x14ac:dyDescent="0.45">
      <c r="A109" s="26">
        <f>'Soil Moisture Worksheet'!A110</f>
        <v>45852</v>
      </c>
      <c r="B109" s="37">
        <f>'Soil Moisture Worksheet'!B110</f>
        <v>105</v>
      </c>
      <c r="C109" s="9">
        <f>'Soil Moisture Worksheet'!W110</f>
        <v>0</v>
      </c>
      <c r="D109" s="7">
        <f t="shared" ref="D109:F109" si="23">D108</f>
        <v>0.25</v>
      </c>
      <c r="E109" s="7">
        <f t="shared" si="23"/>
        <v>50</v>
      </c>
      <c r="F109" s="7">
        <f t="shared" si="23"/>
        <v>50</v>
      </c>
      <c r="G109" s="9">
        <f t="shared" si="13"/>
        <v>0</v>
      </c>
      <c r="H109" s="7">
        <f t="shared" si="10"/>
        <v>0.6</v>
      </c>
      <c r="I109" s="13">
        <f t="shared" si="14"/>
        <v>0</v>
      </c>
    </row>
    <row r="110" spans="1:10" x14ac:dyDescent="0.45">
      <c r="A110" s="26">
        <f>'Soil Moisture Worksheet'!A111</f>
        <v>45853</v>
      </c>
      <c r="B110" s="37">
        <f>'Soil Moisture Worksheet'!B111</f>
        <v>106</v>
      </c>
      <c r="C110" s="9">
        <f>'Soil Moisture Worksheet'!W111</f>
        <v>0</v>
      </c>
      <c r="D110" s="7">
        <f t="shared" ref="D110:F110" si="24">D109</f>
        <v>0.25</v>
      </c>
      <c r="E110" s="7">
        <f t="shared" si="24"/>
        <v>50</v>
      </c>
      <c r="F110" s="7">
        <f t="shared" si="24"/>
        <v>50</v>
      </c>
      <c r="G110" s="9">
        <f t="shared" si="13"/>
        <v>0</v>
      </c>
      <c r="H110" s="7">
        <f t="shared" si="10"/>
        <v>0.6</v>
      </c>
      <c r="I110" s="13">
        <f t="shared" si="14"/>
        <v>0</v>
      </c>
    </row>
    <row r="111" spans="1:10" x14ac:dyDescent="0.45">
      <c r="A111" s="26">
        <f>'Soil Moisture Worksheet'!A112</f>
        <v>45854</v>
      </c>
      <c r="B111" s="37">
        <f>'Soil Moisture Worksheet'!B112</f>
        <v>107</v>
      </c>
      <c r="C111" s="9">
        <f>'Soil Moisture Worksheet'!W112</f>
        <v>0</v>
      </c>
      <c r="D111" s="7">
        <f t="shared" ref="D111:F111" si="25">D110</f>
        <v>0.25</v>
      </c>
      <c r="E111" s="7">
        <f t="shared" si="25"/>
        <v>50</v>
      </c>
      <c r="F111" s="7">
        <f t="shared" si="25"/>
        <v>50</v>
      </c>
      <c r="G111" s="9">
        <f t="shared" si="13"/>
        <v>0</v>
      </c>
      <c r="H111" s="7">
        <f t="shared" si="10"/>
        <v>0.6</v>
      </c>
      <c r="I111" s="13">
        <f t="shared" si="14"/>
        <v>0</v>
      </c>
    </row>
    <row r="112" spans="1:10" x14ac:dyDescent="0.45">
      <c r="A112" s="26">
        <f>'Soil Moisture Worksheet'!A113</f>
        <v>45855</v>
      </c>
      <c r="B112" s="37">
        <f>'Soil Moisture Worksheet'!B113</f>
        <v>108</v>
      </c>
      <c r="C112" s="9">
        <f>'Soil Moisture Worksheet'!W113</f>
        <v>0</v>
      </c>
      <c r="D112" s="7">
        <f t="shared" ref="D112:F112" si="26">D111</f>
        <v>0.25</v>
      </c>
      <c r="E112" s="7">
        <f t="shared" si="26"/>
        <v>50</v>
      </c>
      <c r="F112" s="7">
        <f t="shared" si="26"/>
        <v>50</v>
      </c>
      <c r="G112" s="9">
        <f t="shared" si="13"/>
        <v>0</v>
      </c>
      <c r="H112" s="7">
        <f t="shared" si="10"/>
        <v>0.6</v>
      </c>
      <c r="I112" s="13">
        <f t="shared" si="14"/>
        <v>0</v>
      </c>
    </row>
    <row r="113" spans="1:9" x14ac:dyDescent="0.45">
      <c r="A113" s="26">
        <f>'Soil Moisture Worksheet'!A114</f>
        <v>45856</v>
      </c>
      <c r="B113" s="37">
        <f>'Soil Moisture Worksheet'!B114</f>
        <v>109</v>
      </c>
      <c r="C113" s="9">
        <f>'Soil Moisture Worksheet'!W114</f>
        <v>0</v>
      </c>
      <c r="D113" s="7">
        <f t="shared" ref="D113:F113" si="27">D112</f>
        <v>0.25</v>
      </c>
      <c r="E113" s="7">
        <f t="shared" si="27"/>
        <v>50</v>
      </c>
      <c r="F113" s="7">
        <f t="shared" si="27"/>
        <v>50</v>
      </c>
      <c r="G113" s="9">
        <f t="shared" si="13"/>
        <v>0</v>
      </c>
      <c r="H113" s="7">
        <f t="shared" si="10"/>
        <v>0.6</v>
      </c>
      <c r="I113" s="13">
        <f t="shared" si="14"/>
        <v>0</v>
      </c>
    </row>
    <row r="114" spans="1:9" x14ac:dyDescent="0.45">
      <c r="A114" s="26">
        <f>'Soil Moisture Worksheet'!A115</f>
        <v>45857</v>
      </c>
      <c r="B114" s="37">
        <f>'Soil Moisture Worksheet'!B115</f>
        <v>110</v>
      </c>
      <c r="C114" s="9">
        <f>'Soil Moisture Worksheet'!W115</f>
        <v>0</v>
      </c>
      <c r="D114" s="7">
        <f t="shared" ref="D114:F114" si="28">D113</f>
        <v>0.25</v>
      </c>
      <c r="E114" s="7">
        <f t="shared" si="28"/>
        <v>50</v>
      </c>
      <c r="F114" s="7">
        <f t="shared" si="28"/>
        <v>50</v>
      </c>
      <c r="G114" s="9">
        <f t="shared" si="13"/>
        <v>0</v>
      </c>
      <c r="H114" s="7">
        <f t="shared" si="10"/>
        <v>0.6</v>
      </c>
      <c r="I114" s="13">
        <f t="shared" si="14"/>
        <v>0</v>
      </c>
    </row>
    <row r="115" spans="1:9" x14ac:dyDescent="0.45">
      <c r="A115" s="26">
        <f>'Soil Moisture Worksheet'!A116</f>
        <v>45858</v>
      </c>
      <c r="B115" s="37">
        <f>'Soil Moisture Worksheet'!B116</f>
        <v>111</v>
      </c>
      <c r="C115" s="9">
        <f>'Soil Moisture Worksheet'!W116</f>
        <v>0</v>
      </c>
      <c r="D115" s="7">
        <f t="shared" ref="D115:F115" si="29">D114</f>
        <v>0.25</v>
      </c>
      <c r="E115" s="7">
        <f t="shared" si="29"/>
        <v>50</v>
      </c>
      <c r="F115" s="7">
        <f t="shared" si="29"/>
        <v>50</v>
      </c>
      <c r="G115" s="9">
        <f t="shared" si="13"/>
        <v>0</v>
      </c>
      <c r="H115" s="7">
        <f t="shared" si="10"/>
        <v>0.6</v>
      </c>
      <c r="I115" s="13">
        <f t="shared" si="14"/>
        <v>0</v>
      </c>
    </row>
    <row r="116" spans="1:9" x14ac:dyDescent="0.45">
      <c r="A116" s="26">
        <f>'Soil Moisture Worksheet'!A117</f>
        <v>45859</v>
      </c>
      <c r="B116" s="37">
        <f>'Soil Moisture Worksheet'!B117</f>
        <v>112</v>
      </c>
      <c r="C116" s="9">
        <f>'Soil Moisture Worksheet'!W117</f>
        <v>0</v>
      </c>
      <c r="D116" s="7">
        <f t="shared" ref="D116:F116" si="30">D115</f>
        <v>0.25</v>
      </c>
      <c r="E116" s="7">
        <f t="shared" si="30"/>
        <v>50</v>
      </c>
      <c r="F116" s="7">
        <f t="shared" si="30"/>
        <v>50</v>
      </c>
      <c r="G116" s="9">
        <f t="shared" si="13"/>
        <v>0</v>
      </c>
      <c r="H116" s="7">
        <f t="shared" si="10"/>
        <v>0.6</v>
      </c>
      <c r="I116" s="13">
        <f t="shared" si="14"/>
        <v>0</v>
      </c>
    </row>
    <row r="117" spans="1:9" x14ac:dyDescent="0.45">
      <c r="A117" s="26">
        <f>'Soil Moisture Worksheet'!A118</f>
        <v>45860</v>
      </c>
      <c r="B117" s="37">
        <f>'Soil Moisture Worksheet'!B118</f>
        <v>113</v>
      </c>
      <c r="C117" s="9">
        <f>'Soil Moisture Worksheet'!W118</f>
        <v>0</v>
      </c>
      <c r="D117" s="7">
        <f t="shared" ref="D117:F117" si="31">D116</f>
        <v>0.25</v>
      </c>
      <c r="E117" s="7">
        <f t="shared" si="31"/>
        <v>50</v>
      </c>
      <c r="F117" s="7">
        <f t="shared" si="31"/>
        <v>50</v>
      </c>
      <c r="G117" s="9">
        <f t="shared" si="13"/>
        <v>0</v>
      </c>
      <c r="H117" s="7">
        <f t="shared" si="10"/>
        <v>0.6</v>
      </c>
      <c r="I117" s="13">
        <f t="shared" si="14"/>
        <v>0</v>
      </c>
    </row>
    <row r="118" spans="1:9" x14ac:dyDescent="0.45">
      <c r="A118" s="26">
        <f>'Soil Moisture Worksheet'!A119</f>
        <v>45861</v>
      </c>
      <c r="B118" s="37">
        <f>'Soil Moisture Worksheet'!B119</f>
        <v>114</v>
      </c>
      <c r="C118" s="9">
        <f>'Soil Moisture Worksheet'!W119</f>
        <v>0</v>
      </c>
      <c r="D118" s="7">
        <f t="shared" ref="D118:F118" si="32">D117</f>
        <v>0.25</v>
      </c>
      <c r="E118" s="7">
        <f t="shared" si="32"/>
        <v>50</v>
      </c>
      <c r="F118" s="7">
        <f t="shared" si="32"/>
        <v>50</v>
      </c>
      <c r="G118" s="9">
        <f t="shared" si="13"/>
        <v>0</v>
      </c>
      <c r="H118" s="7">
        <f t="shared" si="10"/>
        <v>0.6</v>
      </c>
      <c r="I118" s="13">
        <f t="shared" si="14"/>
        <v>0</v>
      </c>
    </row>
    <row r="119" spans="1:9" x14ac:dyDescent="0.45">
      <c r="A119" s="26">
        <f>'Soil Moisture Worksheet'!A120</f>
        <v>45862</v>
      </c>
      <c r="B119" s="37">
        <f>'Soil Moisture Worksheet'!B120</f>
        <v>115</v>
      </c>
      <c r="C119" s="9">
        <f>'Soil Moisture Worksheet'!W120</f>
        <v>0</v>
      </c>
      <c r="D119" s="7">
        <f t="shared" ref="D119:F119" si="33">D118</f>
        <v>0.25</v>
      </c>
      <c r="E119" s="7">
        <f t="shared" si="33"/>
        <v>50</v>
      </c>
      <c r="F119" s="7">
        <f t="shared" si="33"/>
        <v>50</v>
      </c>
      <c r="G119" s="9">
        <f t="shared" si="13"/>
        <v>0</v>
      </c>
      <c r="H119" s="7">
        <f t="shared" si="10"/>
        <v>0.6</v>
      </c>
      <c r="I119" s="13">
        <f t="shared" si="14"/>
        <v>0</v>
      </c>
    </row>
    <row r="120" spans="1:9" x14ac:dyDescent="0.45">
      <c r="A120" s="26">
        <f>'Soil Moisture Worksheet'!A121</f>
        <v>45863</v>
      </c>
      <c r="B120" s="37">
        <f>'Soil Moisture Worksheet'!B121</f>
        <v>116</v>
      </c>
      <c r="C120" s="9">
        <f>'Soil Moisture Worksheet'!W121</f>
        <v>0</v>
      </c>
      <c r="D120" s="7">
        <f t="shared" ref="D120:F120" si="34">D119</f>
        <v>0.25</v>
      </c>
      <c r="E120" s="7">
        <f t="shared" si="34"/>
        <v>50</v>
      </c>
      <c r="F120" s="7">
        <f t="shared" si="34"/>
        <v>50</v>
      </c>
      <c r="G120" s="9">
        <f t="shared" si="13"/>
        <v>0</v>
      </c>
      <c r="H120" s="7">
        <f t="shared" si="10"/>
        <v>0.6</v>
      </c>
      <c r="I120" s="13">
        <f t="shared" si="14"/>
        <v>0</v>
      </c>
    </row>
    <row r="121" spans="1:9" x14ac:dyDescent="0.45">
      <c r="A121" s="26">
        <f>'Soil Moisture Worksheet'!A122</f>
        <v>45864</v>
      </c>
      <c r="B121" s="37">
        <f>'Soil Moisture Worksheet'!B122</f>
        <v>117</v>
      </c>
      <c r="C121" s="9">
        <f>'Soil Moisture Worksheet'!W122</f>
        <v>0</v>
      </c>
      <c r="D121" s="7">
        <f t="shared" ref="D121:F121" si="35">D120</f>
        <v>0.25</v>
      </c>
      <c r="E121" s="7">
        <f t="shared" si="35"/>
        <v>50</v>
      </c>
      <c r="F121" s="7">
        <f t="shared" si="35"/>
        <v>50</v>
      </c>
      <c r="G121" s="9">
        <f t="shared" si="13"/>
        <v>0</v>
      </c>
      <c r="H121" s="7">
        <f t="shared" si="10"/>
        <v>0.6</v>
      </c>
      <c r="I121" s="13">
        <f t="shared" si="14"/>
        <v>0</v>
      </c>
    </row>
    <row r="122" spans="1:9" x14ac:dyDescent="0.45">
      <c r="A122" s="26">
        <f>'Soil Moisture Worksheet'!A123</f>
        <v>45865</v>
      </c>
      <c r="B122" s="37">
        <f>'Soil Moisture Worksheet'!B123</f>
        <v>118</v>
      </c>
      <c r="C122" s="9">
        <f>'Soil Moisture Worksheet'!W123</f>
        <v>0</v>
      </c>
      <c r="D122" s="7">
        <f t="shared" ref="D122:F122" si="36">D121</f>
        <v>0.25</v>
      </c>
      <c r="E122" s="7">
        <f t="shared" si="36"/>
        <v>50</v>
      </c>
      <c r="F122" s="7">
        <f t="shared" si="36"/>
        <v>50</v>
      </c>
      <c r="G122" s="9">
        <f t="shared" si="13"/>
        <v>0</v>
      </c>
      <c r="H122" s="7">
        <f t="shared" si="10"/>
        <v>0.6</v>
      </c>
      <c r="I122" s="13">
        <f t="shared" si="14"/>
        <v>0</v>
      </c>
    </row>
    <row r="123" spans="1:9" x14ac:dyDescent="0.45">
      <c r="A123" s="26">
        <f>'Soil Moisture Worksheet'!A124</f>
        <v>45866</v>
      </c>
      <c r="B123" s="37">
        <f>'Soil Moisture Worksheet'!B124</f>
        <v>119</v>
      </c>
      <c r="C123" s="9">
        <f>'Soil Moisture Worksheet'!W124</f>
        <v>0</v>
      </c>
      <c r="D123" s="7">
        <f t="shared" ref="D123:F123" si="37">D122</f>
        <v>0.25</v>
      </c>
      <c r="E123" s="7">
        <f t="shared" si="37"/>
        <v>50</v>
      </c>
      <c r="F123" s="7">
        <f t="shared" si="37"/>
        <v>50</v>
      </c>
      <c r="G123" s="9">
        <f t="shared" si="13"/>
        <v>0</v>
      </c>
      <c r="H123" s="7">
        <f t="shared" si="10"/>
        <v>0.6</v>
      </c>
      <c r="I123" s="13">
        <f t="shared" si="14"/>
        <v>0</v>
      </c>
    </row>
    <row r="124" spans="1:9" x14ac:dyDescent="0.45">
      <c r="A124" s="26">
        <f>'Soil Moisture Worksheet'!A125</f>
        <v>45867</v>
      </c>
      <c r="B124" s="37">
        <f>'Soil Moisture Worksheet'!B125</f>
        <v>120</v>
      </c>
      <c r="C124" s="9">
        <f>'Soil Moisture Worksheet'!W125</f>
        <v>0</v>
      </c>
      <c r="D124" s="7">
        <f t="shared" ref="D124:F124" si="38">D123</f>
        <v>0.25</v>
      </c>
      <c r="E124" s="7">
        <f t="shared" si="38"/>
        <v>50</v>
      </c>
      <c r="F124" s="7">
        <f t="shared" si="38"/>
        <v>50</v>
      </c>
      <c r="G124" s="9">
        <f t="shared" si="13"/>
        <v>0</v>
      </c>
      <c r="H124" s="7">
        <f t="shared" si="10"/>
        <v>0.6</v>
      </c>
      <c r="I124" s="13">
        <f t="shared" si="14"/>
        <v>0</v>
      </c>
    </row>
    <row r="125" spans="1:9" x14ac:dyDescent="0.45">
      <c r="A125" s="26">
        <f>'Soil Moisture Worksheet'!A126</f>
        <v>45868</v>
      </c>
      <c r="B125" s="37">
        <f>'Soil Moisture Worksheet'!B126</f>
        <v>121</v>
      </c>
      <c r="C125" s="9">
        <f>'Soil Moisture Worksheet'!W126</f>
        <v>0</v>
      </c>
      <c r="D125" s="7">
        <f t="shared" ref="D125:F125" si="39">D124</f>
        <v>0.25</v>
      </c>
      <c r="E125" s="7">
        <f t="shared" si="39"/>
        <v>50</v>
      </c>
      <c r="F125" s="7">
        <f t="shared" si="39"/>
        <v>50</v>
      </c>
      <c r="G125" s="9">
        <f t="shared" si="13"/>
        <v>0</v>
      </c>
      <c r="H125" s="7">
        <f t="shared" si="10"/>
        <v>0.6</v>
      </c>
      <c r="I125" s="13">
        <f t="shared" si="14"/>
        <v>0</v>
      </c>
    </row>
    <row r="126" spans="1:9" x14ac:dyDescent="0.45">
      <c r="A126" s="26">
        <f>'Soil Moisture Worksheet'!A127</f>
        <v>45869</v>
      </c>
      <c r="B126" s="37">
        <f>'Soil Moisture Worksheet'!B127</f>
        <v>122</v>
      </c>
      <c r="C126" s="9">
        <f>'Soil Moisture Worksheet'!W127</f>
        <v>0</v>
      </c>
      <c r="D126" s="7">
        <f t="shared" ref="D126:F126" si="40">D125</f>
        <v>0.25</v>
      </c>
      <c r="E126" s="7">
        <f t="shared" si="40"/>
        <v>50</v>
      </c>
      <c r="F126" s="7">
        <f t="shared" si="40"/>
        <v>50</v>
      </c>
      <c r="G126" s="9">
        <f t="shared" si="13"/>
        <v>0</v>
      </c>
      <c r="H126" s="7">
        <f t="shared" si="10"/>
        <v>0.6</v>
      </c>
      <c r="I126" s="13">
        <f t="shared" si="14"/>
        <v>0</v>
      </c>
    </row>
    <row r="127" spans="1:9" x14ac:dyDescent="0.45">
      <c r="A127" s="26">
        <f>'Soil Moisture Worksheet'!A128</f>
        <v>45870</v>
      </c>
      <c r="B127" s="37">
        <f>'Soil Moisture Worksheet'!B128</f>
        <v>123</v>
      </c>
      <c r="C127" s="9">
        <f>'Soil Moisture Worksheet'!W128</f>
        <v>0</v>
      </c>
      <c r="D127" s="7">
        <f t="shared" ref="D127:F127" si="41">D126</f>
        <v>0.25</v>
      </c>
      <c r="E127" s="7">
        <f t="shared" si="41"/>
        <v>50</v>
      </c>
      <c r="F127" s="7">
        <f t="shared" si="41"/>
        <v>50</v>
      </c>
      <c r="G127" s="9">
        <f t="shared" si="13"/>
        <v>0</v>
      </c>
      <c r="H127" s="7">
        <f t="shared" si="10"/>
        <v>0.6</v>
      </c>
      <c r="I127" s="13">
        <f t="shared" si="14"/>
        <v>0</v>
      </c>
    </row>
    <row r="128" spans="1:9" x14ac:dyDescent="0.45">
      <c r="A128" s="26">
        <f>'Soil Moisture Worksheet'!A129</f>
        <v>45871</v>
      </c>
      <c r="B128" s="37">
        <f>'Soil Moisture Worksheet'!B129</f>
        <v>124</v>
      </c>
      <c r="C128" s="9">
        <f>'Soil Moisture Worksheet'!W129</f>
        <v>0</v>
      </c>
      <c r="D128" s="7">
        <f t="shared" ref="D128:F128" si="42">D127</f>
        <v>0.25</v>
      </c>
      <c r="E128" s="7">
        <f t="shared" si="42"/>
        <v>50</v>
      </c>
      <c r="F128" s="7">
        <f t="shared" si="42"/>
        <v>50</v>
      </c>
      <c r="G128" s="9">
        <f t="shared" si="13"/>
        <v>0</v>
      </c>
      <c r="H128" s="7">
        <f t="shared" si="10"/>
        <v>0.6</v>
      </c>
      <c r="I128" s="13">
        <f t="shared" si="14"/>
        <v>0</v>
      </c>
    </row>
    <row r="129" spans="1:9" x14ac:dyDescent="0.45">
      <c r="A129" s="26">
        <f>'Soil Moisture Worksheet'!A130</f>
        <v>45872</v>
      </c>
      <c r="B129" s="37">
        <f>'Soil Moisture Worksheet'!B130</f>
        <v>125</v>
      </c>
      <c r="C129" s="9">
        <f>'Soil Moisture Worksheet'!W130</f>
        <v>0</v>
      </c>
      <c r="D129" s="7">
        <f t="shared" ref="D129:F129" si="43">D128</f>
        <v>0.25</v>
      </c>
      <c r="E129" s="7">
        <f t="shared" si="43"/>
        <v>50</v>
      </c>
      <c r="F129" s="7">
        <f t="shared" si="43"/>
        <v>50</v>
      </c>
      <c r="G129" s="9">
        <f t="shared" si="13"/>
        <v>0</v>
      </c>
      <c r="H129" s="7">
        <f t="shared" si="10"/>
        <v>0.6</v>
      </c>
      <c r="I129" s="13">
        <f t="shared" si="14"/>
        <v>0</v>
      </c>
    </row>
    <row r="130" spans="1:9" x14ac:dyDescent="0.45">
      <c r="A130" s="26">
        <f>'Soil Moisture Worksheet'!A131</f>
        <v>45873</v>
      </c>
      <c r="B130" s="37">
        <f>'Soil Moisture Worksheet'!B131</f>
        <v>126</v>
      </c>
      <c r="C130" s="9">
        <f>'Soil Moisture Worksheet'!W131</f>
        <v>0</v>
      </c>
      <c r="D130" s="7">
        <f t="shared" ref="D130:F130" si="44">D129</f>
        <v>0.25</v>
      </c>
      <c r="E130" s="7">
        <f t="shared" si="44"/>
        <v>50</v>
      </c>
      <c r="F130" s="7">
        <f t="shared" si="44"/>
        <v>50</v>
      </c>
      <c r="G130" s="9">
        <f t="shared" si="13"/>
        <v>0</v>
      </c>
      <c r="H130" s="7">
        <f t="shared" si="10"/>
        <v>0.6</v>
      </c>
      <c r="I130" s="13">
        <f t="shared" si="14"/>
        <v>0</v>
      </c>
    </row>
    <row r="131" spans="1:9" x14ac:dyDescent="0.45">
      <c r="A131" s="26">
        <f>'Soil Moisture Worksheet'!A132</f>
        <v>45874</v>
      </c>
      <c r="B131" s="37">
        <f>'Soil Moisture Worksheet'!B132</f>
        <v>127</v>
      </c>
      <c r="C131" s="9">
        <f>'Soil Moisture Worksheet'!W132</f>
        <v>0</v>
      </c>
      <c r="D131" s="7">
        <f t="shared" ref="D131:F131" si="45">D130</f>
        <v>0.25</v>
      </c>
      <c r="E131" s="7">
        <f t="shared" si="45"/>
        <v>50</v>
      </c>
      <c r="F131" s="7">
        <f t="shared" si="45"/>
        <v>50</v>
      </c>
      <c r="G131" s="9">
        <f t="shared" si="13"/>
        <v>0</v>
      </c>
      <c r="H131" s="7">
        <f t="shared" si="10"/>
        <v>0.6</v>
      </c>
      <c r="I131" s="13">
        <f t="shared" si="14"/>
        <v>0</v>
      </c>
    </row>
    <row r="132" spans="1:9" x14ac:dyDescent="0.45">
      <c r="A132" s="26">
        <f>'Soil Moisture Worksheet'!A133</f>
        <v>45875</v>
      </c>
      <c r="B132" s="37">
        <f>'Soil Moisture Worksheet'!B133</f>
        <v>128</v>
      </c>
      <c r="C132" s="9">
        <f>'Soil Moisture Worksheet'!W133</f>
        <v>0</v>
      </c>
      <c r="D132" s="7">
        <f t="shared" ref="D132:F132" si="46">D131</f>
        <v>0.25</v>
      </c>
      <c r="E132" s="7">
        <f t="shared" si="46"/>
        <v>50</v>
      </c>
      <c r="F132" s="7">
        <f t="shared" si="46"/>
        <v>50</v>
      </c>
      <c r="G132" s="9">
        <f t="shared" si="13"/>
        <v>0</v>
      </c>
      <c r="H132" s="7">
        <f t="shared" si="10"/>
        <v>0.6</v>
      </c>
      <c r="I132" s="13">
        <f t="shared" si="14"/>
        <v>0</v>
      </c>
    </row>
    <row r="133" spans="1:9" x14ac:dyDescent="0.45">
      <c r="A133" s="26">
        <f>'Soil Moisture Worksheet'!A134</f>
        <v>45876</v>
      </c>
      <c r="B133" s="37">
        <f>'Soil Moisture Worksheet'!B134</f>
        <v>129</v>
      </c>
      <c r="C133" s="9">
        <f>'Soil Moisture Worksheet'!W134</f>
        <v>0</v>
      </c>
      <c r="D133" s="7">
        <f t="shared" ref="D133:F133" si="47">D132</f>
        <v>0.25</v>
      </c>
      <c r="E133" s="7">
        <f t="shared" si="47"/>
        <v>50</v>
      </c>
      <c r="F133" s="7">
        <f t="shared" si="47"/>
        <v>50</v>
      </c>
      <c r="G133" s="9">
        <f t="shared" si="13"/>
        <v>0</v>
      </c>
      <c r="H133" s="7">
        <f t="shared" si="10"/>
        <v>0.6</v>
      </c>
      <c r="I133" s="13">
        <f t="shared" si="14"/>
        <v>0</v>
      </c>
    </row>
    <row r="134" spans="1:9" x14ac:dyDescent="0.45">
      <c r="A134" s="26">
        <f>'Soil Moisture Worksheet'!A135</f>
        <v>45877</v>
      </c>
      <c r="B134" s="37">
        <f>'Soil Moisture Worksheet'!B135</f>
        <v>130</v>
      </c>
      <c r="C134" s="9">
        <f>'Soil Moisture Worksheet'!W135</f>
        <v>0</v>
      </c>
      <c r="D134" s="7">
        <f t="shared" ref="D134:F134" si="48">D133</f>
        <v>0.25</v>
      </c>
      <c r="E134" s="7">
        <f t="shared" si="48"/>
        <v>50</v>
      </c>
      <c r="F134" s="7">
        <f t="shared" si="48"/>
        <v>50</v>
      </c>
      <c r="G134" s="9">
        <f t="shared" si="13"/>
        <v>0</v>
      </c>
      <c r="H134" s="7">
        <f t="shared" si="10"/>
        <v>0.6</v>
      </c>
      <c r="I134" s="13">
        <f t="shared" si="14"/>
        <v>0</v>
      </c>
    </row>
    <row r="135" spans="1:9" x14ac:dyDescent="0.45">
      <c r="A135" s="26">
        <f>'Soil Moisture Worksheet'!A136</f>
        <v>45878</v>
      </c>
      <c r="B135" s="37">
        <f>'Soil Moisture Worksheet'!B136</f>
        <v>131</v>
      </c>
      <c r="C135" s="9">
        <f>'Soil Moisture Worksheet'!W136</f>
        <v>0</v>
      </c>
      <c r="D135" s="7">
        <f t="shared" ref="D135:F135" si="49">D134</f>
        <v>0.25</v>
      </c>
      <c r="E135" s="7">
        <f t="shared" si="49"/>
        <v>50</v>
      </c>
      <c r="F135" s="7">
        <f t="shared" si="49"/>
        <v>50</v>
      </c>
      <c r="G135" s="9">
        <f t="shared" si="13"/>
        <v>0</v>
      </c>
      <c r="H135" s="7">
        <f t="shared" si="10"/>
        <v>0.6</v>
      </c>
      <c r="I135" s="13">
        <f t="shared" si="14"/>
        <v>0</v>
      </c>
    </row>
    <row r="136" spans="1:9" x14ac:dyDescent="0.45">
      <c r="A136" s="26">
        <f>'Soil Moisture Worksheet'!A137</f>
        <v>45879</v>
      </c>
      <c r="B136" s="37">
        <f>'Soil Moisture Worksheet'!B137</f>
        <v>132</v>
      </c>
      <c r="C136" s="9">
        <f>'Soil Moisture Worksheet'!W137</f>
        <v>0</v>
      </c>
      <c r="D136" s="7">
        <f t="shared" ref="D136:F136" si="50">D135</f>
        <v>0.25</v>
      </c>
      <c r="E136" s="7">
        <f t="shared" si="50"/>
        <v>50</v>
      </c>
      <c r="F136" s="7">
        <f t="shared" si="50"/>
        <v>50</v>
      </c>
      <c r="G136" s="9">
        <f t="shared" ref="G136:G199" si="51">C136*10*D136*E136/F136</f>
        <v>0</v>
      </c>
      <c r="H136" s="7">
        <f t="shared" si="10"/>
        <v>0.6</v>
      </c>
      <c r="I136" s="13">
        <f t="shared" ref="I136:I199" si="52">G136/(H136*60)</f>
        <v>0</v>
      </c>
    </row>
    <row r="137" spans="1:9" x14ac:dyDescent="0.45">
      <c r="A137" s="26">
        <f>'Soil Moisture Worksheet'!A138</f>
        <v>45880</v>
      </c>
      <c r="B137" s="37">
        <f>'Soil Moisture Worksheet'!B138</f>
        <v>133</v>
      </c>
      <c r="C137" s="9">
        <f>'Soil Moisture Worksheet'!W138</f>
        <v>0</v>
      </c>
      <c r="D137" s="7">
        <f t="shared" ref="D137:F137" si="53">D136</f>
        <v>0.25</v>
      </c>
      <c r="E137" s="7">
        <f t="shared" si="53"/>
        <v>50</v>
      </c>
      <c r="F137" s="7">
        <f t="shared" si="53"/>
        <v>50</v>
      </c>
      <c r="G137" s="9">
        <f t="shared" si="51"/>
        <v>0</v>
      </c>
      <c r="H137" s="7">
        <f t="shared" ref="H137:H200" si="54">H136</f>
        <v>0.6</v>
      </c>
      <c r="I137" s="13">
        <f t="shared" si="52"/>
        <v>0</v>
      </c>
    </row>
    <row r="138" spans="1:9" x14ac:dyDescent="0.45">
      <c r="A138" s="26">
        <f>'Soil Moisture Worksheet'!A139</f>
        <v>45881</v>
      </c>
      <c r="B138" s="37">
        <f>'Soil Moisture Worksheet'!B139</f>
        <v>134</v>
      </c>
      <c r="C138" s="9">
        <f>'Soil Moisture Worksheet'!W139</f>
        <v>0</v>
      </c>
      <c r="D138" s="7">
        <f t="shared" ref="D138:F138" si="55">D137</f>
        <v>0.25</v>
      </c>
      <c r="E138" s="7">
        <f t="shared" si="55"/>
        <v>50</v>
      </c>
      <c r="F138" s="7">
        <f t="shared" si="55"/>
        <v>50</v>
      </c>
      <c r="G138" s="9">
        <f t="shared" si="51"/>
        <v>0</v>
      </c>
      <c r="H138" s="7">
        <f t="shared" si="54"/>
        <v>0.6</v>
      </c>
      <c r="I138" s="13">
        <f t="shared" si="52"/>
        <v>0</v>
      </c>
    </row>
    <row r="139" spans="1:9" x14ac:dyDescent="0.45">
      <c r="A139" s="26">
        <f>'Soil Moisture Worksheet'!A140</f>
        <v>45882</v>
      </c>
      <c r="B139" s="37">
        <f>'Soil Moisture Worksheet'!B140</f>
        <v>135</v>
      </c>
      <c r="C139" s="9">
        <f>'Soil Moisture Worksheet'!W140</f>
        <v>0</v>
      </c>
      <c r="D139" s="7">
        <f t="shared" ref="D139:F139" si="56">D138</f>
        <v>0.25</v>
      </c>
      <c r="E139" s="7">
        <f t="shared" si="56"/>
        <v>50</v>
      </c>
      <c r="F139" s="7">
        <f t="shared" si="56"/>
        <v>50</v>
      </c>
      <c r="G139" s="9">
        <f t="shared" si="51"/>
        <v>0</v>
      </c>
      <c r="H139" s="7">
        <f t="shared" si="54"/>
        <v>0.6</v>
      </c>
      <c r="I139" s="13">
        <f t="shared" si="52"/>
        <v>0</v>
      </c>
    </row>
    <row r="140" spans="1:9" x14ac:dyDescent="0.45">
      <c r="A140" s="26">
        <f>'Soil Moisture Worksheet'!A141</f>
        <v>45883</v>
      </c>
      <c r="B140" s="37">
        <f>'Soil Moisture Worksheet'!B141</f>
        <v>136</v>
      </c>
      <c r="C140" s="9">
        <f>'Soil Moisture Worksheet'!W141</f>
        <v>0</v>
      </c>
      <c r="D140" s="7">
        <f t="shared" ref="D140:F140" si="57">D139</f>
        <v>0.25</v>
      </c>
      <c r="E140" s="7">
        <f t="shared" si="57"/>
        <v>50</v>
      </c>
      <c r="F140" s="7">
        <f t="shared" si="57"/>
        <v>50</v>
      </c>
      <c r="G140" s="9">
        <f t="shared" si="51"/>
        <v>0</v>
      </c>
      <c r="H140" s="7">
        <f t="shared" si="54"/>
        <v>0.6</v>
      </c>
      <c r="I140" s="13">
        <f t="shared" si="52"/>
        <v>0</v>
      </c>
    </row>
    <row r="141" spans="1:9" x14ac:dyDescent="0.45">
      <c r="A141" s="26">
        <f>'Soil Moisture Worksheet'!A142</f>
        <v>45884</v>
      </c>
      <c r="B141" s="37">
        <f>'Soil Moisture Worksheet'!B142</f>
        <v>137</v>
      </c>
      <c r="C141" s="9">
        <f>'Soil Moisture Worksheet'!W142</f>
        <v>0</v>
      </c>
      <c r="D141" s="7">
        <f t="shared" ref="D141:F141" si="58">D140</f>
        <v>0.25</v>
      </c>
      <c r="E141" s="7">
        <f t="shared" si="58"/>
        <v>50</v>
      </c>
      <c r="F141" s="7">
        <f t="shared" si="58"/>
        <v>50</v>
      </c>
      <c r="G141" s="9">
        <f t="shared" si="51"/>
        <v>0</v>
      </c>
      <c r="H141" s="7">
        <f t="shared" si="54"/>
        <v>0.6</v>
      </c>
      <c r="I141" s="13">
        <f t="shared" si="52"/>
        <v>0</v>
      </c>
    </row>
    <row r="142" spans="1:9" x14ac:dyDescent="0.45">
      <c r="A142" s="26">
        <f>'Soil Moisture Worksheet'!A143</f>
        <v>45885</v>
      </c>
      <c r="B142" s="37">
        <f>'Soil Moisture Worksheet'!B143</f>
        <v>138</v>
      </c>
      <c r="C142" s="9">
        <f>'Soil Moisture Worksheet'!W143</f>
        <v>0</v>
      </c>
      <c r="D142" s="7">
        <f t="shared" ref="D142:F142" si="59">D141</f>
        <v>0.25</v>
      </c>
      <c r="E142" s="7">
        <f t="shared" si="59"/>
        <v>50</v>
      </c>
      <c r="F142" s="7">
        <f t="shared" si="59"/>
        <v>50</v>
      </c>
      <c r="G142" s="9">
        <f t="shared" si="51"/>
        <v>0</v>
      </c>
      <c r="H142" s="7">
        <f t="shared" si="54"/>
        <v>0.6</v>
      </c>
      <c r="I142" s="13">
        <f t="shared" si="52"/>
        <v>0</v>
      </c>
    </row>
    <row r="143" spans="1:9" x14ac:dyDescent="0.45">
      <c r="A143" s="26">
        <f>'Soil Moisture Worksheet'!A144</f>
        <v>45886</v>
      </c>
      <c r="B143" s="37">
        <f>'Soil Moisture Worksheet'!B144</f>
        <v>139</v>
      </c>
      <c r="C143" s="9">
        <f>'Soil Moisture Worksheet'!W144</f>
        <v>0</v>
      </c>
      <c r="D143" s="7">
        <f t="shared" ref="D143:F143" si="60">D142</f>
        <v>0.25</v>
      </c>
      <c r="E143" s="7">
        <f t="shared" si="60"/>
        <v>50</v>
      </c>
      <c r="F143" s="7">
        <f t="shared" si="60"/>
        <v>50</v>
      </c>
      <c r="G143" s="9">
        <f t="shared" si="51"/>
        <v>0</v>
      </c>
      <c r="H143" s="7">
        <f t="shared" si="54"/>
        <v>0.6</v>
      </c>
      <c r="I143" s="13">
        <f t="shared" si="52"/>
        <v>0</v>
      </c>
    </row>
    <row r="144" spans="1:9" x14ac:dyDescent="0.45">
      <c r="A144" s="26">
        <f>'Soil Moisture Worksheet'!A145</f>
        <v>45887</v>
      </c>
      <c r="B144" s="37">
        <f>'Soil Moisture Worksheet'!B145</f>
        <v>140</v>
      </c>
      <c r="C144" s="9">
        <f>'Soil Moisture Worksheet'!W145</f>
        <v>0</v>
      </c>
      <c r="D144" s="7">
        <f t="shared" ref="D144:F144" si="61">D143</f>
        <v>0.25</v>
      </c>
      <c r="E144" s="7">
        <f t="shared" si="61"/>
        <v>50</v>
      </c>
      <c r="F144" s="7">
        <f t="shared" si="61"/>
        <v>50</v>
      </c>
      <c r="G144" s="9">
        <f t="shared" si="51"/>
        <v>0</v>
      </c>
      <c r="H144" s="7">
        <f t="shared" si="54"/>
        <v>0.6</v>
      </c>
      <c r="I144" s="13">
        <f t="shared" si="52"/>
        <v>0</v>
      </c>
    </row>
    <row r="145" spans="1:9" x14ac:dyDescent="0.45">
      <c r="A145" s="26">
        <f>'Soil Moisture Worksheet'!A146</f>
        <v>45888</v>
      </c>
      <c r="B145" s="37">
        <f>'Soil Moisture Worksheet'!B146</f>
        <v>141</v>
      </c>
      <c r="C145" s="9">
        <f>'Soil Moisture Worksheet'!W146</f>
        <v>0</v>
      </c>
      <c r="D145" s="7">
        <f t="shared" ref="D145:F145" si="62">D144</f>
        <v>0.25</v>
      </c>
      <c r="E145" s="7">
        <f t="shared" si="62"/>
        <v>50</v>
      </c>
      <c r="F145" s="7">
        <f t="shared" si="62"/>
        <v>50</v>
      </c>
      <c r="G145" s="9">
        <f t="shared" si="51"/>
        <v>0</v>
      </c>
      <c r="H145" s="7">
        <f t="shared" si="54"/>
        <v>0.6</v>
      </c>
      <c r="I145" s="13">
        <f t="shared" si="52"/>
        <v>0</v>
      </c>
    </row>
    <row r="146" spans="1:9" x14ac:dyDescent="0.45">
      <c r="A146" s="26">
        <f>'Soil Moisture Worksheet'!A147</f>
        <v>45889</v>
      </c>
      <c r="B146" s="37">
        <f>'Soil Moisture Worksheet'!B147</f>
        <v>142</v>
      </c>
      <c r="C146" s="9">
        <f>'Soil Moisture Worksheet'!W147</f>
        <v>0</v>
      </c>
      <c r="D146" s="7">
        <f t="shared" ref="D146:F146" si="63">D145</f>
        <v>0.25</v>
      </c>
      <c r="E146" s="7">
        <f t="shared" si="63"/>
        <v>50</v>
      </c>
      <c r="F146" s="7">
        <f t="shared" si="63"/>
        <v>50</v>
      </c>
      <c r="G146" s="9">
        <f t="shared" si="51"/>
        <v>0</v>
      </c>
      <c r="H146" s="7">
        <f t="shared" si="54"/>
        <v>0.6</v>
      </c>
      <c r="I146" s="13">
        <f t="shared" si="52"/>
        <v>0</v>
      </c>
    </row>
    <row r="147" spans="1:9" x14ac:dyDescent="0.45">
      <c r="A147" s="26">
        <f>'Soil Moisture Worksheet'!A148</f>
        <v>45890</v>
      </c>
      <c r="B147" s="37">
        <f>'Soil Moisture Worksheet'!B148</f>
        <v>143</v>
      </c>
      <c r="C147" s="9">
        <f>'Soil Moisture Worksheet'!W148</f>
        <v>0</v>
      </c>
      <c r="D147" s="7">
        <f t="shared" ref="D147:F147" si="64">D146</f>
        <v>0.25</v>
      </c>
      <c r="E147" s="7">
        <f t="shared" si="64"/>
        <v>50</v>
      </c>
      <c r="F147" s="7">
        <f t="shared" si="64"/>
        <v>50</v>
      </c>
      <c r="G147" s="9">
        <f t="shared" si="51"/>
        <v>0</v>
      </c>
      <c r="H147" s="7">
        <f t="shared" si="54"/>
        <v>0.6</v>
      </c>
      <c r="I147" s="13">
        <f t="shared" si="52"/>
        <v>0</v>
      </c>
    </row>
    <row r="148" spans="1:9" x14ac:dyDescent="0.45">
      <c r="A148" s="26">
        <f>'Soil Moisture Worksheet'!A149</f>
        <v>45891</v>
      </c>
      <c r="B148" s="37">
        <f>'Soil Moisture Worksheet'!B149</f>
        <v>144</v>
      </c>
      <c r="C148" s="9">
        <f>'Soil Moisture Worksheet'!W149</f>
        <v>0</v>
      </c>
      <c r="D148" s="7">
        <f t="shared" ref="D148:F148" si="65">D147</f>
        <v>0.25</v>
      </c>
      <c r="E148" s="7">
        <f t="shared" si="65"/>
        <v>50</v>
      </c>
      <c r="F148" s="7">
        <f t="shared" si="65"/>
        <v>50</v>
      </c>
      <c r="G148" s="9">
        <f t="shared" si="51"/>
        <v>0</v>
      </c>
      <c r="H148" s="7">
        <f t="shared" si="54"/>
        <v>0.6</v>
      </c>
      <c r="I148" s="13">
        <f t="shared" si="52"/>
        <v>0</v>
      </c>
    </row>
    <row r="149" spans="1:9" x14ac:dyDescent="0.45">
      <c r="A149" s="26">
        <f>'Soil Moisture Worksheet'!A150</f>
        <v>45892</v>
      </c>
      <c r="B149" s="37">
        <f>'Soil Moisture Worksheet'!B150</f>
        <v>145</v>
      </c>
      <c r="C149" s="9">
        <f>'Soil Moisture Worksheet'!W150</f>
        <v>0</v>
      </c>
      <c r="D149" s="7">
        <f t="shared" ref="D149:F149" si="66">D148</f>
        <v>0.25</v>
      </c>
      <c r="E149" s="7">
        <f t="shared" si="66"/>
        <v>50</v>
      </c>
      <c r="F149" s="7">
        <f t="shared" si="66"/>
        <v>50</v>
      </c>
      <c r="G149" s="9">
        <f t="shared" si="51"/>
        <v>0</v>
      </c>
      <c r="H149" s="7">
        <f t="shared" si="54"/>
        <v>0.6</v>
      </c>
      <c r="I149" s="13">
        <f t="shared" si="52"/>
        <v>0</v>
      </c>
    </row>
    <row r="150" spans="1:9" x14ac:dyDescent="0.45">
      <c r="A150" s="26">
        <f>'Soil Moisture Worksheet'!A151</f>
        <v>45893</v>
      </c>
      <c r="B150" s="37">
        <f>'Soil Moisture Worksheet'!B151</f>
        <v>146</v>
      </c>
      <c r="C150" s="9">
        <f>'Soil Moisture Worksheet'!W151</f>
        <v>0</v>
      </c>
      <c r="D150" s="7">
        <f t="shared" ref="D150:F150" si="67">D149</f>
        <v>0.25</v>
      </c>
      <c r="E150" s="7">
        <f t="shared" si="67"/>
        <v>50</v>
      </c>
      <c r="F150" s="7">
        <f t="shared" si="67"/>
        <v>50</v>
      </c>
      <c r="G150" s="9">
        <f t="shared" si="51"/>
        <v>0</v>
      </c>
      <c r="H150" s="7">
        <f t="shared" si="54"/>
        <v>0.6</v>
      </c>
      <c r="I150" s="13">
        <f t="shared" si="52"/>
        <v>0</v>
      </c>
    </row>
    <row r="151" spans="1:9" x14ac:dyDescent="0.45">
      <c r="A151" s="26">
        <f>'Soil Moisture Worksheet'!A152</f>
        <v>45894</v>
      </c>
      <c r="B151" s="37">
        <f>'Soil Moisture Worksheet'!B152</f>
        <v>147</v>
      </c>
      <c r="C151" s="9">
        <f>'Soil Moisture Worksheet'!W152</f>
        <v>0</v>
      </c>
      <c r="D151" s="7">
        <f t="shared" ref="D151:F151" si="68">D150</f>
        <v>0.25</v>
      </c>
      <c r="E151" s="7">
        <f t="shared" si="68"/>
        <v>50</v>
      </c>
      <c r="F151" s="7">
        <f t="shared" si="68"/>
        <v>50</v>
      </c>
      <c r="G151" s="9">
        <f t="shared" si="51"/>
        <v>0</v>
      </c>
      <c r="H151" s="7">
        <f t="shared" si="54"/>
        <v>0.6</v>
      </c>
      <c r="I151" s="13">
        <f t="shared" si="52"/>
        <v>0</v>
      </c>
    </row>
    <row r="152" spans="1:9" x14ac:dyDescent="0.45">
      <c r="A152" s="26">
        <f>'Soil Moisture Worksheet'!A153</f>
        <v>45895</v>
      </c>
      <c r="B152" s="37">
        <f>'Soil Moisture Worksheet'!B153</f>
        <v>148</v>
      </c>
      <c r="C152" s="9">
        <f>'Soil Moisture Worksheet'!W153</f>
        <v>0</v>
      </c>
      <c r="D152" s="7">
        <f t="shared" ref="D152:F152" si="69">D151</f>
        <v>0.25</v>
      </c>
      <c r="E152" s="7">
        <f t="shared" si="69"/>
        <v>50</v>
      </c>
      <c r="F152" s="7">
        <f t="shared" si="69"/>
        <v>50</v>
      </c>
      <c r="G152" s="9">
        <f t="shared" si="51"/>
        <v>0</v>
      </c>
      <c r="H152" s="7">
        <f t="shared" si="54"/>
        <v>0.6</v>
      </c>
      <c r="I152" s="13">
        <f t="shared" si="52"/>
        <v>0</v>
      </c>
    </row>
    <row r="153" spans="1:9" x14ac:dyDescent="0.45">
      <c r="A153" s="26">
        <f>'Soil Moisture Worksheet'!A154</f>
        <v>45896</v>
      </c>
      <c r="B153" s="37">
        <f>'Soil Moisture Worksheet'!B154</f>
        <v>149</v>
      </c>
      <c r="C153" s="9">
        <f>'Soil Moisture Worksheet'!W154</f>
        <v>0</v>
      </c>
      <c r="D153" s="7">
        <f t="shared" ref="D153:F153" si="70">D152</f>
        <v>0.25</v>
      </c>
      <c r="E153" s="7">
        <f t="shared" si="70"/>
        <v>50</v>
      </c>
      <c r="F153" s="7">
        <f t="shared" si="70"/>
        <v>50</v>
      </c>
      <c r="G153" s="9">
        <f t="shared" si="51"/>
        <v>0</v>
      </c>
      <c r="H153" s="7">
        <f t="shared" si="54"/>
        <v>0.6</v>
      </c>
      <c r="I153" s="13">
        <f t="shared" si="52"/>
        <v>0</v>
      </c>
    </row>
    <row r="154" spans="1:9" x14ac:dyDescent="0.45">
      <c r="A154" s="26">
        <f>'Soil Moisture Worksheet'!A155</f>
        <v>45897</v>
      </c>
      <c r="B154" s="37">
        <f>'Soil Moisture Worksheet'!B155</f>
        <v>150</v>
      </c>
      <c r="C154" s="9">
        <f>'Soil Moisture Worksheet'!W155</f>
        <v>0</v>
      </c>
      <c r="D154" s="7">
        <f t="shared" ref="D154:F154" si="71">D153</f>
        <v>0.25</v>
      </c>
      <c r="E154" s="7">
        <f t="shared" si="71"/>
        <v>50</v>
      </c>
      <c r="F154" s="7">
        <f t="shared" si="71"/>
        <v>50</v>
      </c>
      <c r="G154" s="9">
        <f t="shared" si="51"/>
        <v>0</v>
      </c>
      <c r="H154" s="7">
        <f t="shared" si="54"/>
        <v>0.6</v>
      </c>
      <c r="I154" s="13">
        <f t="shared" si="52"/>
        <v>0</v>
      </c>
    </row>
    <row r="155" spans="1:9" x14ac:dyDescent="0.45">
      <c r="A155" s="26">
        <f>'Soil Moisture Worksheet'!A156</f>
        <v>45898</v>
      </c>
      <c r="B155" s="37">
        <f>'Soil Moisture Worksheet'!B156</f>
        <v>151</v>
      </c>
      <c r="C155" s="9">
        <f>'Soil Moisture Worksheet'!W156</f>
        <v>0</v>
      </c>
      <c r="D155" s="7">
        <f t="shared" ref="D155:F155" si="72">D154</f>
        <v>0.25</v>
      </c>
      <c r="E155" s="7">
        <f t="shared" si="72"/>
        <v>50</v>
      </c>
      <c r="F155" s="7">
        <f t="shared" si="72"/>
        <v>50</v>
      </c>
      <c r="G155" s="9">
        <f t="shared" si="51"/>
        <v>0</v>
      </c>
      <c r="H155" s="7">
        <f t="shared" si="54"/>
        <v>0.6</v>
      </c>
      <c r="I155" s="13">
        <f t="shared" si="52"/>
        <v>0</v>
      </c>
    </row>
    <row r="156" spans="1:9" x14ac:dyDescent="0.45">
      <c r="A156" s="26">
        <f>'Soil Moisture Worksheet'!A157</f>
        <v>45899</v>
      </c>
      <c r="B156" s="37">
        <f>'Soil Moisture Worksheet'!B157</f>
        <v>152</v>
      </c>
      <c r="C156" s="9">
        <f>'Soil Moisture Worksheet'!W157</f>
        <v>0</v>
      </c>
      <c r="D156" s="7">
        <f t="shared" ref="D156:F156" si="73">D155</f>
        <v>0.25</v>
      </c>
      <c r="E156" s="7">
        <f t="shared" si="73"/>
        <v>50</v>
      </c>
      <c r="F156" s="7">
        <f t="shared" si="73"/>
        <v>50</v>
      </c>
      <c r="G156" s="9">
        <f t="shared" si="51"/>
        <v>0</v>
      </c>
      <c r="H156" s="7">
        <f t="shared" si="54"/>
        <v>0.6</v>
      </c>
      <c r="I156" s="13">
        <f t="shared" si="52"/>
        <v>0</v>
      </c>
    </row>
    <row r="157" spans="1:9" x14ac:dyDescent="0.45">
      <c r="A157" s="26">
        <f>'Soil Moisture Worksheet'!A158</f>
        <v>45900</v>
      </c>
      <c r="B157" s="37">
        <f>'Soil Moisture Worksheet'!B158</f>
        <v>153</v>
      </c>
      <c r="C157" s="9">
        <f>'Soil Moisture Worksheet'!W158</f>
        <v>0</v>
      </c>
      <c r="D157" s="7">
        <f t="shared" ref="D157:F157" si="74">D156</f>
        <v>0.25</v>
      </c>
      <c r="E157" s="7">
        <f t="shared" si="74"/>
        <v>50</v>
      </c>
      <c r="F157" s="7">
        <f t="shared" si="74"/>
        <v>50</v>
      </c>
      <c r="G157" s="9">
        <f t="shared" si="51"/>
        <v>0</v>
      </c>
      <c r="H157" s="7">
        <f t="shared" si="54"/>
        <v>0.6</v>
      </c>
      <c r="I157" s="13">
        <f t="shared" si="52"/>
        <v>0</v>
      </c>
    </row>
    <row r="158" spans="1:9" x14ac:dyDescent="0.45">
      <c r="A158" s="26">
        <f>'Soil Moisture Worksheet'!A159</f>
        <v>45901</v>
      </c>
      <c r="B158" s="37">
        <f>'Soil Moisture Worksheet'!B159</f>
        <v>154</v>
      </c>
      <c r="C158" s="9">
        <f>'Soil Moisture Worksheet'!W159</f>
        <v>0</v>
      </c>
      <c r="D158" s="7">
        <f t="shared" ref="D158:F158" si="75">D157</f>
        <v>0.25</v>
      </c>
      <c r="E158" s="7">
        <f t="shared" si="75"/>
        <v>50</v>
      </c>
      <c r="F158" s="7">
        <f t="shared" si="75"/>
        <v>50</v>
      </c>
      <c r="G158" s="9">
        <f t="shared" si="51"/>
        <v>0</v>
      </c>
      <c r="H158" s="7">
        <f t="shared" si="54"/>
        <v>0.6</v>
      </c>
      <c r="I158" s="13">
        <f t="shared" si="52"/>
        <v>0</v>
      </c>
    </row>
    <row r="159" spans="1:9" x14ac:dyDescent="0.45">
      <c r="A159" s="26">
        <f>'Soil Moisture Worksheet'!A160</f>
        <v>45902</v>
      </c>
      <c r="B159" s="37">
        <f>'Soil Moisture Worksheet'!B160</f>
        <v>155</v>
      </c>
      <c r="C159" s="9">
        <f>'Soil Moisture Worksheet'!W160</f>
        <v>0</v>
      </c>
      <c r="D159" s="7">
        <f t="shared" ref="D159:F159" si="76">D158</f>
        <v>0.25</v>
      </c>
      <c r="E159" s="7">
        <f t="shared" si="76"/>
        <v>50</v>
      </c>
      <c r="F159" s="7">
        <f t="shared" si="76"/>
        <v>50</v>
      </c>
      <c r="G159" s="9">
        <f t="shared" si="51"/>
        <v>0</v>
      </c>
      <c r="H159" s="7">
        <f t="shared" si="54"/>
        <v>0.6</v>
      </c>
      <c r="I159" s="13">
        <f t="shared" si="52"/>
        <v>0</v>
      </c>
    </row>
    <row r="160" spans="1:9" x14ac:dyDescent="0.45">
      <c r="A160" s="26">
        <f>'Soil Moisture Worksheet'!A161</f>
        <v>45903</v>
      </c>
      <c r="B160" s="37">
        <f>'Soil Moisture Worksheet'!B161</f>
        <v>156</v>
      </c>
      <c r="C160" s="9">
        <f>'Soil Moisture Worksheet'!W161</f>
        <v>0</v>
      </c>
      <c r="D160" s="7">
        <f t="shared" ref="D160:F160" si="77">D159</f>
        <v>0.25</v>
      </c>
      <c r="E160" s="7">
        <f t="shared" si="77"/>
        <v>50</v>
      </c>
      <c r="F160" s="7">
        <f t="shared" si="77"/>
        <v>50</v>
      </c>
      <c r="G160" s="9">
        <f t="shared" si="51"/>
        <v>0</v>
      </c>
      <c r="H160" s="7">
        <f t="shared" si="54"/>
        <v>0.6</v>
      </c>
      <c r="I160" s="13">
        <f t="shared" si="52"/>
        <v>0</v>
      </c>
    </row>
    <row r="161" spans="1:9" x14ac:dyDescent="0.45">
      <c r="A161" s="26">
        <f>'Soil Moisture Worksheet'!A162</f>
        <v>45904</v>
      </c>
      <c r="B161" s="37">
        <f>'Soil Moisture Worksheet'!B162</f>
        <v>157</v>
      </c>
      <c r="C161" s="9">
        <f>'Soil Moisture Worksheet'!W162</f>
        <v>0</v>
      </c>
      <c r="D161" s="7">
        <f t="shared" ref="D161:F161" si="78">D160</f>
        <v>0.25</v>
      </c>
      <c r="E161" s="7">
        <f t="shared" si="78"/>
        <v>50</v>
      </c>
      <c r="F161" s="7">
        <f t="shared" si="78"/>
        <v>50</v>
      </c>
      <c r="G161" s="9">
        <f t="shared" si="51"/>
        <v>0</v>
      </c>
      <c r="H161" s="7">
        <f t="shared" si="54"/>
        <v>0.6</v>
      </c>
      <c r="I161" s="13">
        <f t="shared" si="52"/>
        <v>0</v>
      </c>
    </row>
    <row r="162" spans="1:9" x14ac:dyDescent="0.45">
      <c r="A162" s="26">
        <f>'Soil Moisture Worksheet'!A163</f>
        <v>45905</v>
      </c>
      <c r="B162" s="37">
        <f>'Soil Moisture Worksheet'!B163</f>
        <v>158</v>
      </c>
      <c r="C162" s="9">
        <f>'Soil Moisture Worksheet'!W163</f>
        <v>0</v>
      </c>
      <c r="D162" s="7">
        <f t="shared" ref="D162:F162" si="79">D161</f>
        <v>0.25</v>
      </c>
      <c r="E162" s="7">
        <f t="shared" si="79"/>
        <v>50</v>
      </c>
      <c r="F162" s="7">
        <f t="shared" si="79"/>
        <v>50</v>
      </c>
      <c r="G162" s="9">
        <f t="shared" si="51"/>
        <v>0</v>
      </c>
      <c r="H162" s="7">
        <f t="shared" si="54"/>
        <v>0.6</v>
      </c>
      <c r="I162" s="13">
        <f t="shared" si="52"/>
        <v>0</v>
      </c>
    </row>
    <row r="163" spans="1:9" x14ac:dyDescent="0.45">
      <c r="A163" s="26">
        <f>'Soil Moisture Worksheet'!A164</f>
        <v>45906</v>
      </c>
      <c r="B163" s="37">
        <f>'Soil Moisture Worksheet'!B164</f>
        <v>159</v>
      </c>
      <c r="C163" s="9">
        <f>'Soil Moisture Worksheet'!W164</f>
        <v>0</v>
      </c>
      <c r="D163" s="7">
        <f t="shared" ref="D163:F163" si="80">D162</f>
        <v>0.25</v>
      </c>
      <c r="E163" s="7">
        <f t="shared" si="80"/>
        <v>50</v>
      </c>
      <c r="F163" s="7">
        <f t="shared" si="80"/>
        <v>50</v>
      </c>
      <c r="G163" s="9">
        <f t="shared" si="51"/>
        <v>0</v>
      </c>
      <c r="H163" s="7">
        <f t="shared" si="54"/>
        <v>0.6</v>
      </c>
      <c r="I163" s="13">
        <f t="shared" si="52"/>
        <v>0</v>
      </c>
    </row>
    <row r="164" spans="1:9" x14ac:dyDescent="0.45">
      <c r="A164" s="26">
        <f>'Soil Moisture Worksheet'!A165</f>
        <v>45907</v>
      </c>
      <c r="B164" s="37">
        <f>'Soil Moisture Worksheet'!B165</f>
        <v>160</v>
      </c>
      <c r="C164" s="9">
        <f>'Soil Moisture Worksheet'!W165</f>
        <v>0</v>
      </c>
      <c r="D164" s="7">
        <f t="shared" ref="D164:F164" si="81">D163</f>
        <v>0.25</v>
      </c>
      <c r="E164" s="7">
        <f t="shared" si="81"/>
        <v>50</v>
      </c>
      <c r="F164" s="7">
        <f t="shared" si="81"/>
        <v>50</v>
      </c>
      <c r="G164" s="9">
        <f t="shared" si="51"/>
        <v>0</v>
      </c>
      <c r="H164" s="7">
        <f t="shared" si="54"/>
        <v>0.6</v>
      </c>
      <c r="I164" s="13">
        <f t="shared" si="52"/>
        <v>0</v>
      </c>
    </row>
    <row r="165" spans="1:9" x14ac:dyDescent="0.45">
      <c r="A165" s="26">
        <f>'Soil Moisture Worksheet'!A166</f>
        <v>45908</v>
      </c>
      <c r="B165" s="37">
        <f>'Soil Moisture Worksheet'!B166</f>
        <v>161</v>
      </c>
      <c r="C165" s="9">
        <f>'Soil Moisture Worksheet'!W166</f>
        <v>0</v>
      </c>
      <c r="D165" s="7">
        <f t="shared" ref="D165:F165" si="82">D164</f>
        <v>0.25</v>
      </c>
      <c r="E165" s="7">
        <f t="shared" si="82"/>
        <v>50</v>
      </c>
      <c r="F165" s="7">
        <f t="shared" si="82"/>
        <v>50</v>
      </c>
      <c r="G165" s="9">
        <f t="shared" si="51"/>
        <v>0</v>
      </c>
      <c r="H165" s="7">
        <f t="shared" si="54"/>
        <v>0.6</v>
      </c>
      <c r="I165" s="13">
        <f t="shared" si="52"/>
        <v>0</v>
      </c>
    </row>
    <row r="166" spans="1:9" x14ac:dyDescent="0.45">
      <c r="A166" s="26">
        <f>'Soil Moisture Worksheet'!A167</f>
        <v>45909</v>
      </c>
      <c r="B166" s="37">
        <f>'Soil Moisture Worksheet'!B167</f>
        <v>162</v>
      </c>
      <c r="C166" s="9">
        <f>'Soil Moisture Worksheet'!W167</f>
        <v>0</v>
      </c>
      <c r="D166" s="7">
        <f t="shared" ref="D166:F166" si="83">D165</f>
        <v>0.25</v>
      </c>
      <c r="E166" s="7">
        <f t="shared" si="83"/>
        <v>50</v>
      </c>
      <c r="F166" s="7">
        <f t="shared" si="83"/>
        <v>50</v>
      </c>
      <c r="G166" s="9">
        <f t="shared" si="51"/>
        <v>0</v>
      </c>
      <c r="H166" s="7">
        <f t="shared" si="54"/>
        <v>0.6</v>
      </c>
      <c r="I166" s="13">
        <f t="shared" si="52"/>
        <v>0</v>
      </c>
    </row>
    <row r="167" spans="1:9" x14ac:dyDescent="0.45">
      <c r="A167" s="26">
        <f>'Soil Moisture Worksheet'!A168</f>
        <v>45910</v>
      </c>
      <c r="B167" s="37">
        <f>'Soil Moisture Worksheet'!B168</f>
        <v>163</v>
      </c>
      <c r="C167" s="9">
        <f>'Soil Moisture Worksheet'!W168</f>
        <v>0</v>
      </c>
      <c r="D167" s="7">
        <f t="shared" ref="D167:F167" si="84">D166</f>
        <v>0.25</v>
      </c>
      <c r="E167" s="7">
        <f t="shared" si="84"/>
        <v>50</v>
      </c>
      <c r="F167" s="7">
        <f t="shared" si="84"/>
        <v>50</v>
      </c>
      <c r="G167" s="9">
        <f t="shared" si="51"/>
        <v>0</v>
      </c>
      <c r="H167" s="7">
        <f t="shared" si="54"/>
        <v>0.6</v>
      </c>
      <c r="I167" s="13">
        <f t="shared" si="52"/>
        <v>0</v>
      </c>
    </row>
    <row r="168" spans="1:9" x14ac:dyDescent="0.45">
      <c r="A168" s="26">
        <f>'Soil Moisture Worksheet'!A169</f>
        <v>45911</v>
      </c>
      <c r="B168" s="37">
        <f>'Soil Moisture Worksheet'!B169</f>
        <v>164</v>
      </c>
      <c r="C168" s="9">
        <f>'Soil Moisture Worksheet'!W169</f>
        <v>0</v>
      </c>
      <c r="D168" s="7">
        <f t="shared" ref="D168:F168" si="85">D167</f>
        <v>0.25</v>
      </c>
      <c r="E168" s="7">
        <f t="shared" si="85"/>
        <v>50</v>
      </c>
      <c r="F168" s="7">
        <f t="shared" si="85"/>
        <v>50</v>
      </c>
      <c r="G168" s="9">
        <f t="shared" si="51"/>
        <v>0</v>
      </c>
      <c r="H168" s="7">
        <f t="shared" si="54"/>
        <v>0.6</v>
      </c>
      <c r="I168" s="13">
        <f t="shared" si="52"/>
        <v>0</v>
      </c>
    </row>
    <row r="169" spans="1:9" x14ac:dyDescent="0.45">
      <c r="A169" s="26">
        <f>'Soil Moisture Worksheet'!A170</f>
        <v>45912</v>
      </c>
      <c r="B169" s="37">
        <f>'Soil Moisture Worksheet'!B170</f>
        <v>165</v>
      </c>
      <c r="C169" s="9">
        <f>'Soil Moisture Worksheet'!W170</f>
        <v>0</v>
      </c>
      <c r="D169" s="7">
        <f t="shared" ref="D169:F169" si="86">D168</f>
        <v>0.25</v>
      </c>
      <c r="E169" s="7">
        <f t="shared" si="86"/>
        <v>50</v>
      </c>
      <c r="F169" s="7">
        <f t="shared" si="86"/>
        <v>50</v>
      </c>
      <c r="G169" s="9">
        <f t="shared" si="51"/>
        <v>0</v>
      </c>
      <c r="H169" s="7">
        <f t="shared" si="54"/>
        <v>0.6</v>
      </c>
      <c r="I169" s="13">
        <f t="shared" si="52"/>
        <v>0</v>
      </c>
    </row>
    <row r="170" spans="1:9" x14ac:dyDescent="0.45">
      <c r="A170" s="26">
        <f>'Soil Moisture Worksheet'!A171</f>
        <v>45913</v>
      </c>
      <c r="B170" s="37">
        <f>'Soil Moisture Worksheet'!B171</f>
        <v>166</v>
      </c>
      <c r="C170" s="9">
        <f>'Soil Moisture Worksheet'!W171</f>
        <v>0</v>
      </c>
      <c r="D170" s="7">
        <f t="shared" ref="D170:F170" si="87">D169</f>
        <v>0.25</v>
      </c>
      <c r="E170" s="7">
        <f t="shared" si="87"/>
        <v>50</v>
      </c>
      <c r="F170" s="7">
        <f t="shared" si="87"/>
        <v>50</v>
      </c>
      <c r="G170" s="9">
        <f t="shared" si="51"/>
        <v>0</v>
      </c>
      <c r="H170" s="7">
        <f t="shared" si="54"/>
        <v>0.6</v>
      </c>
      <c r="I170" s="13">
        <f t="shared" si="52"/>
        <v>0</v>
      </c>
    </row>
    <row r="171" spans="1:9" x14ac:dyDescent="0.45">
      <c r="A171" s="26">
        <f>'Soil Moisture Worksheet'!A172</f>
        <v>45914</v>
      </c>
      <c r="B171" s="37">
        <f>'Soil Moisture Worksheet'!B172</f>
        <v>167</v>
      </c>
      <c r="C171" s="9">
        <f>'Soil Moisture Worksheet'!W172</f>
        <v>0</v>
      </c>
      <c r="D171" s="7">
        <f t="shared" ref="D171:F171" si="88">D170</f>
        <v>0.25</v>
      </c>
      <c r="E171" s="7">
        <f t="shared" si="88"/>
        <v>50</v>
      </c>
      <c r="F171" s="7">
        <f t="shared" si="88"/>
        <v>50</v>
      </c>
      <c r="G171" s="9">
        <f t="shared" si="51"/>
        <v>0</v>
      </c>
      <c r="H171" s="7">
        <f t="shared" si="54"/>
        <v>0.6</v>
      </c>
      <c r="I171" s="13">
        <f t="shared" si="52"/>
        <v>0</v>
      </c>
    </row>
    <row r="172" spans="1:9" x14ac:dyDescent="0.45">
      <c r="A172" s="26">
        <f>'Soil Moisture Worksheet'!A173</f>
        <v>45915</v>
      </c>
      <c r="B172" s="37">
        <f>'Soil Moisture Worksheet'!B173</f>
        <v>168</v>
      </c>
      <c r="C172" s="9">
        <f>'Soil Moisture Worksheet'!W173</f>
        <v>0</v>
      </c>
      <c r="D172" s="7">
        <f t="shared" ref="D172:F172" si="89">D171</f>
        <v>0.25</v>
      </c>
      <c r="E172" s="7">
        <f t="shared" si="89"/>
        <v>50</v>
      </c>
      <c r="F172" s="7">
        <f t="shared" si="89"/>
        <v>50</v>
      </c>
      <c r="G172" s="9">
        <f t="shared" si="51"/>
        <v>0</v>
      </c>
      <c r="H172" s="7">
        <f t="shared" si="54"/>
        <v>0.6</v>
      </c>
      <c r="I172" s="13">
        <f t="shared" si="52"/>
        <v>0</v>
      </c>
    </row>
    <row r="173" spans="1:9" x14ac:dyDescent="0.45">
      <c r="A173" s="26">
        <f>'Soil Moisture Worksheet'!A174</f>
        <v>45916</v>
      </c>
      <c r="B173" s="37">
        <f>'Soil Moisture Worksheet'!B174</f>
        <v>169</v>
      </c>
      <c r="C173" s="9">
        <f>'Soil Moisture Worksheet'!W174</f>
        <v>0</v>
      </c>
      <c r="D173" s="7">
        <f t="shared" ref="D173:F173" si="90">D172</f>
        <v>0.25</v>
      </c>
      <c r="E173" s="7">
        <f t="shared" si="90"/>
        <v>50</v>
      </c>
      <c r="F173" s="7">
        <f t="shared" si="90"/>
        <v>50</v>
      </c>
      <c r="G173" s="9">
        <f t="shared" si="51"/>
        <v>0</v>
      </c>
      <c r="H173" s="7">
        <f t="shared" si="54"/>
        <v>0.6</v>
      </c>
      <c r="I173" s="13">
        <f t="shared" si="52"/>
        <v>0</v>
      </c>
    </row>
    <row r="174" spans="1:9" x14ac:dyDescent="0.45">
      <c r="A174" s="26">
        <f>'Soil Moisture Worksheet'!A175</f>
        <v>45917</v>
      </c>
      <c r="B174" s="37">
        <f>'Soil Moisture Worksheet'!B175</f>
        <v>170</v>
      </c>
      <c r="C174" s="9">
        <f>'Soil Moisture Worksheet'!W175</f>
        <v>0</v>
      </c>
      <c r="D174" s="7">
        <f t="shared" ref="D174:F174" si="91">D173</f>
        <v>0.25</v>
      </c>
      <c r="E174" s="7">
        <f t="shared" si="91"/>
        <v>50</v>
      </c>
      <c r="F174" s="7">
        <f t="shared" si="91"/>
        <v>50</v>
      </c>
      <c r="G174" s="9">
        <f t="shared" si="51"/>
        <v>0</v>
      </c>
      <c r="H174" s="7">
        <f t="shared" si="54"/>
        <v>0.6</v>
      </c>
      <c r="I174" s="13">
        <f t="shared" si="52"/>
        <v>0</v>
      </c>
    </row>
    <row r="175" spans="1:9" x14ac:dyDescent="0.45">
      <c r="A175" s="26">
        <f>'Soil Moisture Worksheet'!A176</f>
        <v>45918</v>
      </c>
      <c r="B175" s="37">
        <f>'Soil Moisture Worksheet'!B176</f>
        <v>171</v>
      </c>
      <c r="C175" s="9">
        <f>'Soil Moisture Worksheet'!W176</f>
        <v>0</v>
      </c>
      <c r="D175" s="7">
        <f t="shared" ref="D175:F175" si="92">D174</f>
        <v>0.25</v>
      </c>
      <c r="E175" s="7">
        <f t="shared" si="92"/>
        <v>50</v>
      </c>
      <c r="F175" s="7">
        <f t="shared" si="92"/>
        <v>50</v>
      </c>
      <c r="G175" s="9">
        <f t="shared" si="51"/>
        <v>0</v>
      </c>
      <c r="H175" s="7">
        <f t="shared" si="54"/>
        <v>0.6</v>
      </c>
      <c r="I175" s="13">
        <f t="shared" si="52"/>
        <v>0</v>
      </c>
    </row>
    <row r="176" spans="1:9" x14ac:dyDescent="0.45">
      <c r="A176" s="26">
        <f>'Soil Moisture Worksheet'!A177</f>
        <v>45919</v>
      </c>
      <c r="B176" s="37">
        <f>'Soil Moisture Worksheet'!B177</f>
        <v>172</v>
      </c>
      <c r="C176" s="9">
        <f>'Soil Moisture Worksheet'!W177</f>
        <v>0</v>
      </c>
      <c r="D176" s="7">
        <f t="shared" ref="D176:F176" si="93">D175</f>
        <v>0.25</v>
      </c>
      <c r="E176" s="7">
        <f t="shared" si="93"/>
        <v>50</v>
      </c>
      <c r="F176" s="7">
        <f t="shared" si="93"/>
        <v>50</v>
      </c>
      <c r="G176" s="9">
        <f t="shared" si="51"/>
        <v>0</v>
      </c>
      <c r="H176" s="7">
        <f t="shared" si="54"/>
        <v>0.6</v>
      </c>
      <c r="I176" s="13">
        <f t="shared" si="52"/>
        <v>0</v>
      </c>
    </row>
    <row r="177" spans="1:9" x14ac:dyDescent="0.45">
      <c r="A177" s="26">
        <f>'Soil Moisture Worksheet'!A178</f>
        <v>45920</v>
      </c>
      <c r="B177" s="37">
        <f>'Soil Moisture Worksheet'!B178</f>
        <v>173</v>
      </c>
      <c r="C177" s="9">
        <f>'Soil Moisture Worksheet'!W178</f>
        <v>0</v>
      </c>
      <c r="D177" s="7">
        <f t="shared" ref="D177:F177" si="94">D176</f>
        <v>0.25</v>
      </c>
      <c r="E177" s="7">
        <f t="shared" si="94"/>
        <v>50</v>
      </c>
      <c r="F177" s="7">
        <f t="shared" si="94"/>
        <v>50</v>
      </c>
      <c r="G177" s="9">
        <f t="shared" si="51"/>
        <v>0</v>
      </c>
      <c r="H177" s="7">
        <f t="shared" si="54"/>
        <v>0.6</v>
      </c>
      <c r="I177" s="13">
        <f t="shared" si="52"/>
        <v>0</v>
      </c>
    </row>
    <row r="178" spans="1:9" x14ac:dyDescent="0.45">
      <c r="A178" s="26">
        <f>'Soil Moisture Worksheet'!A179</f>
        <v>45921</v>
      </c>
      <c r="B178" s="37">
        <f>'Soil Moisture Worksheet'!B179</f>
        <v>174</v>
      </c>
      <c r="C178" s="9">
        <f>'Soil Moisture Worksheet'!W179</f>
        <v>0</v>
      </c>
      <c r="D178" s="7">
        <f t="shared" ref="D178:F178" si="95">D177</f>
        <v>0.25</v>
      </c>
      <c r="E178" s="7">
        <f t="shared" si="95"/>
        <v>50</v>
      </c>
      <c r="F178" s="7">
        <f t="shared" si="95"/>
        <v>50</v>
      </c>
      <c r="G178" s="9">
        <f t="shared" si="51"/>
        <v>0</v>
      </c>
      <c r="H178" s="7">
        <f t="shared" si="54"/>
        <v>0.6</v>
      </c>
      <c r="I178" s="13">
        <f t="shared" si="52"/>
        <v>0</v>
      </c>
    </row>
    <row r="179" spans="1:9" x14ac:dyDescent="0.45">
      <c r="A179" s="26">
        <f>'Soil Moisture Worksheet'!A180</f>
        <v>45922</v>
      </c>
      <c r="B179" s="37">
        <f>'Soil Moisture Worksheet'!B180</f>
        <v>175</v>
      </c>
      <c r="C179" s="9">
        <f>'Soil Moisture Worksheet'!W180</f>
        <v>0</v>
      </c>
      <c r="D179" s="7">
        <f t="shared" ref="D179:F179" si="96">D178</f>
        <v>0.25</v>
      </c>
      <c r="E179" s="7">
        <f t="shared" si="96"/>
        <v>50</v>
      </c>
      <c r="F179" s="7">
        <f t="shared" si="96"/>
        <v>50</v>
      </c>
      <c r="G179" s="9">
        <f t="shared" si="51"/>
        <v>0</v>
      </c>
      <c r="H179" s="7">
        <f t="shared" si="54"/>
        <v>0.6</v>
      </c>
      <c r="I179" s="13">
        <f t="shared" si="52"/>
        <v>0</v>
      </c>
    </row>
    <row r="180" spans="1:9" x14ac:dyDescent="0.45">
      <c r="A180" s="26">
        <f>'Soil Moisture Worksheet'!A181</f>
        <v>45923</v>
      </c>
      <c r="B180" s="37">
        <f>'Soil Moisture Worksheet'!B181</f>
        <v>176</v>
      </c>
      <c r="C180" s="9">
        <f>'Soil Moisture Worksheet'!W181</f>
        <v>0</v>
      </c>
      <c r="D180" s="7">
        <f t="shared" ref="D180:F180" si="97">D179</f>
        <v>0.25</v>
      </c>
      <c r="E180" s="7">
        <f t="shared" si="97"/>
        <v>50</v>
      </c>
      <c r="F180" s="7">
        <f t="shared" si="97"/>
        <v>50</v>
      </c>
      <c r="G180" s="9">
        <f t="shared" si="51"/>
        <v>0</v>
      </c>
      <c r="H180" s="7">
        <f t="shared" si="54"/>
        <v>0.6</v>
      </c>
      <c r="I180" s="13">
        <f t="shared" si="52"/>
        <v>0</v>
      </c>
    </row>
    <row r="181" spans="1:9" x14ac:dyDescent="0.45">
      <c r="A181" s="26">
        <f>'Soil Moisture Worksheet'!A182</f>
        <v>45924</v>
      </c>
      <c r="B181" s="37">
        <f>'Soil Moisture Worksheet'!B182</f>
        <v>177</v>
      </c>
      <c r="C181" s="9">
        <f>'Soil Moisture Worksheet'!W182</f>
        <v>0</v>
      </c>
      <c r="D181" s="7">
        <f t="shared" ref="D181:F181" si="98">D180</f>
        <v>0.25</v>
      </c>
      <c r="E181" s="7">
        <f t="shared" si="98"/>
        <v>50</v>
      </c>
      <c r="F181" s="7">
        <f t="shared" si="98"/>
        <v>50</v>
      </c>
      <c r="G181" s="9">
        <f t="shared" si="51"/>
        <v>0</v>
      </c>
      <c r="H181" s="7">
        <f t="shared" si="54"/>
        <v>0.6</v>
      </c>
      <c r="I181" s="13">
        <f t="shared" si="52"/>
        <v>0</v>
      </c>
    </row>
    <row r="182" spans="1:9" x14ac:dyDescent="0.45">
      <c r="A182" s="26">
        <f>'Soil Moisture Worksheet'!A183</f>
        <v>45925</v>
      </c>
      <c r="B182" s="37">
        <f>'Soil Moisture Worksheet'!B183</f>
        <v>178</v>
      </c>
      <c r="C182" s="9">
        <f>'Soil Moisture Worksheet'!W183</f>
        <v>0</v>
      </c>
      <c r="D182" s="7">
        <f t="shared" ref="D182:F182" si="99">D181</f>
        <v>0.25</v>
      </c>
      <c r="E182" s="7">
        <f t="shared" si="99"/>
        <v>50</v>
      </c>
      <c r="F182" s="7">
        <f t="shared" si="99"/>
        <v>50</v>
      </c>
      <c r="G182" s="9">
        <f t="shared" si="51"/>
        <v>0</v>
      </c>
      <c r="H182" s="7">
        <f t="shared" si="54"/>
        <v>0.6</v>
      </c>
      <c r="I182" s="13">
        <f t="shared" si="52"/>
        <v>0</v>
      </c>
    </row>
    <row r="183" spans="1:9" x14ac:dyDescent="0.45">
      <c r="A183" s="26">
        <f>'Soil Moisture Worksheet'!A184</f>
        <v>45926</v>
      </c>
      <c r="B183" s="37">
        <f>'Soil Moisture Worksheet'!B184</f>
        <v>179</v>
      </c>
      <c r="C183" s="9">
        <f>'Soil Moisture Worksheet'!W184</f>
        <v>0</v>
      </c>
      <c r="D183" s="7">
        <f t="shared" ref="D183:F183" si="100">D182</f>
        <v>0.25</v>
      </c>
      <c r="E183" s="7">
        <f t="shared" si="100"/>
        <v>50</v>
      </c>
      <c r="F183" s="7">
        <f t="shared" si="100"/>
        <v>50</v>
      </c>
      <c r="G183" s="9">
        <f t="shared" si="51"/>
        <v>0</v>
      </c>
      <c r="H183" s="7">
        <f t="shared" si="54"/>
        <v>0.6</v>
      </c>
      <c r="I183" s="13">
        <f t="shared" si="52"/>
        <v>0</v>
      </c>
    </row>
    <row r="184" spans="1:9" x14ac:dyDescent="0.45">
      <c r="A184" s="26">
        <f>'Soil Moisture Worksheet'!A185</f>
        <v>45927</v>
      </c>
      <c r="B184" s="37">
        <f>'Soil Moisture Worksheet'!B185</f>
        <v>180</v>
      </c>
      <c r="C184" s="9">
        <f>'Soil Moisture Worksheet'!W185</f>
        <v>0</v>
      </c>
      <c r="D184" s="7">
        <f t="shared" ref="D184:F184" si="101">D183</f>
        <v>0.25</v>
      </c>
      <c r="E184" s="7">
        <f t="shared" si="101"/>
        <v>50</v>
      </c>
      <c r="F184" s="7">
        <f t="shared" si="101"/>
        <v>50</v>
      </c>
      <c r="G184" s="9">
        <f t="shared" si="51"/>
        <v>0</v>
      </c>
      <c r="H184" s="7">
        <f t="shared" si="54"/>
        <v>0.6</v>
      </c>
      <c r="I184" s="13">
        <f t="shared" si="52"/>
        <v>0</v>
      </c>
    </row>
    <row r="185" spans="1:9" x14ac:dyDescent="0.45">
      <c r="A185" s="26">
        <f>'Soil Moisture Worksheet'!A186</f>
        <v>45928</v>
      </c>
      <c r="B185" s="37">
        <f>'Soil Moisture Worksheet'!B186</f>
        <v>181</v>
      </c>
      <c r="C185" s="9">
        <f>'Soil Moisture Worksheet'!W186</f>
        <v>0</v>
      </c>
      <c r="D185" s="7">
        <f t="shared" ref="D185:F185" si="102">D184</f>
        <v>0.25</v>
      </c>
      <c r="E185" s="7">
        <f t="shared" si="102"/>
        <v>50</v>
      </c>
      <c r="F185" s="7">
        <f t="shared" si="102"/>
        <v>50</v>
      </c>
      <c r="G185" s="9">
        <f t="shared" si="51"/>
        <v>0</v>
      </c>
      <c r="H185" s="7">
        <f t="shared" si="54"/>
        <v>0.6</v>
      </c>
      <c r="I185" s="13">
        <f t="shared" si="52"/>
        <v>0</v>
      </c>
    </row>
    <row r="186" spans="1:9" x14ac:dyDescent="0.45">
      <c r="A186" s="26">
        <f>'Soil Moisture Worksheet'!A187</f>
        <v>45929</v>
      </c>
      <c r="B186" s="37">
        <f>'Soil Moisture Worksheet'!B187</f>
        <v>182</v>
      </c>
      <c r="C186" s="9">
        <f>'Soil Moisture Worksheet'!W187</f>
        <v>0</v>
      </c>
      <c r="D186" s="7">
        <f t="shared" ref="D186:F186" si="103">D185</f>
        <v>0.25</v>
      </c>
      <c r="E186" s="7">
        <f t="shared" si="103"/>
        <v>50</v>
      </c>
      <c r="F186" s="7">
        <f t="shared" si="103"/>
        <v>50</v>
      </c>
      <c r="G186" s="9">
        <f t="shared" si="51"/>
        <v>0</v>
      </c>
      <c r="H186" s="7">
        <f t="shared" si="54"/>
        <v>0.6</v>
      </c>
      <c r="I186" s="13">
        <f t="shared" si="52"/>
        <v>0</v>
      </c>
    </row>
    <row r="187" spans="1:9" x14ac:dyDescent="0.45">
      <c r="A187" s="26">
        <f>'Soil Moisture Worksheet'!A188</f>
        <v>45930</v>
      </c>
      <c r="B187" s="37">
        <f>'Soil Moisture Worksheet'!B188</f>
        <v>183</v>
      </c>
      <c r="C187" s="9">
        <f>'Soil Moisture Worksheet'!W188</f>
        <v>0</v>
      </c>
      <c r="D187" s="7">
        <f t="shared" ref="D187:F187" si="104">D186</f>
        <v>0.25</v>
      </c>
      <c r="E187" s="7">
        <f t="shared" si="104"/>
        <v>50</v>
      </c>
      <c r="F187" s="7">
        <f t="shared" si="104"/>
        <v>50</v>
      </c>
      <c r="G187" s="9">
        <f t="shared" si="51"/>
        <v>0</v>
      </c>
      <c r="H187" s="7">
        <f t="shared" si="54"/>
        <v>0.6</v>
      </c>
      <c r="I187" s="13">
        <f t="shared" si="52"/>
        <v>0</v>
      </c>
    </row>
    <row r="188" spans="1:9" x14ac:dyDescent="0.45">
      <c r="A188" s="26">
        <f>'Soil Moisture Worksheet'!A189</f>
        <v>45931</v>
      </c>
      <c r="B188" s="37">
        <f>'Soil Moisture Worksheet'!B189</f>
        <v>184</v>
      </c>
      <c r="C188" s="9">
        <f>'Soil Moisture Worksheet'!W189</f>
        <v>0</v>
      </c>
      <c r="D188" s="7">
        <f t="shared" ref="D188:F188" si="105">D187</f>
        <v>0.25</v>
      </c>
      <c r="E188" s="7">
        <f t="shared" si="105"/>
        <v>50</v>
      </c>
      <c r="F188" s="7">
        <f t="shared" si="105"/>
        <v>50</v>
      </c>
      <c r="G188" s="9">
        <f t="shared" si="51"/>
        <v>0</v>
      </c>
      <c r="H188" s="7">
        <f t="shared" si="54"/>
        <v>0.6</v>
      </c>
      <c r="I188" s="13">
        <f t="shared" si="52"/>
        <v>0</v>
      </c>
    </row>
    <row r="189" spans="1:9" x14ac:dyDescent="0.45">
      <c r="A189" s="26">
        <f>'Soil Moisture Worksheet'!A190</f>
        <v>45932</v>
      </c>
      <c r="B189" s="37">
        <f>'Soil Moisture Worksheet'!B190</f>
        <v>185</v>
      </c>
      <c r="C189" s="9">
        <f>'Soil Moisture Worksheet'!W190</f>
        <v>0</v>
      </c>
      <c r="D189" s="7">
        <f t="shared" ref="D189:F189" si="106">D188</f>
        <v>0.25</v>
      </c>
      <c r="E189" s="7">
        <f t="shared" si="106"/>
        <v>50</v>
      </c>
      <c r="F189" s="7">
        <f t="shared" si="106"/>
        <v>50</v>
      </c>
      <c r="G189" s="9">
        <f t="shared" si="51"/>
        <v>0</v>
      </c>
      <c r="H189" s="7">
        <f t="shared" si="54"/>
        <v>0.6</v>
      </c>
      <c r="I189" s="13">
        <f t="shared" si="52"/>
        <v>0</v>
      </c>
    </row>
    <row r="190" spans="1:9" x14ac:dyDescent="0.45">
      <c r="A190" s="26">
        <f>'Soil Moisture Worksheet'!A191</f>
        <v>45933</v>
      </c>
      <c r="B190" s="37">
        <f>'Soil Moisture Worksheet'!B191</f>
        <v>186</v>
      </c>
      <c r="C190" s="9">
        <f>'Soil Moisture Worksheet'!W191</f>
        <v>0</v>
      </c>
      <c r="D190" s="7">
        <f t="shared" ref="D190:F190" si="107">D189</f>
        <v>0.25</v>
      </c>
      <c r="E190" s="7">
        <f t="shared" si="107"/>
        <v>50</v>
      </c>
      <c r="F190" s="7">
        <f t="shared" si="107"/>
        <v>50</v>
      </c>
      <c r="G190" s="9">
        <f t="shared" si="51"/>
        <v>0</v>
      </c>
      <c r="H190" s="7">
        <f t="shared" si="54"/>
        <v>0.6</v>
      </c>
      <c r="I190" s="13">
        <f t="shared" si="52"/>
        <v>0</v>
      </c>
    </row>
    <row r="191" spans="1:9" x14ac:dyDescent="0.45">
      <c r="A191" s="26">
        <f>'Soil Moisture Worksheet'!A192</f>
        <v>45934</v>
      </c>
      <c r="B191" s="37">
        <f>'Soil Moisture Worksheet'!B192</f>
        <v>187</v>
      </c>
      <c r="C191" s="9">
        <f>'Soil Moisture Worksheet'!W192</f>
        <v>0</v>
      </c>
      <c r="D191" s="7">
        <f t="shared" ref="D191:F191" si="108">D190</f>
        <v>0.25</v>
      </c>
      <c r="E191" s="7">
        <f t="shared" si="108"/>
        <v>50</v>
      </c>
      <c r="F191" s="7">
        <f t="shared" si="108"/>
        <v>50</v>
      </c>
      <c r="G191" s="9">
        <f t="shared" si="51"/>
        <v>0</v>
      </c>
      <c r="H191" s="7">
        <f t="shared" si="54"/>
        <v>0.6</v>
      </c>
      <c r="I191" s="13">
        <f t="shared" si="52"/>
        <v>0</v>
      </c>
    </row>
    <row r="192" spans="1:9" x14ac:dyDescent="0.45">
      <c r="A192" s="26">
        <f>'Soil Moisture Worksheet'!A193</f>
        <v>45935</v>
      </c>
      <c r="B192" s="37">
        <f>'Soil Moisture Worksheet'!B193</f>
        <v>188</v>
      </c>
      <c r="C192" s="9">
        <f>'Soil Moisture Worksheet'!W193</f>
        <v>0</v>
      </c>
      <c r="D192" s="7">
        <f t="shared" ref="D192:F192" si="109">D191</f>
        <v>0.25</v>
      </c>
      <c r="E192" s="7">
        <f t="shared" si="109"/>
        <v>50</v>
      </c>
      <c r="F192" s="7">
        <f t="shared" si="109"/>
        <v>50</v>
      </c>
      <c r="G192" s="9">
        <f t="shared" si="51"/>
        <v>0</v>
      </c>
      <c r="H192" s="7">
        <f t="shared" si="54"/>
        <v>0.6</v>
      </c>
      <c r="I192" s="13">
        <f t="shared" si="52"/>
        <v>0</v>
      </c>
    </row>
    <row r="193" spans="1:9" x14ac:dyDescent="0.45">
      <c r="A193" s="26">
        <f>'Soil Moisture Worksheet'!A194</f>
        <v>45936</v>
      </c>
      <c r="B193" s="37">
        <f>'Soil Moisture Worksheet'!B194</f>
        <v>189</v>
      </c>
      <c r="C193" s="9">
        <f>'Soil Moisture Worksheet'!W194</f>
        <v>0</v>
      </c>
      <c r="D193" s="7">
        <f t="shared" ref="D193:F193" si="110">D192</f>
        <v>0.25</v>
      </c>
      <c r="E193" s="7">
        <f t="shared" si="110"/>
        <v>50</v>
      </c>
      <c r="F193" s="7">
        <f t="shared" si="110"/>
        <v>50</v>
      </c>
      <c r="G193" s="9">
        <f t="shared" si="51"/>
        <v>0</v>
      </c>
      <c r="H193" s="7">
        <f t="shared" si="54"/>
        <v>0.6</v>
      </c>
      <c r="I193" s="13">
        <f t="shared" si="52"/>
        <v>0</v>
      </c>
    </row>
    <row r="194" spans="1:9" x14ac:dyDescent="0.45">
      <c r="A194" s="26">
        <f>'Soil Moisture Worksheet'!A195</f>
        <v>45937</v>
      </c>
      <c r="B194" s="37">
        <f>'Soil Moisture Worksheet'!B195</f>
        <v>190</v>
      </c>
      <c r="C194" s="9">
        <f>'Soil Moisture Worksheet'!W195</f>
        <v>0</v>
      </c>
      <c r="D194" s="7">
        <f t="shared" ref="D194:F194" si="111">D193</f>
        <v>0.25</v>
      </c>
      <c r="E194" s="7">
        <f t="shared" si="111"/>
        <v>50</v>
      </c>
      <c r="F194" s="7">
        <f t="shared" si="111"/>
        <v>50</v>
      </c>
      <c r="G194" s="9">
        <f t="shared" si="51"/>
        <v>0</v>
      </c>
      <c r="H194" s="7">
        <f t="shared" si="54"/>
        <v>0.6</v>
      </c>
      <c r="I194" s="13">
        <f t="shared" si="52"/>
        <v>0</v>
      </c>
    </row>
    <row r="195" spans="1:9" x14ac:dyDescent="0.45">
      <c r="A195" s="26">
        <f>'Soil Moisture Worksheet'!A196</f>
        <v>45938</v>
      </c>
      <c r="B195" s="37">
        <f>'Soil Moisture Worksheet'!B196</f>
        <v>191</v>
      </c>
      <c r="C195" s="9">
        <f>'Soil Moisture Worksheet'!W196</f>
        <v>0</v>
      </c>
      <c r="D195" s="7">
        <f t="shared" ref="D195:F195" si="112">D194</f>
        <v>0.25</v>
      </c>
      <c r="E195" s="7">
        <f t="shared" si="112"/>
        <v>50</v>
      </c>
      <c r="F195" s="7">
        <f t="shared" si="112"/>
        <v>50</v>
      </c>
      <c r="G195" s="9">
        <f t="shared" si="51"/>
        <v>0</v>
      </c>
      <c r="H195" s="7">
        <f t="shared" si="54"/>
        <v>0.6</v>
      </c>
      <c r="I195" s="13">
        <f t="shared" si="52"/>
        <v>0</v>
      </c>
    </row>
    <row r="196" spans="1:9" x14ac:dyDescent="0.45">
      <c r="A196" s="26">
        <f>'Soil Moisture Worksheet'!A197</f>
        <v>45939</v>
      </c>
      <c r="B196" s="37">
        <f>'Soil Moisture Worksheet'!B197</f>
        <v>192</v>
      </c>
      <c r="C196" s="9">
        <f>'Soil Moisture Worksheet'!W197</f>
        <v>0</v>
      </c>
      <c r="D196" s="7">
        <f t="shared" ref="D196:F196" si="113">D195</f>
        <v>0.25</v>
      </c>
      <c r="E196" s="7">
        <f t="shared" si="113"/>
        <v>50</v>
      </c>
      <c r="F196" s="7">
        <f t="shared" si="113"/>
        <v>50</v>
      </c>
      <c r="G196" s="9">
        <f t="shared" si="51"/>
        <v>0</v>
      </c>
      <c r="H196" s="7">
        <f t="shared" si="54"/>
        <v>0.6</v>
      </c>
      <c r="I196" s="13">
        <f t="shared" si="52"/>
        <v>0</v>
      </c>
    </row>
    <row r="197" spans="1:9" x14ac:dyDescent="0.45">
      <c r="A197" s="26">
        <f>'Soil Moisture Worksheet'!A198</f>
        <v>45940</v>
      </c>
      <c r="B197" s="37">
        <f>'Soil Moisture Worksheet'!B198</f>
        <v>193</v>
      </c>
      <c r="C197" s="9">
        <f>'Soil Moisture Worksheet'!W198</f>
        <v>0</v>
      </c>
      <c r="D197" s="7">
        <f t="shared" ref="D197:F197" si="114">D196</f>
        <v>0.25</v>
      </c>
      <c r="E197" s="7">
        <f t="shared" si="114"/>
        <v>50</v>
      </c>
      <c r="F197" s="7">
        <f t="shared" si="114"/>
        <v>50</v>
      </c>
      <c r="G197" s="9">
        <f t="shared" si="51"/>
        <v>0</v>
      </c>
      <c r="H197" s="7">
        <f t="shared" si="54"/>
        <v>0.6</v>
      </c>
      <c r="I197" s="13">
        <f t="shared" si="52"/>
        <v>0</v>
      </c>
    </row>
    <row r="198" spans="1:9" x14ac:dyDescent="0.45">
      <c r="A198" s="26">
        <f>'Soil Moisture Worksheet'!A199</f>
        <v>45941</v>
      </c>
      <c r="B198" s="37">
        <f>'Soil Moisture Worksheet'!B199</f>
        <v>194</v>
      </c>
      <c r="C198" s="9">
        <f>'Soil Moisture Worksheet'!W199</f>
        <v>0</v>
      </c>
      <c r="D198" s="7">
        <f t="shared" ref="D198:F198" si="115">D197</f>
        <v>0.25</v>
      </c>
      <c r="E198" s="7">
        <f t="shared" si="115"/>
        <v>50</v>
      </c>
      <c r="F198" s="7">
        <f t="shared" si="115"/>
        <v>50</v>
      </c>
      <c r="G198" s="9">
        <f t="shared" si="51"/>
        <v>0</v>
      </c>
      <c r="H198" s="7">
        <f t="shared" si="54"/>
        <v>0.6</v>
      </c>
      <c r="I198" s="13">
        <f t="shared" si="52"/>
        <v>0</v>
      </c>
    </row>
    <row r="199" spans="1:9" x14ac:dyDescent="0.45">
      <c r="A199" s="26">
        <f>'Soil Moisture Worksheet'!A200</f>
        <v>45942</v>
      </c>
      <c r="B199" s="37">
        <f>'Soil Moisture Worksheet'!B200</f>
        <v>195</v>
      </c>
      <c r="C199" s="9">
        <f>'Soil Moisture Worksheet'!W200</f>
        <v>0</v>
      </c>
      <c r="D199" s="7">
        <f t="shared" ref="D199:F199" si="116">D198</f>
        <v>0.25</v>
      </c>
      <c r="E199" s="7">
        <f t="shared" si="116"/>
        <v>50</v>
      </c>
      <c r="F199" s="7">
        <f t="shared" si="116"/>
        <v>50</v>
      </c>
      <c r="G199" s="9">
        <f t="shared" si="51"/>
        <v>0</v>
      </c>
      <c r="H199" s="7">
        <f t="shared" si="54"/>
        <v>0.6</v>
      </c>
      <c r="I199" s="13">
        <f t="shared" si="52"/>
        <v>0</v>
      </c>
    </row>
    <row r="200" spans="1:9" x14ac:dyDescent="0.45">
      <c r="A200" s="26">
        <f>'Soil Moisture Worksheet'!A201</f>
        <v>45943</v>
      </c>
      <c r="B200" s="37">
        <f>'Soil Moisture Worksheet'!B201</f>
        <v>196</v>
      </c>
      <c r="C200" s="9">
        <f>'Soil Moisture Worksheet'!W201</f>
        <v>0</v>
      </c>
      <c r="D200" s="7">
        <f t="shared" ref="D200:F200" si="117">D199</f>
        <v>0.25</v>
      </c>
      <c r="E200" s="7">
        <f t="shared" si="117"/>
        <v>50</v>
      </c>
      <c r="F200" s="7">
        <f t="shared" si="117"/>
        <v>50</v>
      </c>
      <c r="G200" s="9">
        <f t="shared" ref="G200:G263" si="118">C200*10*D200*E200/F200</f>
        <v>0</v>
      </c>
      <c r="H200" s="7">
        <f t="shared" si="54"/>
        <v>0.6</v>
      </c>
      <c r="I200" s="13">
        <f t="shared" ref="I200:I263" si="119">G200/(H200*60)</f>
        <v>0</v>
      </c>
    </row>
    <row r="201" spans="1:9" x14ac:dyDescent="0.45">
      <c r="A201" s="26">
        <f>'Soil Moisture Worksheet'!A202</f>
        <v>45944</v>
      </c>
      <c r="B201" s="37">
        <f>'Soil Moisture Worksheet'!B202</f>
        <v>197</v>
      </c>
      <c r="C201" s="9">
        <f>'Soil Moisture Worksheet'!W202</f>
        <v>0</v>
      </c>
      <c r="D201" s="7">
        <f t="shared" ref="D201:F201" si="120">D200</f>
        <v>0.25</v>
      </c>
      <c r="E201" s="7">
        <f t="shared" si="120"/>
        <v>50</v>
      </c>
      <c r="F201" s="7">
        <f t="shared" si="120"/>
        <v>50</v>
      </c>
      <c r="G201" s="9">
        <f t="shared" si="118"/>
        <v>0</v>
      </c>
      <c r="H201" s="7">
        <f t="shared" ref="H201:H264" si="121">H200</f>
        <v>0.6</v>
      </c>
      <c r="I201" s="13">
        <f t="shared" si="119"/>
        <v>0</v>
      </c>
    </row>
    <row r="202" spans="1:9" x14ac:dyDescent="0.45">
      <c r="A202" s="26">
        <f>'Soil Moisture Worksheet'!A203</f>
        <v>45945</v>
      </c>
      <c r="B202" s="37">
        <f>'Soil Moisture Worksheet'!B203</f>
        <v>198</v>
      </c>
      <c r="C202" s="9">
        <f>'Soil Moisture Worksheet'!W203</f>
        <v>0</v>
      </c>
      <c r="D202" s="7">
        <f t="shared" ref="D202:F202" si="122">D201</f>
        <v>0.25</v>
      </c>
      <c r="E202" s="7">
        <f t="shared" si="122"/>
        <v>50</v>
      </c>
      <c r="F202" s="7">
        <f t="shared" si="122"/>
        <v>50</v>
      </c>
      <c r="G202" s="9">
        <f t="shared" si="118"/>
        <v>0</v>
      </c>
      <c r="H202" s="7">
        <f t="shared" si="121"/>
        <v>0.6</v>
      </c>
      <c r="I202" s="13">
        <f t="shared" si="119"/>
        <v>0</v>
      </c>
    </row>
    <row r="203" spans="1:9" x14ac:dyDescent="0.45">
      <c r="A203" s="26">
        <f>'Soil Moisture Worksheet'!A204</f>
        <v>45946</v>
      </c>
      <c r="B203" s="37">
        <f>'Soil Moisture Worksheet'!B204</f>
        <v>199</v>
      </c>
      <c r="C203" s="9">
        <f>'Soil Moisture Worksheet'!W204</f>
        <v>0</v>
      </c>
      <c r="D203" s="7">
        <f t="shared" ref="D203:F203" si="123">D202</f>
        <v>0.25</v>
      </c>
      <c r="E203" s="7">
        <f t="shared" si="123"/>
        <v>50</v>
      </c>
      <c r="F203" s="7">
        <f t="shared" si="123"/>
        <v>50</v>
      </c>
      <c r="G203" s="9">
        <f t="shared" si="118"/>
        <v>0</v>
      </c>
      <c r="H203" s="7">
        <f t="shared" si="121"/>
        <v>0.6</v>
      </c>
      <c r="I203" s="13">
        <f t="shared" si="119"/>
        <v>0</v>
      </c>
    </row>
    <row r="204" spans="1:9" x14ac:dyDescent="0.45">
      <c r="A204" s="26">
        <f>'Soil Moisture Worksheet'!A205</f>
        <v>45947</v>
      </c>
      <c r="B204" s="37">
        <f>'Soil Moisture Worksheet'!B205</f>
        <v>200</v>
      </c>
      <c r="C204" s="9">
        <f>'Soil Moisture Worksheet'!W205</f>
        <v>0</v>
      </c>
      <c r="D204" s="7">
        <f t="shared" ref="D204:F204" si="124">D203</f>
        <v>0.25</v>
      </c>
      <c r="E204" s="7">
        <f t="shared" si="124"/>
        <v>50</v>
      </c>
      <c r="F204" s="7">
        <f t="shared" si="124"/>
        <v>50</v>
      </c>
      <c r="G204" s="9">
        <f t="shared" si="118"/>
        <v>0</v>
      </c>
      <c r="H204" s="7">
        <f t="shared" si="121"/>
        <v>0.6</v>
      </c>
      <c r="I204" s="13">
        <f t="shared" si="119"/>
        <v>0</v>
      </c>
    </row>
    <row r="205" spans="1:9" x14ac:dyDescent="0.45">
      <c r="A205" s="26">
        <f>'Soil Moisture Worksheet'!A206</f>
        <v>45948</v>
      </c>
      <c r="B205" s="37">
        <f>'Soil Moisture Worksheet'!B206</f>
        <v>201</v>
      </c>
      <c r="C205" s="9">
        <f>'Soil Moisture Worksheet'!W206</f>
        <v>0</v>
      </c>
      <c r="D205" s="7">
        <f t="shared" ref="D205:F205" si="125">D204</f>
        <v>0.25</v>
      </c>
      <c r="E205" s="7">
        <f t="shared" si="125"/>
        <v>50</v>
      </c>
      <c r="F205" s="7">
        <f t="shared" si="125"/>
        <v>50</v>
      </c>
      <c r="G205" s="9">
        <f t="shared" si="118"/>
        <v>0</v>
      </c>
      <c r="H205" s="7">
        <f t="shared" si="121"/>
        <v>0.6</v>
      </c>
      <c r="I205" s="13">
        <f t="shared" si="119"/>
        <v>0</v>
      </c>
    </row>
    <row r="206" spans="1:9" x14ac:dyDescent="0.45">
      <c r="A206" s="26">
        <f>'Soil Moisture Worksheet'!A207</f>
        <v>45949</v>
      </c>
      <c r="B206" s="37">
        <f>'Soil Moisture Worksheet'!B207</f>
        <v>202</v>
      </c>
      <c r="C206" s="9">
        <f>'Soil Moisture Worksheet'!W207</f>
        <v>0</v>
      </c>
      <c r="D206" s="7">
        <f t="shared" ref="D206:F206" si="126">D205</f>
        <v>0.25</v>
      </c>
      <c r="E206" s="7">
        <f t="shared" si="126"/>
        <v>50</v>
      </c>
      <c r="F206" s="7">
        <f t="shared" si="126"/>
        <v>50</v>
      </c>
      <c r="G206" s="9">
        <f t="shared" si="118"/>
        <v>0</v>
      </c>
      <c r="H206" s="7">
        <f t="shared" si="121"/>
        <v>0.6</v>
      </c>
      <c r="I206" s="13">
        <f t="shared" si="119"/>
        <v>0</v>
      </c>
    </row>
    <row r="207" spans="1:9" x14ac:dyDescent="0.45">
      <c r="A207" s="26">
        <f>'Soil Moisture Worksheet'!A208</f>
        <v>45950</v>
      </c>
      <c r="B207" s="37">
        <f>'Soil Moisture Worksheet'!B208</f>
        <v>203</v>
      </c>
      <c r="C207" s="9">
        <f>'Soil Moisture Worksheet'!W208</f>
        <v>0</v>
      </c>
      <c r="D207" s="7">
        <f t="shared" ref="D207:F207" si="127">D206</f>
        <v>0.25</v>
      </c>
      <c r="E207" s="7">
        <f t="shared" si="127"/>
        <v>50</v>
      </c>
      <c r="F207" s="7">
        <f t="shared" si="127"/>
        <v>50</v>
      </c>
      <c r="G207" s="9">
        <f t="shared" si="118"/>
        <v>0</v>
      </c>
      <c r="H207" s="7">
        <f t="shared" si="121"/>
        <v>0.6</v>
      </c>
      <c r="I207" s="13">
        <f t="shared" si="119"/>
        <v>0</v>
      </c>
    </row>
    <row r="208" spans="1:9" x14ac:dyDescent="0.45">
      <c r="A208" s="26">
        <f>'Soil Moisture Worksheet'!A209</f>
        <v>45951</v>
      </c>
      <c r="B208" s="37">
        <f>'Soil Moisture Worksheet'!B209</f>
        <v>204</v>
      </c>
      <c r="C208" s="9">
        <f>'Soil Moisture Worksheet'!W209</f>
        <v>0</v>
      </c>
      <c r="D208" s="7">
        <f t="shared" ref="D208:F208" si="128">D207</f>
        <v>0.25</v>
      </c>
      <c r="E208" s="7">
        <f t="shared" si="128"/>
        <v>50</v>
      </c>
      <c r="F208" s="7">
        <f t="shared" si="128"/>
        <v>50</v>
      </c>
      <c r="G208" s="9">
        <f t="shared" si="118"/>
        <v>0</v>
      </c>
      <c r="H208" s="7">
        <f t="shared" si="121"/>
        <v>0.6</v>
      </c>
      <c r="I208" s="13">
        <f t="shared" si="119"/>
        <v>0</v>
      </c>
    </row>
    <row r="209" spans="1:9" x14ac:dyDescent="0.45">
      <c r="A209" s="26">
        <f>'Soil Moisture Worksheet'!A210</f>
        <v>45952</v>
      </c>
      <c r="B209" s="37">
        <f>'Soil Moisture Worksheet'!B210</f>
        <v>205</v>
      </c>
      <c r="C209" s="9">
        <f>'Soil Moisture Worksheet'!W210</f>
        <v>0</v>
      </c>
      <c r="D209" s="7">
        <f t="shared" ref="D209:F209" si="129">D208</f>
        <v>0.25</v>
      </c>
      <c r="E209" s="7">
        <f t="shared" si="129"/>
        <v>50</v>
      </c>
      <c r="F209" s="7">
        <f t="shared" si="129"/>
        <v>50</v>
      </c>
      <c r="G209" s="9">
        <f t="shared" si="118"/>
        <v>0</v>
      </c>
      <c r="H209" s="7">
        <f t="shared" si="121"/>
        <v>0.6</v>
      </c>
      <c r="I209" s="13">
        <f t="shared" si="119"/>
        <v>0</v>
      </c>
    </row>
    <row r="210" spans="1:9" x14ac:dyDescent="0.45">
      <c r="A210" s="26">
        <f>'Soil Moisture Worksheet'!A211</f>
        <v>45953</v>
      </c>
      <c r="B210" s="37">
        <f>'Soil Moisture Worksheet'!B211</f>
        <v>206</v>
      </c>
      <c r="C210" s="9">
        <f>'Soil Moisture Worksheet'!W211</f>
        <v>0</v>
      </c>
      <c r="D210" s="7">
        <f t="shared" ref="D210:F210" si="130">D209</f>
        <v>0.25</v>
      </c>
      <c r="E210" s="7">
        <f t="shared" si="130"/>
        <v>50</v>
      </c>
      <c r="F210" s="7">
        <f t="shared" si="130"/>
        <v>50</v>
      </c>
      <c r="G210" s="9">
        <f t="shared" si="118"/>
        <v>0</v>
      </c>
      <c r="H210" s="7">
        <f t="shared" si="121"/>
        <v>0.6</v>
      </c>
      <c r="I210" s="13">
        <f t="shared" si="119"/>
        <v>0</v>
      </c>
    </row>
    <row r="211" spans="1:9" x14ac:dyDescent="0.45">
      <c r="A211" s="26">
        <f>'Soil Moisture Worksheet'!A212</f>
        <v>45954</v>
      </c>
      <c r="B211" s="37">
        <f>'Soil Moisture Worksheet'!B212</f>
        <v>207</v>
      </c>
      <c r="C211" s="9">
        <f>'Soil Moisture Worksheet'!W212</f>
        <v>0</v>
      </c>
      <c r="D211" s="7">
        <f t="shared" ref="D211:F211" si="131">D210</f>
        <v>0.25</v>
      </c>
      <c r="E211" s="7">
        <f t="shared" si="131"/>
        <v>50</v>
      </c>
      <c r="F211" s="7">
        <f t="shared" si="131"/>
        <v>50</v>
      </c>
      <c r="G211" s="9">
        <f t="shared" si="118"/>
        <v>0</v>
      </c>
      <c r="H211" s="7">
        <f t="shared" si="121"/>
        <v>0.6</v>
      </c>
      <c r="I211" s="13">
        <f t="shared" si="119"/>
        <v>0</v>
      </c>
    </row>
    <row r="212" spans="1:9" x14ac:dyDescent="0.45">
      <c r="A212" s="26">
        <f>'Soil Moisture Worksheet'!A213</f>
        <v>45955</v>
      </c>
      <c r="B212" s="37">
        <f>'Soil Moisture Worksheet'!B213</f>
        <v>208</v>
      </c>
      <c r="C212" s="9">
        <f>'Soil Moisture Worksheet'!W213</f>
        <v>0</v>
      </c>
      <c r="D212" s="7">
        <f t="shared" ref="D212:F212" si="132">D211</f>
        <v>0.25</v>
      </c>
      <c r="E212" s="7">
        <f t="shared" si="132"/>
        <v>50</v>
      </c>
      <c r="F212" s="7">
        <f t="shared" si="132"/>
        <v>50</v>
      </c>
      <c r="G212" s="9">
        <f t="shared" si="118"/>
        <v>0</v>
      </c>
      <c r="H212" s="7">
        <f t="shared" si="121"/>
        <v>0.6</v>
      </c>
      <c r="I212" s="13">
        <f t="shared" si="119"/>
        <v>0</v>
      </c>
    </row>
    <row r="213" spans="1:9" x14ac:dyDescent="0.45">
      <c r="A213" s="26">
        <f>'Soil Moisture Worksheet'!A214</f>
        <v>45956</v>
      </c>
      <c r="B213" s="37">
        <f>'Soil Moisture Worksheet'!B214</f>
        <v>209</v>
      </c>
      <c r="C213" s="9">
        <f>'Soil Moisture Worksheet'!W214</f>
        <v>0</v>
      </c>
      <c r="D213" s="7">
        <f t="shared" ref="D213:F213" si="133">D212</f>
        <v>0.25</v>
      </c>
      <c r="E213" s="7">
        <f t="shared" si="133"/>
        <v>50</v>
      </c>
      <c r="F213" s="7">
        <f t="shared" si="133"/>
        <v>50</v>
      </c>
      <c r="G213" s="9">
        <f t="shared" si="118"/>
        <v>0</v>
      </c>
      <c r="H213" s="7">
        <f t="shared" si="121"/>
        <v>0.6</v>
      </c>
      <c r="I213" s="13">
        <f t="shared" si="119"/>
        <v>0</v>
      </c>
    </row>
    <row r="214" spans="1:9" x14ac:dyDescent="0.45">
      <c r="A214" s="26">
        <f>'Soil Moisture Worksheet'!A215</f>
        <v>45957</v>
      </c>
      <c r="B214" s="37">
        <f>'Soil Moisture Worksheet'!B215</f>
        <v>210</v>
      </c>
      <c r="C214" s="9">
        <f>'Soil Moisture Worksheet'!W215</f>
        <v>0</v>
      </c>
      <c r="D214" s="7">
        <f t="shared" ref="D214:F214" si="134">D213</f>
        <v>0.25</v>
      </c>
      <c r="E214" s="7">
        <f t="shared" si="134"/>
        <v>50</v>
      </c>
      <c r="F214" s="7">
        <f t="shared" si="134"/>
        <v>50</v>
      </c>
      <c r="G214" s="9">
        <f t="shared" si="118"/>
        <v>0</v>
      </c>
      <c r="H214" s="7">
        <f t="shared" si="121"/>
        <v>0.6</v>
      </c>
      <c r="I214" s="13">
        <f t="shared" si="119"/>
        <v>0</v>
      </c>
    </row>
    <row r="215" spans="1:9" x14ac:dyDescent="0.45">
      <c r="A215" s="26">
        <f>'Soil Moisture Worksheet'!A216</f>
        <v>45958</v>
      </c>
      <c r="B215" s="37">
        <f>'Soil Moisture Worksheet'!B216</f>
        <v>211</v>
      </c>
      <c r="C215" s="9">
        <f>'Soil Moisture Worksheet'!W216</f>
        <v>0</v>
      </c>
      <c r="D215" s="7">
        <f t="shared" ref="D215:F215" si="135">D214</f>
        <v>0.25</v>
      </c>
      <c r="E215" s="7">
        <f t="shared" si="135"/>
        <v>50</v>
      </c>
      <c r="F215" s="7">
        <f t="shared" si="135"/>
        <v>50</v>
      </c>
      <c r="G215" s="9">
        <f t="shared" si="118"/>
        <v>0</v>
      </c>
      <c r="H215" s="7">
        <f t="shared" si="121"/>
        <v>0.6</v>
      </c>
      <c r="I215" s="13">
        <f t="shared" si="119"/>
        <v>0</v>
      </c>
    </row>
    <row r="216" spans="1:9" x14ac:dyDescent="0.45">
      <c r="A216" s="26">
        <f>'Soil Moisture Worksheet'!A217</f>
        <v>45959</v>
      </c>
      <c r="B216" s="37">
        <f>'Soil Moisture Worksheet'!B217</f>
        <v>212</v>
      </c>
      <c r="C216" s="9">
        <f>'Soil Moisture Worksheet'!W217</f>
        <v>0</v>
      </c>
      <c r="D216" s="7">
        <f t="shared" ref="D216:F216" si="136">D215</f>
        <v>0.25</v>
      </c>
      <c r="E216" s="7">
        <f t="shared" si="136"/>
        <v>50</v>
      </c>
      <c r="F216" s="7">
        <f t="shared" si="136"/>
        <v>50</v>
      </c>
      <c r="G216" s="9">
        <f t="shared" si="118"/>
        <v>0</v>
      </c>
      <c r="H216" s="7">
        <f t="shared" si="121"/>
        <v>0.6</v>
      </c>
      <c r="I216" s="13">
        <f t="shared" si="119"/>
        <v>0</v>
      </c>
    </row>
    <row r="217" spans="1:9" x14ac:dyDescent="0.45">
      <c r="A217" s="26">
        <f>'Soil Moisture Worksheet'!A218</f>
        <v>45960</v>
      </c>
      <c r="B217" s="37">
        <f>'Soil Moisture Worksheet'!B218</f>
        <v>213</v>
      </c>
      <c r="C217" s="9">
        <f>'Soil Moisture Worksheet'!W218</f>
        <v>0</v>
      </c>
      <c r="D217" s="7">
        <f t="shared" ref="D217:F217" si="137">D216</f>
        <v>0.25</v>
      </c>
      <c r="E217" s="7">
        <f t="shared" si="137"/>
        <v>50</v>
      </c>
      <c r="F217" s="7">
        <f t="shared" si="137"/>
        <v>50</v>
      </c>
      <c r="G217" s="9">
        <f t="shared" si="118"/>
        <v>0</v>
      </c>
      <c r="H217" s="7">
        <f t="shared" si="121"/>
        <v>0.6</v>
      </c>
      <c r="I217" s="13">
        <f t="shared" si="119"/>
        <v>0</v>
      </c>
    </row>
    <row r="218" spans="1:9" x14ac:dyDescent="0.45">
      <c r="A218" s="26">
        <f>'Soil Moisture Worksheet'!A219</f>
        <v>45961</v>
      </c>
      <c r="B218" s="37">
        <f>'Soil Moisture Worksheet'!B219</f>
        <v>214</v>
      </c>
      <c r="C218" s="9">
        <f>'Soil Moisture Worksheet'!W219</f>
        <v>0</v>
      </c>
      <c r="D218" s="7">
        <f t="shared" ref="D218:F218" si="138">D217</f>
        <v>0.25</v>
      </c>
      <c r="E218" s="7">
        <f t="shared" si="138"/>
        <v>50</v>
      </c>
      <c r="F218" s="7">
        <f t="shared" si="138"/>
        <v>50</v>
      </c>
      <c r="G218" s="9">
        <f t="shared" si="118"/>
        <v>0</v>
      </c>
      <c r="H218" s="7">
        <f t="shared" si="121"/>
        <v>0.6</v>
      </c>
      <c r="I218" s="13">
        <f t="shared" si="119"/>
        <v>0</v>
      </c>
    </row>
    <row r="219" spans="1:9" x14ac:dyDescent="0.45">
      <c r="A219" s="26">
        <f>'Soil Moisture Worksheet'!A220</f>
        <v>45962</v>
      </c>
      <c r="B219" s="37">
        <f>'Soil Moisture Worksheet'!B220</f>
        <v>215</v>
      </c>
      <c r="C219" s="9">
        <f>'Soil Moisture Worksheet'!W220</f>
        <v>0</v>
      </c>
      <c r="D219" s="7">
        <f t="shared" ref="D219:F219" si="139">D218</f>
        <v>0.25</v>
      </c>
      <c r="E219" s="7">
        <f t="shared" si="139"/>
        <v>50</v>
      </c>
      <c r="F219" s="7">
        <f t="shared" si="139"/>
        <v>50</v>
      </c>
      <c r="G219" s="9">
        <f t="shared" si="118"/>
        <v>0</v>
      </c>
      <c r="H219" s="7">
        <f t="shared" si="121"/>
        <v>0.6</v>
      </c>
      <c r="I219" s="13">
        <f t="shared" si="119"/>
        <v>0</v>
      </c>
    </row>
    <row r="220" spans="1:9" x14ac:dyDescent="0.45">
      <c r="A220" s="26">
        <f>'Soil Moisture Worksheet'!A221</f>
        <v>45963</v>
      </c>
      <c r="B220" s="37">
        <f>'Soil Moisture Worksheet'!B221</f>
        <v>216</v>
      </c>
      <c r="C220" s="9">
        <f>'Soil Moisture Worksheet'!W221</f>
        <v>0</v>
      </c>
      <c r="D220" s="7">
        <f t="shared" ref="D220:F220" si="140">D219</f>
        <v>0.25</v>
      </c>
      <c r="E220" s="7">
        <f t="shared" si="140"/>
        <v>50</v>
      </c>
      <c r="F220" s="7">
        <f t="shared" si="140"/>
        <v>50</v>
      </c>
      <c r="G220" s="9">
        <f t="shared" si="118"/>
        <v>0</v>
      </c>
      <c r="H220" s="7">
        <f t="shared" si="121"/>
        <v>0.6</v>
      </c>
      <c r="I220" s="13">
        <f t="shared" si="119"/>
        <v>0</v>
      </c>
    </row>
    <row r="221" spans="1:9" x14ac:dyDescent="0.45">
      <c r="A221" s="26">
        <f>'Soil Moisture Worksheet'!A222</f>
        <v>45964</v>
      </c>
      <c r="B221" s="37">
        <f>'Soil Moisture Worksheet'!B222</f>
        <v>217</v>
      </c>
      <c r="C221" s="9">
        <f>'Soil Moisture Worksheet'!W222</f>
        <v>0</v>
      </c>
      <c r="D221" s="7">
        <f t="shared" ref="D221:F221" si="141">D220</f>
        <v>0.25</v>
      </c>
      <c r="E221" s="7">
        <f t="shared" si="141"/>
        <v>50</v>
      </c>
      <c r="F221" s="7">
        <f t="shared" si="141"/>
        <v>50</v>
      </c>
      <c r="G221" s="9">
        <f t="shared" si="118"/>
        <v>0</v>
      </c>
      <c r="H221" s="7">
        <f t="shared" si="121"/>
        <v>0.6</v>
      </c>
      <c r="I221" s="13">
        <f t="shared" si="119"/>
        <v>0</v>
      </c>
    </row>
    <row r="222" spans="1:9" x14ac:dyDescent="0.45">
      <c r="A222" s="26">
        <f>'Soil Moisture Worksheet'!A223</f>
        <v>45965</v>
      </c>
      <c r="B222" s="37">
        <f>'Soil Moisture Worksheet'!B223</f>
        <v>218</v>
      </c>
      <c r="C222" s="9">
        <f>'Soil Moisture Worksheet'!W223</f>
        <v>0</v>
      </c>
      <c r="D222" s="7">
        <f t="shared" ref="D222:F222" si="142">D221</f>
        <v>0.25</v>
      </c>
      <c r="E222" s="7">
        <f t="shared" si="142"/>
        <v>50</v>
      </c>
      <c r="F222" s="7">
        <f t="shared" si="142"/>
        <v>50</v>
      </c>
      <c r="G222" s="9">
        <f t="shared" si="118"/>
        <v>0</v>
      </c>
      <c r="H222" s="7">
        <f t="shared" si="121"/>
        <v>0.6</v>
      </c>
      <c r="I222" s="13">
        <f t="shared" si="119"/>
        <v>0</v>
      </c>
    </row>
    <row r="223" spans="1:9" x14ac:dyDescent="0.45">
      <c r="A223" s="26">
        <f>'Soil Moisture Worksheet'!A224</f>
        <v>45966</v>
      </c>
      <c r="B223" s="37">
        <f>'Soil Moisture Worksheet'!B224</f>
        <v>219</v>
      </c>
      <c r="C223" s="9">
        <f>'Soil Moisture Worksheet'!W224</f>
        <v>0</v>
      </c>
      <c r="D223" s="7">
        <f t="shared" ref="D223:F223" si="143">D222</f>
        <v>0.25</v>
      </c>
      <c r="E223" s="7">
        <f t="shared" si="143"/>
        <v>50</v>
      </c>
      <c r="F223" s="7">
        <f t="shared" si="143"/>
        <v>50</v>
      </c>
      <c r="G223" s="9">
        <f t="shared" si="118"/>
        <v>0</v>
      </c>
      <c r="H223" s="7">
        <f t="shared" si="121"/>
        <v>0.6</v>
      </c>
      <c r="I223" s="13">
        <f t="shared" si="119"/>
        <v>0</v>
      </c>
    </row>
    <row r="224" spans="1:9" x14ac:dyDescent="0.45">
      <c r="A224" s="26">
        <f>'Soil Moisture Worksheet'!A225</f>
        <v>45967</v>
      </c>
      <c r="B224" s="37">
        <f>'Soil Moisture Worksheet'!B225</f>
        <v>220</v>
      </c>
      <c r="C224" s="9">
        <f>'Soil Moisture Worksheet'!W225</f>
        <v>0</v>
      </c>
      <c r="D224" s="7">
        <f t="shared" ref="D224:F224" si="144">D223</f>
        <v>0.25</v>
      </c>
      <c r="E224" s="7">
        <f t="shared" si="144"/>
        <v>50</v>
      </c>
      <c r="F224" s="7">
        <f t="shared" si="144"/>
        <v>50</v>
      </c>
      <c r="G224" s="9">
        <f t="shared" si="118"/>
        <v>0</v>
      </c>
      <c r="H224" s="7">
        <f t="shared" si="121"/>
        <v>0.6</v>
      </c>
      <c r="I224" s="13">
        <f t="shared" si="119"/>
        <v>0</v>
      </c>
    </row>
    <row r="225" spans="1:9" x14ac:dyDescent="0.45">
      <c r="A225" s="26">
        <f>'Soil Moisture Worksheet'!A226</f>
        <v>45968</v>
      </c>
      <c r="B225" s="37">
        <f>'Soil Moisture Worksheet'!B226</f>
        <v>221</v>
      </c>
      <c r="C225" s="9">
        <f>'Soil Moisture Worksheet'!W226</f>
        <v>0</v>
      </c>
      <c r="D225" s="7">
        <f t="shared" ref="D225:F225" si="145">D224</f>
        <v>0.25</v>
      </c>
      <c r="E225" s="7">
        <f t="shared" si="145"/>
        <v>50</v>
      </c>
      <c r="F225" s="7">
        <f t="shared" si="145"/>
        <v>50</v>
      </c>
      <c r="G225" s="9">
        <f t="shared" si="118"/>
        <v>0</v>
      </c>
      <c r="H225" s="7">
        <f t="shared" si="121"/>
        <v>0.6</v>
      </c>
      <c r="I225" s="13">
        <f t="shared" si="119"/>
        <v>0</v>
      </c>
    </row>
    <row r="226" spans="1:9" x14ac:dyDescent="0.45">
      <c r="A226" s="26">
        <f>'Soil Moisture Worksheet'!A227</f>
        <v>45969</v>
      </c>
      <c r="B226" s="37">
        <f>'Soil Moisture Worksheet'!B227</f>
        <v>222</v>
      </c>
      <c r="C226" s="9">
        <f>'Soil Moisture Worksheet'!W227</f>
        <v>0</v>
      </c>
      <c r="D226" s="7">
        <f t="shared" ref="D226:F226" si="146">D225</f>
        <v>0.25</v>
      </c>
      <c r="E226" s="7">
        <f t="shared" si="146"/>
        <v>50</v>
      </c>
      <c r="F226" s="7">
        <f t="shared" si="146"/>
        <v>50</v>
      </c>
      <c r="G226" s="9">
        <f t="shared" si="118"/>
        <v>0</v>
      </c>
      <c r="H226" s="7">
        <f t="shared" si="121"/>
        <v>0.6</v>
      </c>
      <c r="I226" s="13">
        <f t="shared" si="119"/>
        <v>0</v>
      </c>
    </row>
    <row r="227" spans="1:9" x14ac:dyDescent="0.45">
      <c r="A227" s="26">
        <f>'Soil Moisture Worksheet'!A228</f>
        <v>45970</v>
      </c>
      <c r="B227" s="37">
        <f>'Soil Moisture Worksheet'!B228</f>
        <v>223</v>
      </c>
      <c r="C227" s="9">
        <f>'Soil Moisture Worksheet'!W228</f>
        <v>0</v>
      </c>
      <c r="D227" s="7">
        <f t="shared" ref="D227:F227" si="147">D226</f>
        <v>0.25</v>
      </c>
      <c r="E227" s="7">
        <f t="shared" si="147"/>
        <v>50</v>
      </c>
      <c r="F227" s="7">
        <f t="shared" si="147"/>
        <v>50</v>
      </c>
      <c r="G227" s="9">
        <f t="shared" si="118"/>
        <v>0</v>
      </c>
      <c r="H227" s="7">
        <f t="shared" si="121"/>
        <v>0.6</v>
      </c>
      <c r="I227" s="13">
        <f t="shared" si="119"/>
        <v>0</v>
      </c>
    </row>
    <row r="228" spans="1:9" x14ac:dyDescent="0.45">
      <c r="A228" s="26">
        <f>'Soil Moisture Worksheet'!A229</f>
        <v>45971</v>
      </c>
      <c r="B228" s="37">
        <f>'Soil Moisture Worksheet'!B229</f>
        <v>224</v>
      </c>
      <c r="C228" s="9">
        <f>'Soil Moisture Worksheet'!W229</f>
        <v>0</v>
      </c>
      <c r="D228" s="7">
        <f t="shared" ref="D228:F228" si="148">D227</f>
        <v>0.25</v>
      </c>
      <c r="E228" s="7">
        <f t="shared" si="148"/>
        <v>50</v>
      </c>
      <c r="F228" s="7">
        <f t="shared" si="148"/>
        <v>50</v>
      </c>
      <c r="G228" s="9">
        <f t="shared" si="118"/>
        <v>0</v>
      </c>
      <c r="H228" s="7">
        <f t="shared" si="121"/>
        <v>0.6</v>
      </c>
      <c r="I228" s="13">
        <f t="shared" si="119"/>
        <v>0</v>
      </c>
    </row>
    <row r="229" spans="1:9" x14ac:dyDescent="0.45">
      <c r="A229" s="26">
        <f>'Soil Moisture Worksheet'!A230</f>
        <v>45972</v>
      </c>
      <c r="B229" s="37">
        <f>'Soil Moisture Worksheet'!B230</f>
        <v>225</v>
      </c>
      <c r="C229" s="9">
        <f>'Soil Moisture Worksheet'!W230</f>
        <v>0</v>
      </c>
      <c r="D229" s="7">
        <f t="shared" ref="D229:F229" si="149">D228</f>
        <v>0.25</v>
      </c>
      <c r="E229" s="7">
        <f t="shared" si="149"/>
        <v>50</v>
      </c>
      <c r="F229" s="7">
        <f t="shared" si="149"/>
        <v>50</v>
      </c>
      <c r="G229" s="9">
        <f t="shared" si="118"/>
        <v>0</v>
      </c>
      <c r="H229" s="7">
        <f t="shared" si="121"/>
        <v>0.6</v>
      </c>
      <c r="I229" s="13">
        <f t="shared" si="119"/>
        <v>0</v>
      </c>
    </row>
    <row r="230" spans="1:9" x14ac:dyDescent="0.45">
      <c r="A230" s="26">
        <f>'Soil Moisture Worksheet'!A231</f>
        <v>45973</v>
      </c>
      <c r="B230" s="37">
        <f>'Soil Moisture Worksheet'!B231</f>
        <v>226</v>
      </c>
      <c r="C230" s="9">
        <f>'Soil Moisture Worksheet'!W231</f>
        <v>0</v>
      </c>
      <c r="D230" s="7">
        <f t="shared" ref="D230:F230" si="150">D229</f>
        <v>0.25</v>
      </c>
      <c r="E230" s="7">
        <f t="shared" si="150"/>
        <v>50</v>
      </c>
      <c r="F230" s="7">
        <f t="shared" si="150"/>
        <v>50</v>
      </c>
      <c r="G230" s="9">
        <f t="shared" si="118"/>
        <v>0</v>
      </c>
      <c r="H230" s="7">
        <f t="shared" si="121"/>
        <v>0.6</v>
      </c>
      <c r="I230" s="13">
        <f t="shared" si="119"/>
        <v>0</v>
      </c>
    </row>
    <row r="231" spans="1:9" x14ac:dyDescent="0.45">
      <c r="A231" s="26">
        <f>'Soil Moisture Worksheet'!A232</f>
        <v>45974</v>
      </c>
      <c r="B231" s="37">
        <f>'Soil Moisture Worksheet'!B232</f>
        <v>227</v>
      </c>
      <c r="C231" s="9">
        <f>'Soil Moisture Worksheet'!W232</f>
        <v>0</v>
      </c>
      <c r="D231" s="7">
        <f t="shared" ref="D231:F231" si="151">D230</f>
        <v>0.25</v>
      </c>
      <c r="E231" s="7">
        <f t="shared" si="151"/>
        <v>50</v>
      </c>
      <c r="F231" s="7">
        <f t="shared" si="151"/>
        <v>50</v>
      </c>
      <c r="G231" s="9">
        <f t="shared" si="118"/>
        <v>0</v>
      </c>
      <c r="H231" s="7">
        <f t="shared" si="121"/>
        <v>0.6</v>
      </c>
      <c r="I231" s="13">
        <f t="shared" si="119"/>
        <v>0</v>
      </c>
    </row>
    <row r="232" spans="1:9" x14ac:dyDescent="0.45">
      <c r="A232" s="26">
        <f>'Soil Moisture Worksheet'!A233</f>
        <v>45975</v>
      </c>
      <c r="B232" s="37">
        <f>'Soil Moisture Worksheet'!B233</f>
        <v>228</v>
      </c>
      <c r="C232" s="9">
        <f>'Soil Moisture Worksheet'!W233</f>
        <v>0</v>
      </c>
      <c r="D232" s="7">
        <f t="shared" ref="D232:F232" si="152">D231</f>
        <v>0.25</v>
      </c>
      <c r="E232" s="7">
        <f t="shared" si="152"/>
        <v>50</v>
      </c>
      <c r="F232" s="7">
        <f t="shared" si="152"/>
        <v>50</v>
      </c>
      <c r="G232" s="9">
        <f t="shared" si="118"/>
        <v>0</v>
      </c>
      <c r="H232" s="7">
        <f t="shared" si="121"/>
        <v>0.6</v>
      </c>
      <c r="I232" s="13">
        <f t="shared" si="119"/>
        <v>0</v>
      </c>
    </row>
    <row r="233" spans="1:9" x14ac:dyDescent="0.45">
      <c r="A233" s="26">
        <f>'Soil Moisture Worksheet'!A234</f>
        <v>45976</v>
      </c>
      <c r="B233" s="37">
        <f>'Soil Moisture Worksheet'!B234</f>
        <v>229</v>
      </c>
      <c r="C233" s="9">
        <f>'Soil Moisture Worksheet'!W234</f>
        <v>0</v>
      </c>
      <c r="D233" s="7">
        <f t="shared" ref="D233:F233" si="153">D232</f>
        <v>0.25</v>
      </c>
      <c r="E233" s="7">
        <f t="shared" si="153"/>
        <v>50</v>
      </c>
      <c r="F233" s="7">
        <f t="shared" si="153"/>
        <v>50</v>
      </c>
      <c r="G233" s="9">
        <f t="shared" si="118"/>
        <v>0</v>
      </c>
      <c r="H233" s="7">
        <f t="shared" si="121"/>
        <v>0.6</v>
      </c>
      <c r="I233" s="13">
        <f t="shared" si="119"/>
        <v>0</v>
      </c>
    </row>
    <row r="234" spans="1:9" x14ac:dyDescent="0.45">
      <c r="A234" s="26">
        <f>'Soil Moisture Worksheet'!A235</f>
        <v>45977</v>
      </c>
      <c r="B234" s="37">
        <f>'Soil Moisture Worksheet'!B235</f>
        <v>230</v>
      </c>
      <c r="C234" s="9">
        <f>'Soil Moisture Worksheet'!W235</f>
        <v>0</v>
      </c>
      <c r="D234" s="7">
        <f t="shared" ref="D234:F234" si="154">D233</f>
        <v>0.25</v>
      </c>
      <c r="E234" s="7">
        <f t="shared" si="154"/>
        <v>50</v>
      </c>
      <c r="F234" s="7">
        <f t="shared" si="154"/>
        <v>50</v>
      </c>
      <c r="G234" s="9">
        <f t="shared" si="118"/>
        <v>0</v>
      </c>
      <c r="H234" s="7">
        <f t="shared" si="121"/>
        <v>0.6</v>
      </c>
      <c r="I234" s="13">
        <f t="shared" si="119"/>
        <v>0</v>
      </c>
    </row>
    <row r="235" spans="1:9" x14ac:dyDescent="0.45">
      <c r="A235" s="26">
        <f>'Soil Moisture Worksheet'!A236</f>
        <v>45978</v>
      </c>
      <c r="B235" s="37">
        <f>'Soil Moisture Worksheet'!B236</f>
        <v>231</v>
      </c>
      <c r="C235" s="9">
        <f>'Soil Moisture Worksheet'!W236</f>
        <v>0</v>
      </c>
      <c r="D235" s="7">
        <f t="shared" ref="D235:F235" si="155">D234</f>
        <v>0.25</v>
      </c>
      <c r="E235" s="7">
        <f t="shared" si="155"/>
        <v>50</v>
      </c>
      <c r="F235" s="7">
        <f t="shared" si="155"/>
        <v>50</v>
      </c>
      <c r="G235" s="9">
        <f t="shared" si="118"/>
        <v>0</v>
      </c>
      <c r="H235" s="7">
        <f t="shared" si="121"/>
        <v>0.6</v>
      </c>
      <c r="I235" s="13">
        <f t="shared" si="119"/>
        <v>0</v>
      </c>
    </row>
    <row r="236" spans="1:9" x14ac:dyDescent="0.45">
      <c r="A236" s="26">
        <f>'Soil Moisture Worksheet'!A237</f>
        <v>45979</v>
      </c>
      <c r="B236" s="37">
        <f>'Soil Moisture Worksheet'!B237</f>
        <v>232</v>
      </c>
      <c r="C236" s="9">
        <f>'Soil Moisture Worksheet'!W237</f>
        <v>0</v>
      </c>
      <c r="D236" s="7">
        <f t="shared" ref="D236:F236" si="156">D235</f>
        <v>0.25</v>
      </c>
      <c r="E236" s="7">
        <f t="shared" si="156"/>
        <v>50</v>
      </c>
      <c r="F236" s="7">
        <f t="shared" si="156"/>
        <v>50</v>
      </c>
      <c r="G236" s="9">
        <f t="shared" si="118"/>
        <v>0</v>
      </c>
      <c r="H236" s="7">
        <f t="shared" si="121"/>
        <v>0.6</v>
      </c>
      <c r="I236" s="13">
        <f t="shared" si="119"/>
        <v>0</v>
      </c>
    </row>
    <row r="237" spans="1:9" x14ac:dyDescent="0.45">
      <c r="A237" s="26">
        <f>'Soil Moisture Worksheet'!A238</f>
        <v>45980</v>
      </c>
      <c r="B237" s="37">
        <f>'Soil Moisture Worksheet'!B238</f>
        <v>233</v>
      </c>
      <c r="C237" s="9">
        <f>'Soil Moisture Worksheet'!W238</f>
        <v>0</v>
      </c>
      <c r="D237" s="7">
        <f t="shared" ref="D237:F237" si="157">D236</f>
        <v>0.25</v>
      </c>
      <c r="E237" s="7">
        <f t="shared" si="157"/>
        <v>50</v>
      </c>
      <c r="F237" s="7">
        <f t="shared" si="157"/>
        <v>50</v>
      </c>
      <c r="G237" s="9">
        <f t="shared" si="118"/>
        <v>0</v>
      </c>
      <c r="H237" s="7">
        <f t="shared" si="121"/>
        <v>0.6</v>
      </c>
      <c r="I237" s="13">
        <f t="shared" si="119"/>
        <v>0</v>
      </c>
    </row>
    <row r="238" spans="1:9" x14ac:dyDescent="0.45">
      <c r="A238" s="26">
        <f>'Soil Moisture Worksheet'!A239</f>
        <v>45981</v>
      </c>
      <c r="B238" s="37">
        <f>'Soil Moisture Worksheet'!B239</f>
        <v>234</v>
      </c>
      <c r="C238" s="9">
        <f>'Soil Moisture Worksheet'!W239</f>
        <v>0</v>
      </c>
      <c r="D238" s="7">
        <f t="shared" ref="D238:F238" si="158">D237</f>
        <v>0.25</v>
      </c>
      <c r="E238" s="7">
        <f t="shared" si="158"/>
        <v>50</v>
      </c>
      <c r="F238" s="7">
        <f t="shared" si="158"/>
        <v>50</v>
      </c>
      <c r="G238" s="9">
        <f t="shared" si="118"/>
        <v>0</v>
      </c>
      <c r="H238" s="7">
        <f t="shared" si="121"/>
        <v>0.6</v>
      </c>
      <c r="I238" s="13">
        <f t="shared" si="119"/>
        <v>0</v>
      </c>
    </row>
    <row r="239" spans="1:9" x14ac:dyDescent="0.45">
      <c r="A239" s="26">
        <f>'Soil Moisture Worksheet'!A240</f>
        <v>45982</v>
      </c>
      <c r="B239" s="37">
        <f>'Soil Moisture Worksheet'!B240</f>
        <v>235</v>
      </c>
      <c r="C239" s="9">
        <f>'Soil Moisture Worksheet'!W240</f>
        <v>0</v>
      </c>
      <c r="D239" s="7">
        <f t="shared" ref="D239:F239" si="159">D238</f>
        <v>0.25</v>
      </c>
      <c r="E239" s="7">
        <f t="shared" si="159"/>
        <v>50</v>
      </c>
      <c r="F239" s="7">
        <f t="shared" si="159"/>
        <v>50</v>
      </c>
      <c r="G239" s="9">
        <f t="shared" si="118"/>
        <v>0</v>
      </c>
      <c r="H239" s="7">
        <f t="shared" si="121"/>
        <v>0.6</v>
      </c>
      <c r="I239" s="13">
        <f t="shared" si="119"/>
        <v>0</v>
      </c>
    </row>
    <row r="240" spans="1:9" x14ac:dyDescent="0.45">
      <c r="A240" s="26">
        <f>'Soil Moisture Worksheet'!A241</f>
        <v>45983</v>
      </c>
      <c r="B240" s="37">
        <f>'Soil Moisture Worksheet'!B241</f>
        <v>236</v>
      </c>
      <c r="C240" s="9">
        <f>'Soil Moisture Worksheet'!W241</f>
        <v>0</v>
      </c>
      <c r="D240" s="7">
        <f t="shared" ref="D240:F240" si="160">D239</f>
        <v>0.25</v>
      </c>
      <c r="E240" s="7">
        <f t="shared" si="160"/>
        <v>50</v>
      </c>
      <c r="F240" s="7">
        <f t="shared" si="160"/>
        <v>50</v>
      </c>
      <c r="G240" s="9">
        <f t="shared" si="118"/>
        <v>0</v>
      </c>
      <c r="H240" s="7">
        <f t="shared" si="121"/>
        <v>0.6</v>
      </c>
      <c r="I240" s="13">
        <f t="shared" si="119"/>
        <v>0</v>
      </c>
    </row>
    <row r="241" spans="1:9" x14ac:dyDescent="0.45">
      <c r="A241" s="26">
        <f>'Soil Moisture Worksheet'!A242</f>
        <v>45984</v>
      </c>
      <c r="B241" s="37">
        <f>'Soil Moisture Worksheet'!B242</f>
        <v>237</v>
      </c>
      <c r="C241" s="9">
        <f>'Soil Moisture Worksheet'!W242</f>
        <v>0</v>
      </c>
      <c r="D241" s="7">
        <f t="shared" ref="D241:F241" si="161">D240</f>
        <v>0.25</v>
      </c>
      <c r="E241" s="7">
        <f t="shared" si="161"/>
        <v>50</v>
      </c>
      <c r="F241" s="7">
        <f t="shared" si="161"/>
        <v>50</v>
      </c>
      <c r="G241" s="9">
        <f t="shared" si="118"/>
        <v>0</v>
      </c>
      <c r="H241" s="7">
        <f t="shared" si="121"/>
        <v>0.6</v>
      </c>
      <c r="I241" s="13">
        <f t="shared" si="119"/>
        <v>0</v>
      </c>
    </row>
    <row r="242" spans="1:9" x14ac:dyDescent="0.45">
      <c r="A242" s="26">
        <f>'Soil Moisture Worksheet'!A243</f>
        <v>45985</v>
      </c>
      <c r="B242" s="37">
        <f>'Soil Moisture Worksheet'!B243</f>
        <v>238</v>
      </c>
      <c r="C242" s="9">
        <f>'Soil Moisture Worksheet'!W243</f>
        <v>0</v>
      </c>
      <c r="D242" s="7">
        <f t="shared" ref="D242:F242" si="162">D241</f>
        <v>0.25</v>
      </c>
      <c r="E242" s="7">
        <f t="shared" si="162"/>
        <v>50</v>
      </c>
      <c r="F242" s="7">
        <f t="shared" si="162"/>
        <v>50</v>
      </c>
      <c r="G242" s="9">
        <f t="shared" si="118"/>
        <v>0</v>
      </c>
      <c r="H242" s="7">
        <f t="shared" si="121"/>
        <v>0.6</v>
      </c>
      <c r="I242" s="13">
        <f t="shared" si="119"/>
        <v>0</v>
      </c>
    </row>
    <row r="243" spans="1:9" x14ac:dyDescent="0.45">
      <c r="A243" s="26">
        <f>'Soil Moisture Worksheet'!A244</f>
        <v>45986</v>
      </c>
      <c r="B243" s="37">
        <f>'Soil Moisture Worksheet'!B244</f>
        <v>239</v>
      </c>
      <c r="C243" s="9">
        <f>'Soil Moisture Worksheet'!W244</f>
        <v>0</v>
      </c>
      <c r="D243" s="7">
        <f t="shared" ref="D243:F243" si="163">D242</f>
        <v>0.25</v>
      </c>
      <c r="E243" s="7">
        <f t="shared" si="163"/>
        <v>50</v>
      </c>
      <c r="F243" s="7">
        <f t="shared" si="163"/>
        <v>50</v>
      </c>
      <c r="G243" s="9">
        <f t="shared" si="118"/>
        <v>0</v>
      </c>
      <c r="H243" s="7">
        <f t="shared" si="121"/>
        <v>0.6</v>
      </c>
      <c r="I243" s="13">
        <f t="shared" si="119"/>
        <v>0</v>
      </c>
    </row>
    <row r="244" spans="1:9" x14ac:dyDescent="0.45">
      <c r="A244" s="26">
        <f>'Soil Moisture Worksheet'!A245</f>
        <v>45987</v>
      </c>
      <c r="B244" s="37">
        <f>'Soil Moisture Worksheet'!B245</f>
        <v>240</v>
      </c>
      <c r="C244" s="9">
        <f>'Soil Moisture Worksheet'!W245</f>
        <v>0</v>
      </c>
      <c r="D244" s="7">
        <f t="shared" ref="D244:F244" si="164">D243</f>
        <v>0.25</v>
      </c>
      <c r="E244" s="7">
        <f t="shared" si="164"/>
        <v>50</v>
      </c>
      <c r="F244" s="7">
        <f t="shared" si="164"/>
        <v>50</v>
      </c>
      <c r="G244" s="9">
        <f t="shared" si="118"/>
        <v>0</v>
      </c>
      <c r="H244" s="7">
        <f t="shared" si="121"/>
        <v>0.6</v>
      </c>
      <c r="I244" s="13">
        <f t="shared" si="119"/>
        <v>0</v>
      </c>
    </row>
    <row r="245" spans="1:9" x14ac:dyDescent="0.45">
      <c r="A245" s="26">
        <f>'Soil Moisture Worksheet'!A246</f>
        <v>45988</v>
      </c>
      <c r="B245" s="37">
        <f>'Soil Moisture Worksheet'!B246</f>
        <v>241</v>
      </c>
      <c r="C245" s="9">
        <f>'Soil Moisture Worksheet'!W246</f>
        <v>0</v>
      </c>
      <c r="D245" s="7">
        <f t="shared" ref="D245:F245" si="165">D244</f>
        <v>0.25</v>
      </c>
      <c r="E245" s="7">
        <f t="shared" si="165"/>
        <v>50</v>
      </c>
      <c r="F245" s="7">
        <f t="shared" si="165"/>
        <v>50</v>
      </c>
      <c r="G245" s="9">
        <f t="shared" si="118"/>
        <v>0</v>
      </c>
      <c r="H245" s="7">
        <f t="shared" si="121"/>
        <v>0.6</v>
      </c>
      <c r="I245" s="13">
        <f t="shared" si="119"/>
        <v>0</v>
      </c>
    </row>
    <row r="246" spans="1:9" x14ac:dyDescent="0.45">
      <c r="A246" s="26">
        <f>'Soil Moisture Worksheet'!A247</f>
        <v>45989</v>
      </c>
      <c r="B246" s="37">
        <f>'Soil Moisture Worksheet'!B247</f>
        <v>242</v>
      </c>
      <c r="C246" s="9">
        <f>'Soil Moisture Worksheet'!W247</f>
        <v>0</v>
      </c>
      <c r="D246" s="7">
        <f t="shared" ref="D246:F246" si="166">D245</f>
        <v>0.25</v>
      </c>
      <c r="E246" s="7">
        <f t="shared" si="166"/>
        <v>50</v>
      </c>
      <c r="F246" s="7">
        <f t="shared" si="166"/>
        <v>50</v>
      </c>
      <c r="G246" s="9">
        <f t="shared" si="118"/>
        <v>0</v>
      </c>
      <c r="H246" s="7">
        <f t="shared" si="121"/>
        <v>0.6</v>
      </c>
      <c r="I246" s="13">
        <f t="shared" si="119"/>
        <v>0</v>
      </c>
    </row>
    <row r="247" spans="1:9" x14ac:dyDescent="0.45">
      <c r="A247" s="26">
        <f>'Soil Moisture Worksheet'!A248</f>
        <v>45990</v>
      </c>
      <c r="B247" s="37">
        <f>'Soil Moisture Worksheet'!B248</f>
        <v>243</v>
      </c>
      <c r="C247" s="9">
        <f>'Soil Moisture Worksheet'!W248</f>
        <v>0</v>
      </c>
      <c r="D247" s="7">
        <f t="shared" ref="D247:F247" si="167">D246</f>
        <v>0.25</v>
      </c>
      <c r="E247" s="7">
        <f t="shared" si="167"/>
        <v>50</v>
      </c>
      <c r="F247" s="7">
        <f t="shared" si="167"/>
        <v>50</v>
      </c>
      <c r="G247" s="9">
        <f t="shared" si="118"/>
        <v>0</v>
      </c>
      <c r="H247" s="7">
        <f t="shared" si="121"/>
        <v>0.6</v>
      </c>
      <c r="I247" s="13">
        <f t="shared" si="119"/>
        <v>0</v>
      </c>
    </row>
    <row r="248" spans="1:9" x14ac:dyDescent="0.45">
      <c r="A248" s="26">
        <f>'Soil Moisture Worksheet'!A249</f>
        <v>45991</v>
      </c>
      <c r="B248" s="37">
        <f>'Soil Moisture Worksheet'!B249</f>
        <v>244</v>
      </c>
      <c r="C248" s="9">
        <f>'Soil Moisture Worksheet'!W249</f>
        <v>0</v>
      </c>
      <c r="D248" s="7">
        <f t="shared" ref="D248:F248" si="168">D247</f>
        <v>0.25</v>
      </c>
      <c r="E248" s="7">
        <f t="shared" si="168"/>
        <v>50</v>
      </c>
      <c r="F248" s="7">
        <f t="shared" si="168"/>
        <v>50</v>
      </c>
      <c r="G248" s="9">
        <f t="shared" si="118"/>
        <v>0</v>
      </c>
      <c r="H248" s="7">
        <f t="shared" si="121"/>
        <v>0.6</v>
      </c>
      <c r="I248" s="13">
        <f t="shared" si="119"/>
        <v>0</v>
      </c>
    </row>
    <row r="249" spans="1:9" x14ac:dyDescent="0.45">
      <c r="A249" s="26">
        <f>'Soil Moisture Worksheet'!A250</f>
        <v>45992</v>
      </c>
      <c r="B249" s="37">
        <f>'Soil Moisture Worksheet'!B250</f>
        <v>245</v>
      </c>
      <c r="C249" s="9">
        <f>'Soil Moisture Worksheet'!W250</f>
        <v>0</v>
      </c>
      <c r="D249" s="7">
        <f t="shared" ref="D249:F249" si="169">D248</f>
        <v>0.25</v>
      </c>
      <c r="E249" s="7">
        <f t="shared" si="169"/>
        <v>50</v>
      </c>
      <c r="F249" s="7">
        <f t="shared" si="169"/>
        <v>50</v>
      </c>
      <c r="G249" s="9">
        <f t="shared" si="118"/>
        <v>0</v>
      </c>
      <c r="H249" s="7">
        <f t="shared" si="121"/>
        <v>0.6</v>
      </c>
      <c r="I249" s="13">
        <f t="shared" si="119"/>
        <v>0</v>
      </c>
    </row>
    <row r="250" spans="1:9" x14ac:dyDescent="0.45">
      <c r="A250" s="26">
        <f>'Soil Moisture Worksheet'!A251</f>
        <v>45993</v>
      </c>
      <c r="B250" s="37">
        <f>'Soil Moisture Worksheet'!B251</f>
        <v>246</v>
      </c>
      <c r="C250" s="9">
        <f>'Soil Moisture Worksheet'!W251</f>
        <v>0</v>
      </c>
      <c r="D250" s="7">
        <f t="shared" ref="D250:F250" si="170">D249</f>
        <v>0.25</v>
      </c>
      <c r="E250" s="7">
        <f t="shared" si="170"/>
        <v>50</v>
      </c>
      <c r="F250" s="7">
        <f t="shared" si="170"/>
        <v>50</v>
      </c>
      <c r="G250" s="9">
        <f t="shared" si="118"/>
        <v>0</v>
      </c>
      <c r="H250" s="7">
        <f t="shared" si="121"/>
        <v>0.6</v>
      </c>
      <c r="I250" s="13">
        <f t="shared" si="119"/>
        <v>0</v>
      </c>
    </row>
    <row r="251" spans="1:9" x14ac:dyDescent="0.45">
      <c r="A251" s="26">
        <f>'Soil Moisture Worksheet'!A252</f>
        <v>45994</v>
      </c>
      <c r="B251" s="37">
        <f>'Soil Moisture Worksheet'!B252</f>
        <v>247</v>
      </c>
      <c r="C251" s="9">
        <f>'Soil Moisture Worksheet'!W252</f>
        <v>0</v>
      </c>
      <c r="D251" s="7">
        <f t="shared" ref="D251:F251" si="171">D250</f>
        <v>0.25</v>
      </c>
      <c r="E251" s="7">
        <f t="shared" si="171"/>
        <v>50</v>
      </c>
      <c r="F251" s="7">
        <f t="shared" si="171"/>
        <v>50</v>
      </c>
      <c r="G251" s="9">
        <f t="shared" si="118"/>
        <v>0</v>
      </c>
      <c r="H251" s="7">
        <f t="shared" si="121"/>
        <v>0.6</v>
      </c>
      <c r="I251" s="13">
        <f t="shared" si="119"/>
        <v>0</v>
      </c>
    </row>
    <row r="252" spans="1:9" x14ac:dyDescent="0.45">
      <c r="A252" s="26">
        <f>'Soil Moisture Worksheet'!A253</f>
        <v>45995</v>
      </c>
      <c r="B252" s="37">
        <f>'Soil Moisture Worksheet'!B253</f>
        <v>248</v>
      </c>
      <c r="C252" s="9">
        <f>'Soil Moisture Worksheet'!W253</f>
        <v>0</v>
      </c>
      <c r="D252" s="7">
        <f t="shared" ref="D252:F252" si="172">D251</f>
        <v>0.25</v>
      </c>
      <c r="E252" s="7">
        <f t="shared" si="172"/>
        <v>50</v>
      </c>
      <c r="F252" s="7">
        <f t="shared" si="172"/>
        <v>50</v>
      </c>
      <c r="G252" s="9">
        <f t="shared" si="118"/>
        <v>0</v>
      </c>
      <c r="H252" s="7">
        <f t="shared" si="121"/>
        <v>0.6</v>
      </c>
      <c r="I252" s="13">
        <f t="shared" si="119"/>
        <v>0</v>
      </c>
    </row>
    <row r="253" spans="1:9" x14ac:dyDescent="0.45">
      <c r="A253" s="26">
        <f>'Soil Moisture Worksheet'!A254</f>
        <v>45996</v>
      </c>
      <c r="B253" s="37">
        <f>'Soil Moisture Worksheet'!B254</f>
        <v>249</v>
      </c>
      <c r="C253" s="9">
        <f>'Soil Moisture Worksheet'!W254</f>
        <v>0</v>
      </c>
      <c r="D253" s="7">
        <f t="shared" ref="D253:F253" si="173">D252</f>
        <v>0.25</v>
      </c>
      <c r="E253" s="7">
        <f t="shared" si="173"/>
        <v>50</v>
      </c>
      <c r="F253" s="7">
        <f t="shared" si="173"/>
        <v>50</v>
      </c>
      <c r="G253" s="9">
        <f t="shared" si="118"/>
        <v>0</v>
      </c>
      <c r="H253" s="7">
        <f t="shared" si="121"/>
        <v>0.6</v>
      </c>
      <c r="I253" s="13">
        <f t="shared" si="119"/>
        <v>0</v>
      </c>
    </row>
    <row r="254" spans="1:9" x14ac:dyDescent="0.45">
      <c r="A254" s="26">
        <f>'Soil Moisture Worksheet'!A255</f>
        <v>45997</v>
      </c>
      <c r="B254" s="37">
        <f>'Soil Moisture Worksheet'!B255</f>
        <v>250</v>
      </c>
      <c r="C254" s="9">
        <f>'Soil Moisture Worksheet'!W255</f>
        <v>0</v>
      </c>
      <c r="D254" s="7">
        <f t="shared" ref="D254:F254" si="174">D253</f>
        <v>0.25</v>
      </c>
      <c r="E254" s="7">
        <f t="shared" si="174"/>
        <v>50</v>
      </c>
      <c r="F254" s="7">
        <f t="shared" si="174"/>
        <v>50</v>
      </c>
      <c r="G254" s="9">
        <f t="shared" si="118"/>
        <v>0</v>
      </c>
      <c r="H254" s="7">
        <f t="shared" si="121"/>
        <v>0.6</v>
      </c>
      <c r="I254" s="13">
        <f t="shared" si="119"/>
        <v>0</v>
      </c>
    </row>
    <row r="255" spans="1:9" x14ac:dyDescent="0.45">
      <c r="A255" s="26">
        <f>'Soil Moisture Worksheet'!A256</f>
        <v>45998</v>
      </c>
      <c r="B255" s="37">
        <f>'Soil Moisture Worksheet'!B256</f>
        <v>251</v>
      </c>
      <c r="C255" s="9">
        <f>'Soil Moisture Worksheet'!W256</f>
        <v>0</v>
      </c>
      <c r="D255" s="7">
        <f t="shared" ref="D255:F255" si="175">D254</f>
        <v>0.25</v>
      </c>
      <c r="E255" s="7">
        <f t="shared" si="175"/>
        <v>50</v>
      </c>
      <c r="F255" s="7">
        <f t="shared" si="175"/>
        <v>50</v>
      </c>
      <c r="G255" s="9">
        <f t="shared" si="118"/>
        <v>0</v>
      </c>
      <c r="H255" s="7">
        <f t="shared" si="121"/>
        <v>0.6</v>
      </c>
      <c r="I255" s="13">
        <f t="shared" si="119"/>
        <v>0</v>
      </c>
    </row>
    <row r="256" spans="1:9" x14ac:dyDescent="0.45">
      <c r="A256" s="26">
        <f>'Soil Moisture Worksheet'!A257</f>
        <v>45999</v>
      </c>
      <c r="B256" s="37">
        <f>'Soil Moisture Worksheet'!B257</f>
        <v>252</v>
      </c>
      <c r="C256" s="9">
        <f>'Soil Moisture Worksheet'!W257</f>
        <v>0</v>
      </c>
      <c r="D256" s="7">
        <f t="shared" ref="D256:F256" si="176">D255</f>
        <v>0.25</v>
      </c>
      <c r="E256" s="7">
        <f t="shared" si="176"/>
        <v>50</v>
      </c>
      <c r="F256" s="7">
        <f t="shared" si="176"/>
        <v>50</v>
      </c>
      <c r="G256" s="9">
        <f t="shared" si="118"/>
        <v>0</v>
      </c>
      <c r="H256" s="7">
        <f t="shared" si="121"/>
        <v>0.6</v>
      </c>
      <c r="I256" s="13">
        <f t="shared" si="119"/>
        <v>0</v>
      </c>
    </row>
    <row r="257" spans="1:9" x14ac:dyDescent="0.45">
      <c r="A257" s="26">
        <f>'Soil Moisture Worksheet'!A258</f>
        <v>46000</v>
      </c>
      <c r="B257" s="37">
        <f>'Soil Moisture Worksheet'!B258</f>
        <v>253</v>
      </c>
      <c r="C257" s="9">
        <f>'Soil Moisture Worksheet'!W258</f>
        <v>0</v>
      </c>
      <c r="D257" s="7">
        <f t="shared" ref="D257:F257" si="177">D256</f>
        <v>0.25</v>
      </c>
      <c r="E257" s="7">
        <f t="shared" si="177"/>
        <v>50</v>
      </c>
      <c r="F257" s="7">
        <f t="shared" si="177"/>
        <v>50</v>
      </c>
      <c r="G257" s="9">
        <f t="shared" si="118"/>
        <v>0</v>
      </c>
      <c r="H257" s="7">
        <f t="shared" si="121"/>
        <v>0.6</v>
      </c>
      <c r="I257" s="13">
        <f t="shared" si="119"/>
        <v>0</v>
      </c>
    </row>
    <row r="258" spans="1:9" x14ac:dyDescent="0.45">
      <c r="A258" s="26">
        <f>'Soil Moisture Worksheet'!A259</f>
        <v>46001</v>
      </c>
      <c r="B258" s="37">
        <f>'Soil Moisture Worksheet'!B259</f>
        <v>254</v>
      </c>
      <c r="C258" s="9">
        <f>'Soil Moisture Worksheet'!W259</f>
        <v>0</v>
      </c>
      <c r="D258" s="7">
        <f t="shared" ref="D258:F258" si="178">D257</f>
        <v>0.25</v>
      </c>
      <c r="E258" s="7">
        <f t="shared" si="178"/>
        <v>50</v>
      </c>
      <c r="F258" s="7">
        <f t="shared" si="178"/>
        <v>50</v>
      </c>
      <c r="G258" s="9">
        <f t="shared" si="118"/>
        <v>0</v>
      </c>
      <c r="H258" s="7">
        <f t="shared" si="121"/>
        <v>0.6</v>
      </c>
      <c r="I258" s="13">
        <f t="shared" si="119"/>
        <v>0</v>
      </c>
    </row>
    <row r="259" spans="1:9" x14ac:dyDescent="0.45">
      <c r="A259" s="26">
        <f>'Soil Moisture Worksheet'!A260</f>
        <v>46002</v>
      </c>
      <c r="B259" s="37">
        <f>'Soil Moisture Worksheet'!B260</f>
        <v>255</v>
      </c>
      <c r="C259" s="9">
        <f>'Soil Moisture Worksheet'!W260</f>
        <v>0</v>
      </c>
      <c r="D259" s="7">
        <f t="shared" ref="D259:F259" si="179">D258</f>
        <v>0.25</v>
      </c>
      <c r="E259" s="7">
        <f t="shared" si="179"/>
        <v>50</v>
      </c>
      <c r="F259" s="7">
        <f t="shared" si="179"/>
        <v>50</v>
      </c>
      <c r="G259" s="9">
        <f t="shared" si="118"/>
        <v>0</v>
      </c>
      <c r="H259" s="7">
        <f t="shared" si="121"/>
        <v>0.6</v>
      </c>
      <c r="I259" s="13">
        <f t="shared" si="119"/>
        <v>0</v>
      </c>
    </row>
    <row r="260" spans="1:9" x14ac:dyDescent="0.45">
      <c r="A260" s="26">
        <f>'Soil Moisture Worksheet'!A261</f>
        <v>46003</v>
      </c>
      <c r="B260" s="37">
        <f>'Soil Moisture Worksheet'!B261</f>
        <v>256</v>
      </c>
      <c r="C260" s="9">
        <f>'Soil Moisture Worksheet'!W261</f>
        <v>0</v>
      </c>
      <c r="D260" s="7">
        <f t="shared" ref="D260:F260" si="180">D259</f>
        <v>0.25</v>
      </c>
      <c r="E260" s="7">
        <f t="shared" si="180"/>
        <v>50</v>
      </c>
      <c r="F260" s="7">
        <f t="shared" si="180"/>
        <v>50</v>
      </c>
      <c r="G260" s="9">
        <f t="shared" si="118"/>
        <v>0</v>
      </c>
      <c r="H260" s="7">
        <f t="shared" si="121"/>
        <v>0.6</v>
      </c>
      <c r="I260" s="13">
        <f t="shared" si="119"/>
        <v>0</v>
      </c>
    </row>
    <row r="261" spans="1:9" x14ac:dyDescent="0.45">
      <c r="A261" s="26">
        <f>'Soil Moisture Worksheet'!A262</f>
        <v>46004</v>
      </c>
      <c r="B261" s="37">
        <f>'Soil Moisture Worksheet'!B262</f>
        <v>257</v>
      </c>
      <c r="C261" s="9">
        <f>'Soil Moisture Worksheet'!W262</f>
        <v>0</v>
      </c>
      <c r="D261" s="7">
        <f t="shared" ref="D261:F261" si="181">D260</f>
        <v>0.25</v>
      </c>
      <c r="E261" s="7">
        <f t="shared" si="181"/>
        <v>50</v>
      </c>
      <c r="F261" s="7">
        <f t="shared" si="181"/>
        <v>50</v>
      </c>
      <c r="G261" s="9">
        <f t="shared" si="118"/>
        <v>0</v>
      </c>
      <c r="H261" s="7">
        <f t="shared" si="121"/>
        <v>0.6</v>
      </c>
      <c r="I261" s="13">
        <f t="shared" si="119"/>
        <v>0</v>
      </c>
    </row>
    <row r="262" spans="1:9" x14ac:dyDescent="0.45">
      <c r="A262" s="26">
        <f>'Soil Moisture Worksheet'!A263</f>
        <v>46005</v>
      </c>
      <c r="B262" s="37">
        <f>'Soil Moisture Worksheet'!B263</f>
        <v>258</v>
      </c>
      <c r="C262" s="9">
        <f>'Soil Moisture Worksheet'!W263</f>
        <v>0</v>
      </c>
      <c r="D262" s="7">
        <f t="shared" ref="D262:F262" si="182">D261</f>
        <v>0.25</v>
      </c>
      <c r="E262" s="7">
        <f t="shared" si="182"/>
        <v>50</v>
      </c>
      <c r="F262" s="7">
        <f t="shared" si="182"/>
        <v>50</v>
      </c>
      <c r="G262" s="9">
        <f t="shared" si="118"/>
        <v>0</v>
      </c>
      <c r="H262" s="7">
        <f t="shared" si="121"/>
        <v>0.6</v>
      </c>
      <c r="I262" s="13">
        <f t="shared" si="119"/>
        <v>0</v>
      </c>
    </row>
    <row r="263" spans="1:9" x14ac:dyDescent="0.45">
      <c r="A263" s="26">
        <f>'Soil Moisture Worksheet'!A264</f>
        <v>46006</v>
      </c>
      <c r="B263" s="37">
        <f>'Soil Moisture Worksheet'!B264</f>
        <v>259</v>
      </c>
      <c r="C263" s="9">
        <f>'Soil Moisture Worksheet'!W264</f>
        <v>0</v>
      </c>
      <c r="D263" s="7">
        <f t="shared" ref="D263:F263" si="183">D262</f>
        <v>0.25</v>
      </c>
      <c r="E263" s="7">
        <f t="shared" si="183"/>
        <v>50</v>
      </c>
      <c r="F263" s="7">
        <f t="shared" si="183"/>
        <v>50</v>
      </c>
      <c r="G263" s="9">
        <f t="shared" si="118"/>
        <v>0</v>
      </c>
      <c r="H263" s="7">
        <f t="shared" si="121"/>
        <v>0.6</v>
      </c>
      <c r="I263" s="13">
        <f t="shared" si="119"/>
        <v>0</v>
      </c>
    </row>
    <row r="264" spans="1:9" x14ac:dyDescent="0.45">
      <c r="A264" s="26">
        <f>'Soil Moisture Worksheet'!A265</f>
        <v>46007</v>
      </c>
      <c r="B264" s="37">
        <f>'Soil Moisture Worksheet'!B265</f>
        <v>260</v>
      </c>
      <c r="C264" s="9">
        <f>'Soil Moisture Worksheet'!W265</f>
        <v>0</v>
      </c>
      <c r="D264" s="7">
        <f t="shared" ref="D264:F264" si="184">D263</f>
        <v>0.25</v>
      </c>
      <c r="E264" s="7">
        <f t="shared" si="184"/>
        <v>50</v>
      </c>
      <c r="F264" s="7">
        <f t="shared" si="184"/>
        <v>50</v>
      </c>
      <c r="G264" s="9">
        <f t="shared" ref="G264:G279" si="185">C264*10*D264*E264/F264</f>
        <v>0</v>
      </c>
      <c r="H264" s="7">
        <f t="shared" si="121"/>
        <v>0.6</v>
      </c>
      <c r="I264" s="13">
        <f t="shared" ref="I264:I279" si="186">G264/(H264*60)</f>
        <v>0</v>
      </c>
    </row>
    <row r="265" spans="1:9" x14ac:dyDescent="0.45">
      <c r="A265" s="26">
        <f>'Soil Moisture Worksheet'!A266</f>
        <v>46008</v>
      </c>
      <c r="B265" s="37">
        <f>'Soil Moisture Worksheet'!B266</f>
        <v>261</v>
      </c>
      <c r="C265" s="9">
        <f>'Soil Moisture Worksheet'!W266</f>
        <v>0</v>
      </c>
      <c r="D265" s="7">
        <f t="shared" ref="D265:F265" si="187">D264</f>
        <v>0.25</v>
      </c>
      <c r="E265" s="7">
        <f t="shared" si="187"/>
        <v>50</v>
      </c>
      <c r="F265" s="7">
        <f t="shared" si="187"/>
        <v>50</v>
      </c>
      <c r="G265" s="9">
        <f t="shared" si="185"/>
        <v>0</v>
      </c>
      <c r="H265" s="7">
        <f t="shared" ref="H265:H279" si="188">H264</f>
        <v>0.6</v>
      </c>
      <c r="I265" s="13">
        <f t="shared" si="186"/>
        <v>0</v>
      </c>
    </row>
    <row r="266" spans="1:9" x14ac:dyDescent="0.45">
      <c r="A266" s="26">
        <f>'Soil Moisture Worksheet'!A267</f>
        <v>46009</v>
      </c>
      <c r="B266" s="37">
        <f>'Soil Moisture Worksheet'!B267</f>
        <v>262</v>
      </c>
      <c r="C266" s="9">
        <f>'Soil Moisture Worksheet'!W267</f>
        <v>0</v>
      </c>
      <c r="D266" s="7">
        <f t="shared" ref="D266:F266" si="189">D265</f>
        <v>0.25</v>
      </c>
      <c r="E266" s="7">
        <f t="shared" si="189"/>
        <v>50</v>
      </c>
      <c r="F266" s="7">
        <f t="shared" si="189"/>
        <v>50</v>
      </c>
      <c r="G266" s="9">
        <f t="shared" si="185"/>
        <v>0</v>
      </c>
      <c r="H266" s="7">
        <f t="shared" si="188"/>
        <v>0.6</v>
      </c>
      <c r="I266" s="13">
        <f t="shared" si="186"/>
        <v>0</v>
      </c>
    </row>
    <row r="267" spans="1:9" x14ac:dyDescent="0.45">
      <c r="A267" s="26">
        <f>'Soil Moisture Worksheet'!A268</f>
        <v>46010</v>
      </c>
      <c r="B267" s="37">
        <f>'Soil Moisture Worksheet'!B268</f>
        <v>263</v>
      </c>
      <c r="C267" s="9">
        <f>'Soil Moisture Worksheet'!W268</f>
        <v>0</v>
      </c>
      <c r="D267" s="7">
        <f t="shared" ref="D267:F267" si="190">D266</f>
        <v>0.25</v>
      </c>
      <c r="E267" s="7">
        <f t="shared" si="190"/>
        <v>50</v>
      </c>
      <c r="F267" s="7">
        <f t="shared" si="190"/>
        <v>50</v>
      </c>
      <c r="G267" s="9">
        <f t="shared" si="185"/>
        <v>0</v>
      </c>
      <c r="H267" s="7">
        <f t="shared" si="188"/>
        <v>0.6</v>
      </c>
      <c r="I267" s="13">
        <f t="shared" si="186"/>
        <v>0</v>
      </c>
    </row>
    <row r="268" spans="1:9" x14ac:dyDescent="0.45">
      <c r="A268" s="26">
        <f>'Soil Moisture Worksheet'!A269</f>
        <v>46011</v>
      </c>
      <c r="B268" s="37">
        <f>'Soil Moisture Worksheet'!B269</f>
        <v>264</v>
      </c>
      <c r="C268" s="9">
        <f>'Soil Moisture Worksheet'!W269</f>
        <v>0</v>
      </c>
      <c r="D268" s="7">
        <f t="shared" ref="D268:F268" si="191">D267</f>
        <v>0.25</v>
      </c>
      <c r="E268" s="7">
        <f t="shared" si="191"/>
        <v>50</v>
      </c>
      <c r="F268" s="7">
        <f t="shared" si="191"/>
        <v>50</v>
      </c>
      <c r="G268" s="9">
        <f t="shared" si="185"/>
        <v>0</v>
      </c>
      <c r="H268" s="7">
        <f t="shared" si="188"/>
        <v>0.6</v>
      </c>
      <c r="I268" s="13">
        <f t="shared" si="186"/>
        <v>0</v>
      </c>
    </row>
    <row r="269" spans="1:9" x14ac:dyDescent="0.45">
      <c r="A269" s="26">
        <f>'Soil Moisture Worksheet'!A270</f>
        <v>46012</v>
      </c>
      <c r="B269" s="37">
        <f>'Soil Moisture Worksheet'!B270</f>
        <v>265</v>
      </c>
      <c r="C269" s="9">
        <f>'Soil Moisture Worksheet'!W270</f>
        <v>0</v>
      </c>
      <c r="D269" s="7">
        <f t="shared" ref="D269:F269" si="192">D268</f>
        <v>0.25</v>
      </c>
      <c r="E269" s="7">
        <f t="shared" si="192"/>
        <v>50</v>
      </c>
      <c r="F269" s="7">
        <f t="shared" si="192"/>
        <v>50</v>
      </c>
      <c r="G269" s="9">
        <f t="shared" si="185"/>
        <v>0</v>
      </c>
      <c r="H269" s="7">
        <f t="shared" si="188"/>
        <v>0.6</v>
      </c>
      <c r="I269" s="13">
        <f t="shared" si="186"/>
        <v>0</v>
      </c>
    </row>
    <row r="270" spans="1:9" x14ac:dyDescent="0.45">
      <c r="A270" s="26">
        <f>'Soil Moisture Worksheet'!A271</f>
        <v>46013</v>
      </c>
      <c r="B270" s="37">
        <f>'Soil Moisture Worksheet'!B271</f>
        <v>266</v>
      </c>
      <c r="C270" s="9">
        <f>'Soil Moisture Worksheet'!W271</f>
        <v>0</v>
      </c>
      <c r="D270" s="7">
        <f t="shared" ref="D270:F270" si="193">D269</f>
        <v>0.25</v>
      </c>
      <c r="E270" s="7">
        <f t="shared" si="193"/>
        <v>50</v>
      </c>
      <c r="F270" s="7">
        <f t="shared" si="193"/>
        <v>50</v>
      </c>
      <c r="G270" s="9">
        <f t="shared" si="185"/>
        <v>0</v>
      </c>
      <c r="H270" s="7">
        <f t="shared" si="188"/>
        <v>0.6</v>
      </c>
      <c r="I270" s="13">
        <f t="shared" si="186"/>
        <v>0</v>
      </c>
    </row>
    <row r="271" spans="1:9" x14ac:dyDescent="0.45">
      <c r="A271" s="26">
        <f>'Soil Moisture Worksheet'!A272</f>
        <v>46014</v>
      </c>
      <c r="B271" s="37">
        <f>'Soil Moisture Worksheet'!B272</f>
        <v>267</v>
      </c>
      <c r="C271" s="9">
        <f>'Soil Moisture Worksheet'!W272</f>
        <v>0</v>
      </c>
      <c r="D271" s="7">
        <f t="shared" ref="D271:F271" si="194">D270</f>
        <v>0.25</v>
      </c>
      <c r="E271" s="7">
        <f t="shared" si="194"/>
        <v>50</v>
      </c>
      <c r="F271" s="7">
        <f t="shared" si="194"/>
        <v>50</v>
      </c>
      <c r="G271" s="9">
        <f t="shared" si="185"/>
        <v>0</v>
      </c>
      <c r="H271" s="7">
        <f t="shared" si="188"/>
        <v>0.6</v>
      </c>
      <c r="I271" s="13">
        <f t="shared" si="186"/>
        <v>0</v>
      </c>
    </row>
    <row r="272" spans="1:9" x14ac:dyDescent="0.45">
      <c r="A272" s="26">
        <f>'Soil Moisture Worksheet'!A273</f>
        <v>46015</v>
      </c>
      <c r="B272" s="37">
        <f>'Soil Moisture Worksheet'!B273</f>
        <v>268</v>
      </c>
      <c r="C272" s="9">
        <f>'Soil Moisture Worksheet'!W273</f>
        <v>0</v>
      </c>
      <c r="D272" s="7">
        <f t="shared" ref="D272:F272" si="195">D271</f>
        <v>0.25</v>
      </c>
      <c r="E272" s="7">
        <f t="shared" si="195"/>
        <v>50</v>
      </c>
      <c r="F272" s="7">
        <f t="shared" si="195"/>
        <v>50</v>
      </c>
      <c r="G272" s="9">
        <f t="shared" si="185"/>
        <v>0</v>
      </c>
      <c r="H272" s="7">
        <f t="shared" si="188"/>
        <v>0.6</v>
      </c>
      <c r="I272" s="13">
        <f t="shared" si="186"/>
        <v>0</v>
      </c>
    </row>
    <row r="273" spans="1:9" x14ac:dyDescent="0.45">
      <c r="A273" s="26">
        <f>'Soil Moisture Worksheet'!A274</f>
        <v>46016</v>
      </c>
      <c r="B273" s="37">
        <f>'Soil Moisture Worksheet'!B274</f>
        <v>269</v>
      </c>
      <c r="C273" s="9">
        <f>'Soil Moisture Worksheet'!W274</f>
        <v>0</v>
      </c>
      <c r="D273" s="7">
        <f t="shared" ref="D273:F273" si="196">D272</f>
        <v>0.25</v>
      </c>
      <c r="E273" s="7">
        <f t="shared" si="196"/>
        <v>50</v>
      </c>
      <c r="F273" s="7">
        <f t="shared" si="196"/>
        <v>50</v>
      </c>
      <c r="G273" s="9">
        <f t="shared" si="185"/>
        <v>0</v>
      </c>
      <c r="H273" s="7">
        <f t="shared" si="188"/>
        <v>0.6</v>
      </c>
      <c r="I273" s="13">
        <f t="shared" si="186"/>
        <v>0</v>
      </c>
    </row>
    <row r="274" spans="1:9" x14ac:dyDescent="0.45">
      <c r="A274" s="26">
        <f>'Soil Moisture Worksheet'!A275</f>
        <v>46017</v>
      </c>
      <c r="B274" s="37">
        <f>'Soil Moisture Worksheet'!B275</f>
        <v>270</v>
      </c>
      <c r="C274" s="9">
        <f>'Soil Moisture Worksheet'!W275</f>
        <v>0</v>
      </c>
      <c r="D274" s="7">
        <f t="shared" ref="D274:F274" si="197">D273</f>
        <v>0.25</v>
      </c>
      <c r="E274" s="7">
        <f t="shared" si="197"/>
        <v>50</v>
      </c>
      <c r="F274" s="7">
        <f t="shared" si="197"/>
        <v>50</v>
      </c>
      <c r="G274" s="9">
        <f t="shared" si="185"/>
        <v>0</v>
      </c>
      <c r="H274" s="7">
        <f t="shared" si="188"/>
        <v>0.6</v>
      </c>
      <c r="I274" s="13">
        <f t="shared" si="186"/>
        <v>0</v>
      </c>
    </row>
    <row r="275" spans="1:9" x14ac:dyDescent="0.45">
      <c r="A275" s="26">
        <f>'Soil Moisture Worksheet'!A276</f>
        <v>46018</v>
      </c>
      <c r="B275" s="37">
        <f>'Soil Moisture Worksheet'!B276</f>
        <v>271</v>
      </c>
      <c r="C275" s="9">
        <f>'Soil Moisture Worksheet'!W276</f>
        <v>0</v>
      </c>
      <c r="D275" s="7">
        <f t="shared" ref="D275:F275" si="198">D274</f>
        <v>0.25</v>
      </c>
      <c r="E275" s="7">
        <f t="shared" si="198"/>
        <v>50</v>
      </c>
      <c r="F275" s="7">
        <f t="shared" si="198"/>
        <v>50</v>
      </c>
      <c r="G275" s="9">
        <f t="shared" si="185"/>
        <v>0</v>
      </c>
      <c r="H275" s="7">
        <f t="shared" si="188"/>
        <v>0.6</v>
      </c>
      <c r="I275" s="13">
        <f t="shared" si="186"/>
        <v>0</v>
      </c>
    </row>
    <row r="276" spans="1:9" x14ac:dyDescent="0.45">
      <c r="A276" s="26">
        <f>'Soil Moisture Worksheet'!A277</f>
        <v>46019</v>
      </c>
      <c r="B276" s="37">
        <f>'Soil Moisture Worksheet'!B277</f>
        <v>272</v>
      </c>
      <c r="C276" s="9">
        <f>'Soil Moisture Worksheet'!W277</f>
        <v>0</v>
      </c>
      <c r="D276" s="7">
        <f t="shared" ref="D276:F276" si="199">D275</f>
        <v>0.25</v>
      </c>
      <c r="E276" s="7">
        <f t="shared" si="199"/>
        <v>50</v>
      </c>
      <c r="F276" s="7">
        <f t="shared" si="199"/>
        <v>50</v>
      </c>
      <c r="G276" s="9">
        <f t="shared" si="185"/>
        <v>0</v>
      </c>
      <c r="H276" s="7">
        <f t="shared" si="188"/>
        <v>0.6</v>
      </c>
      <c r="I276" s="13">
        <f t="shared" si="186"/>
        <v>0</v>
      </c>
    </row>
    <row r="277" spans="1:9" x14ac:dyDescent="0.45">
      <c r="A277" s="26">
        <f>'Soil Moisture Worksheet'!A278</f>
        <v>46020</v>
      </c>
      <c r="B277" s="37">
        <f>'Soil Moisture Worksheet'!B278</f>
        <v>273</v>
      </c>
      <c r="C277" s="9">
        <f>'Soil Moisture Worksheet'!W278</f>
        <v>0</v>
      </c>
      <c r="D277" s="7">
        <f t="shared" ref="D277:F277" si="200">D276</f>
        <v>0.25</v>
      </c>
      <c r="E277" s="7">
        <f t="shared" si="200"/>
        <v>50</v>
      </c>
      <c r="F277" s="7">
        <f t="shared" si="200"/>
        <v>50</v>
      </c>
      <c r="G277" s="9">
        <f t="shared" si="185"/>
        <v>0</v>
      </c>
      <c r="H277" s="7">
        <f t="shared" si="188"/>
        <v>0.6</v>
      </c>
      <c r="I277" s="13">
        <f t="shared" si="186"/>
        <v>0</v>
      </c>
    </row>
    <row r="278" spans="1:9" x14ac:dyDescent="0.45">
      <c r="A278" s="26">
        <f>'Soil Moisture Worksheet'!A279</f>
        <v>46021</v>
      </c>
      <c r="B278" s="37">
        <f>'Soil Moisture Worksheet'!B279</f>
        <v>274</v>
      </c>
      <c r="C278" s="9">
        <f>'Soil Moisture Worksheet'!W279</f>
        <v>0</v>
      </c>
      <c r="D278" s="7">
        <f t="shared" ref="D278:F278" si="201">D277</f>
        <v>0.25</v>
      </c>
      <c r="E278" s="7">
        <f t="shared" si="201"/>
        <v>50</v>
      </c>
      <c r="F278" s="7">
        <f t="shared" si="201"/>
        <v>50</v>
      </c>
      <c r="G278" s="9">
        <f t="shared" si="185"/>
        <v>0</v>
      </c>
      <c r="H278" s="7">
        <f t="shared" si="188"/>
        <v>0.6</v>
      </c>
      <c r="I278" s="13">
        <f t="shared" si="186"/>
        <v>0</v>
      </c>
    </row>
    <row r="279" spans="1:9" x14ac:dyDescent="0.45">
      <c r="A279" s="26">
        <f>'Soil Moisture Worksheet'!A280</f>
        <v>46022</v>
      </c>
      <c r="B279" s="37">
        <f>'Soil Moisture Worksheet'!B280</f>
        <v>275</v>
      </c>
      <c r="C279" s="9">
        <f>'Soil Moisture Worksheet'!W280</f>
        <v>0</v>
      </c>
      <c r="D279" s="7">
        <f t="shared" ref="D279:F279" si="202">D278</f>
        <v>0.25</v>
      </c>
      <c r="E279" s="7">
        <f t="shared" si="202"/>
        <v>50</v>
      </c>
      <c r="F279" s="7">
        <f t="shared" si="202"/>
        <v>50</v>
      </c>
      <c r="G279" s="9">
        <f t="shared" si="185"/>
        <v>0</v>
      </c>
      <c r="H279" s="7">
        <f t="shared" si="188"/>
        <v>0.6</v>
      </c>
      <c r="I279" s="13">
        <f t="shared" si="186"/>
        <v>0</v>
      </c>
    </row>
    <row r="280" spans="1:9" x14ac:dyDescent="0.45">
      <c r="A280" s="26"/>
    </row>
  </sheetData>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3502-103B-4C56-B8BF-41051F945FD0}">
  <dimension ref="B1:O132"/>
  <sheetViews>
    <sheetView workbookViewId="0">
      <selection activeCell="D28" sqref="D28"/>
    </sheetView>
  </sheetViews>
  <sheetFormatPr defaultRowHeight="14.25" x14ac:dyDescent="0.45"/>
  <sheetData>
    <row r="1" spans="2:15" x14ac:dyDescent="0.45">
      <c r="C1" t="s">
        <v>56</v>
      </c>
      <c r="D1" t="s">
        <v>148</v>
      </c>
    </row>
    <row r="2" spans="2:15" x14ac:dyDescent="0.45">
      <c r="B2" s="86" t="s">
        <v>57</v>
      </c>
      <c r="C2" s="31">
        <v>1</v>
      </c>
      <c r="D2" s="8">
        <v>0.5</v>
      </c>
    </row>
    <row r="3" spans="2:15" x14ac:dyDescent="0.45">
      <c r="B3" s="86"/>
      <c r="C3" s="31">
        <v>2</v>
      </c>
      <c r="D3" s="8">
        <v>0.5</v>
      </c>
    </row>
    <row r="4" spans="2:15" x14ac:dyDescent="0.45">
      <c r="B4" s="86"/>
      <c r="C4" s="31">
        <v>3</v>
      </c>
      <c r="D4" s="8">
        <v>0.5</v>
      </c>
    </row>
    <row r="5" spans="2:15" x14ac:dyDescent="0.45">
      <c r="B5" s="86"/>
      <c r="C5" s="31">
        <v>4</v>
      </c>
      <c r="D5" s="8">
        <v>0.5</v>
      </c>
      <c r="H5">
        <f>30*0.73</f>
        <v>21.9</v>
      </c>
      <c r="J5">
        <v>130</v>
      </c>
      <c r="K5">
        <v>95</v>
      </c>
      <c r="L5">
        <f>K5/J5</f>
        <v>0.73076923076923073</v>
      </c>
    </row>
    <row r="6" spans="2:15" x14ac:dyDescent="0.45">
      <c r="B6" s="86"/>
      <c r="C6" s="31">
        <v>5</v>
      </c>
      <c r="D6" s="8">
        <v>0.5</v>
      </c>
      <c r="J6" s="2"/>
    </row>
    <row r="7" spans="2:15" x14ac:dyDescent="0.45">
      <c r="B7" s="86"/>
      <c r="C7" s="31">
        <v>6</v>
      </c>
      <c r="D7" s="8">
        <v>0.5</v>
      </c>
      <c r="K7">
        <v>25</v>
      </c>
      <c r="L7">
        <f>K7*$L$5</f>
        <v>18.269230769230766</v>
      </c>
      <c r="M7">
        <v>18</v>
      </c>
      <c r="N7">
        <v>18</v>
      </c>
    </row>
    <row r="8" spans="2:15" x14ac:dyDescent="0.45">
      <c r="B8" s="86"/>
      <c r="C8" s="31">
        <v>7</v>
      </c>
      <c r="D8" s="8">
        <v>0.5</v>
      </c>
      <c r="K8">
        <v>30</v>
      </c>
      <c r="L8">
        <f t="shared" ref="L8:L10" si="0">K8*$L$5</f>
        <v>21.923076923076923</v>
      </c>
      <c r="M8">
        <v>22</v>
      </c>
      <c r="N8">
        <f>N7+M8</f>
        <v>40</v>
      </c>
    </row>
    <row r="9" spans="2:15" x14ac:dyDescent="0.45">
      <c r="B9" s="86"/>
      <c r="C9" s="31">
        <v>8</v>
      </c>
      <c r="D9" s="8">
        <v>0.5</v>
      </c>
      <c r="K9">
        <v>45</v>
      </c>
      <c r="L9">
        <f t="shared" si="0"/>
        <v>32.88461538461538</v>
      </c>
      <c r="M9">
        <v>33</v>
      </c>
      <c r="N9">
        <f t="shared" ref="N9:N10" si="1">N8+M9</f>
        <v>73</v>
      </c>
    </row>
    <row r="10" spans="2:15" x14ac:dyDescent="0.45">
      <c r="B10" s="86"/>
      <c r="C10" s="31">
        <v>9</v>
      </c>
      <c r="D10" s="8">
        <v>0.5</v>
      </c>
      <c r="K10">
        <v>30</v>
      </c>
      <c r="L10">
        <f t="shared" si="0"/>
        <v>21.923076923076923</v>
      </c>
      <c r="M10">
        <v>22</v>
      </c>
      <c r="N10">
        <f t="shared" si="1"/>
        <v>95</v>
      </c>
    </row>
    <row r="11" spans="2:15" x14ac:dyDescent="0.45">
      <c r="B11" s="86"/>
      <c r="C11" s="31">
        <v>10</v>
      </c>
      <c r="D11" s="8">
        <v>0.5</v>
      </c>
    </row>
    <row r="12" spans="2:15" x14ac:dyDescent="0.45">
      <c r="B12" s="86"/>
      <c r="C12" s="31">
        <v>11</v>
      </c>
      <c r="D12" s="8">
        <v>0.5</v>
      </c>
      <c r="H12">
        <v>8</v>
      </c>
    </row>
    <row r="13" spans="2:15" x14ac:dyDescent="0.45">
      <c r="B13" s="86"/>
      <c r="C13" s="31">
        <v>12</v>
      </c>
      <c r="D13" s="8">
        <v>0.5</v>
      </c>
    </row>
    <row r="14" spans="2:15" x14ac:dyDescent="0.45">
      <c r="B14" s="86"/>
      <c r="C14" s="31">
        <v>13</v>
      </c>
      <c r="D14" s="8">
        <v>0.5</v>
      </c>
      <c r="K14" s="2" t="s">
        <v>56</v>
      </c>
      <c r="L14" s="2" t="s">
        <v>52</v>
      </c>
      <c r="N14" s="2" t="s">
        <v>56</v>
      </c>
      <c r="O14" s="2" t="s">
        <v>52</v>
      </c>
    </row>
    <row r="15" spans="2:15" x14ac:dyDescent="0.45">
      <c r="B15" s="86"/>
      <c r="C15" s="31">
        <v>14</v>
      </c>
      <c r="D15" s="8">
        <v>0.5</v>
      </c>
      <c r="K15" s="2">
        <v>100</v>
      </c>
      <c r="L15" s="2">
        <v>1.1499999999999999</v>
      </c>
      <c r="N15" s="2">
        <v>73</v>
      </c>
      <c r="O15" s="2">
        <v>1.1499999999999999</v>
      </c>
    </row>
    <row r="16" spans="2:15" x14ac:dyDescent="0.45">
      <c r="B16" s="86"/>
      <c r="C16" s="31">
        <v>15</v>
      </c>
      <c r="D16" s="8">
        <v>0.5</v>
      </c>
      <c r="K16" s="2">
        <v>131</v>
      </c>
      <c r="L16" s="2">
        <v>0.75</v>
      </c>
      <c r="N16" s="2">
        <v>95</v>
      </c>
      <c r="O16" s="2">
        <v>0.75</v>
      </c>
    </row>
    <row r="17" spans="2:4" x14ac:dyDescent="0.45">
      <c r="B17" s="86"/>
      <c r="C17" s="31">
        <v>16</v>
      </c>
      <c r="D17" s="8">
        <v>0.5</v>
      </c>
    </row>
    <row r="18" spans="2:4" x14ac:dyDescent="0.45">
      <c r="B18" s="86"/>
      <c r="C18" s="31">
        <v>17</v>
      </c>
      <c r="D18" s="8">
        <v>0.5</v>
      </c>
    </row>
    <row r="19" spans="2:4" x14ac:dyDescent="0.45">
      <c r="B19" s="86"/>
      <c r="C19" s="31">
        <v>18</v>
      </c>
      <c r="D19" s="8">
        <v>0.5</v>
      </c>
    </row>
    <row r="20" spans="2:4" x14ac:dyDescent="0.45">
      <c r="B20" s="86"/>
      <c r="C20" s="31">
        <v>19</v>
      </c>
      <c r="D20" s="8">
        <v>0.5</v>
      </c>
    </row>
    <row r="21" spans="2:4" x14ac:dyDescent="0.45">
      <c r="B21" s="86"/>
      <c r="C21" s="31">
        <v>20</v>
      </c>
      <c r="D21" s="8">
        <v>0.5</v>
      </c>
    </row>
    <row r="22" spans="2:4" x14ac:dyDescent="0.45">
      <c r="B22" s="86"/>
      <c r="C22" s="31">
        <v>21</v>
      </c>
      <c r="D22" s="8">
        <v>0.5</v>
      </c>
    </row>
    <row r="23" spans="2:4" x14ac:dyDescent="0.45">
      <c r="B23" s="86"/>
      <c r="C23" s="31">
        <v>22</v>
      </c>
      <c r="D23" s="8">
        <v>0.5</v>
      </c>
    </row>
    <row r="24" spans="2:4" x14ac:dyDescent="0.45">
      <c r="B24" s="86"/>
      <c r="C24" s="31">
        <v>23</v>
      </c>
      <c r="D24" s="8">
        <v>0.5</v>
      </c>
    </row>
    <row r="25" spans="2:4" x14ac:dyDescent="0.45">
      <c r="B25" s="86"/>
      <c r="C25" s="31">
        <v>24</v>
      </c>
      <c r="D25" s="8">
        <v>0.5</v>
      </c>
    </row>
    <row r="26" spans="2:4" x14ac:dyDescent="0.45">
      <c r="B26" s="86"/>
      <c r="C26" s="31">
        <v>25</v>
      </c>
      <c r="D26" s="8">
        <v>0.5</v>
      </c>
    </row>
    <row r="27" spans="2:4" x14ac:dyDescent="0.45">
      <c r="B27" s="86"/>
      <c r="C27" s="31">
        <v>26</v>
      </c>
      <c r="D27" s="8">
        <f>0.0217*C27-0.0417</f>
        <v>0.52250000000000008</v>
      </c>
    </row>
    <row r="28" spans="2:4" x14ac:dyDescent="0.45">
      <c r="B28" s="86"/>
      <c r="C28" s="31">
        <v>27</v>
      </c>
      <c r="D28" s="8">
        <f t="shared" ref="D28:D56" si="2">0.0217*C28-0.0417</f>
        <v>0.54420000000000002</v>
      </c>
    </row>
    <row r="29" spans="2:4" x14ac:dyDescent="0.45">
      <c r="B29" s="86"/>
      <c r="C29" s="31">
        <v>28</v>
      </c>
      <c r="D29" s="8">
        <f t="shared" si="2"/>
        <v>0.56590000000000007</v>
      </c>
    </row>
    <row r="30" spans="2:4" x14ac:dyDescent="0.45">
      <c r="B30" s="86"/>
      <c r="C30" s="31">
        <v>29</v>
      </c>
      <c r="D30" s="8">
        <f t="shared" si="2"/>
        <v>0.58760000000000001</v>
      </c>
    </row>
    <row r="31" spans="2:4" x14ac:dyDescent="0.45">
      <c r="B31" s="86"/>
      <c r="C31" s="31">
        <v>30</v>
      </c>
      <c r="D31" s="8">
        <f t="shared" si="2"/>
        <v>0.60930000000000006</v>
      </c>
    </row>
    <row r="32" spans="2:4" x14ac:dyDescent="0.45">
      <c r="B32" s="86"/>
      <c r="C32" s="31">
        <v>31</v>
      </c>
      <c r="D32" s="8">
        <f t="shared" si="2"/>
        <v>0.63100000000000001</v>
      </c>
    </row>
    <row r="33" spans="2:4" x14ac:dyDescent="0.45">
      <c r="B33" s="86"/>
      <c r="C33" s="31">
        <v>32</v>
      </c>
      <c r="D33" s="8">
        <f t="shared" si="2"/>
        <v>0.65270000000000006</v>
      </c>
    </row>
    <row r="34" spans="2:4" x14ac:dyDescent="0.45">
      <c r="B34" s="86"/>
      <c r="C34" s="31">
        <v>33</v>
      </c>
      <c r="D34" s="8">
        <f t="shared" si="2"/>
        <v>0.67440000000000011</v>
      </c>
    </row>
    <row r="35" spans="2:4" x14ac:dyDescent="0.45">
      <c r="B35" s="86"/>
      <c r="C35" s="31">
        <v>34</v>
      </c>
      <c r="D35" s="8">
        <f t="shared" si="2"/>
        <v>0.69610000000000005</v>
      </c>
    </row>
    <row r="36" spans="2:4" x14ac:dyDescent="0.45">
      <c r="B36" s="86"/>
      <c r="C36" s="31">
        <v>35</v>
      </c>
      <c r="D36" s="8">
        <f t="shared" si="2"/>
        <v>0.7178000000000001</v>
      </c>
    </row>
    <row r="37" spans="2:4" x14ac:dyDescent="0.45">
      <c r="B37" s="86"/>
      <c r="C37" s="31">
        <v>36</v>
      </c>
      <c r="D37" s="8">
        <f t="shared" si="2"/>
        <v>0.73950000000000005</v>
      </c>
    </row>
    <row r="38" spans="2:4" x14ac:dyDescent="0.45">
      <c r="B38" s="86"/>
      <c r="C38" s="31">
        <v>37</v>
      </c>
      <c r="D38" s="8">
        <f t="shared" si="2"/>
        <v>0.7612000000000001</v>
      </c>
    </row>
    <row r="39" spans="2:4" x14ac:dyDescent="0.45">
      <c r="B39" s="86"/>
      <c r="C39" s="31">
        <v>38</v>
      </c>
      <c r="D39" s="8">
        <f t="shared" si="2"/>
        <v>0.78290000000000004</v>
      </c>
    </row>
    <row r="40" spans="2:4" x14ac:dyDescent="0.45">
      <c r="B40" s="86"/>
      <c r="C40" s="31">
        <v>39</v>
      </c>
      <c r="D40" s="8">
        <f t="shared" si="2"/>
        <v>0.80460000000000009</v>
      </c>
    </row>
    <row r="41" spans="2:4" x14ac:dyDescent="0.45">
      <c r="B41" s="86"/>
      <c r="C41" s="31">
        <v>40</v>
      </c>
      <c r="D41" s="8">
        <f t="shared" si="2"/>
        <v>0.82630000000000003</v>
      </c>
    </row>
    <row r="42" spans="2:4" ht="14.25" customHeight="1" x14ac:dyDescent="0.45">
      <c r="B42" s="86"/>
      <c r="C42" s="31">
        <v>41</v>
      </c>
      <c r="D42" s="8">
        <f t="shared" si="2"/>
        <v>0.84800000000000009</v>
      </c>
    </row>
    <row r="43" spans="2:4" x14ac:dyDescent="0.45">
      <c r="B43" s="86"/>
      <c r="C43" s="31">
        <v>42</v>
      </c>
      <c r="D43" s="8">
        <f t="shared" si="2"/>
        <v>0.86970000000000003</v>
      </c>
    </row>
    <row r="44" spans="2:4" x14ac:dyDescent="0.45">
      <c r="B44" s="86"/>
      <c r="C44" s="31">
        <v>43</v>
      </c>
      <c r="D44" s="8">
        <f t="shared" si="2"/>
        <v>0.89140000000000008</v>
      </c>
    </row>
    <row r="45" spans="2:4" x14ac:dyDescent="0.45">
      <c r="B45" s="86"/>
      <c r="C45" s="31">
        <v>44</v>
      </c>
      <c r="D45" s="8">
        <f t="shared" si="2"/>
        <v>0.91310000000000002</v>
      </c>
    </row>
    <row r="46" spans="2:4" x14ac:dyDescent="0.45">
      <c r="B46" s="86"/>
      <c r="C46" s="31">
        <v>45</v>
      </c>
      <c r="D46" s="8">
        <f t="shared" si="2"/>
        <v>0.93480000000000008</v>
      </c>
    </row>
    <row r="47" spans="2:4" x14ac:dyDescent="0.45">
      <c r="B47" s="86"/>
      <c r="C47" s="31">
        <v>46</v>
      </c>
      <c r="D47" s="8">
        <f t="shared" si="2"/>
        <v>0.95650000000000002</v>
      </c>
    </row>
    <row r="48" spans="2:4" x14ac:dyDescent="0.45">
      <c r="B48" s="86"/>
      <c r="C48" s="31">
        <v>47</v>
      </c>
      <c r="D48" s="8">
        <f t="shared" si="2"/>
        <v>0.97820000000000007</v>
      </c>
    </row>
    <row r="49" spans="2:4" x14ac:dyDescent="0.45">
      <c r="B49" s="86"/>
      <c r="C49" s="31">
        <v>48</v>
      </c>
      <c r="D49" s="8">
        <f t="shared" si="2"/>
        <v>0.99990000000000012</v>
      </c>
    </row>
    <row r="50" spans="2:4" x14ac:dyDescent="0.45">
      <c r="B50" s="86"/>
      <c r="C50" s="31">
        <v>49</v>
      </c>
      <c r="D50" s="8">
        <f t="shared" si="2"/>
        <v>1.0216000000000001</v>
      </c>
    </row>
    <row r="51" spans="2:4" x14ac:dyDescent="0.45">
      <c r="B51" s="86"/>
      <c r="C51" s="31">
        <v>50</v>
      </c>
      <c r="D51" s="8">
        <f t="shared" si="2"/>
        <v>1.0432999999999999</v>
      </c>
    </row>
    <row r="52" spans="2:4" x14ac:dyDescent="0.45">
      <c r="B52" s="86"/>
      <c r="C52" s="31">
        <v>51</v>
      </c>
      <c r="D52" s="8">
        <f t="shared" si="2"/>
        <v>1.0649999999999999</v>
      </c>
    </row>
    <row r="53" spans="2:4" x14ac:dyDescent="0.45">
      <c r="B53" s="86"/>
      <c r="C53" s="31">
        <v>52</v>
      </c>
      <c r="D53" s="8">
        <f t="shared" si="2"/>
        <v>1.0867</v>
      </c>
    </row>
    <row r="54" spans="2:4" x14ac:dyDescent="0.45">
      <c r="B54" s="86"/>
      <c r="C54" s="31">
        <v>53</v>
      </c>
      <c r="D54" s="8">
        <f t="shared" si="2"/>
        <v>1.1084000000000001</v>
      </c>
    </row>
    <row r="55" spans="2:4" x14ac:dyDescent="0.45">
      <c r="B55" s="86"/>
      <c r="C55" s="31">
        <v>54</v>
      </c>
      <c r="D55" s="8">
        <f t="shared" si="2"/>
        <v>1.1300999999999999</v>
      </c>
    </row>
    <row r="56" spans="2:4" x14ac:dyDescent="0.45">
      <c r="B56" s="86"/>
      <c r="C56" s="31">
        <v>55</v>
      </c>
      <c r="D56" s="8">
        <f t="shared" si="2"/>
        <v>1.1517999999999999</v>
      </c>
    </row>
    <row r="57" spans="2:4" x14ac:dyDescent="0.45">
      <c r="B57" s="87" t="s">
        <v>59</v>
      </c>
      <c r="C57" s="31">
        <v>56</v>
      </c>
      <c r="D57" s="8">
        <v>1.1499999999999999</v>
      </c>
    </row>
    <row r="58" spans="2:4" x14ac:dyDescent="0.45">
      <c r="B58" s="87"/>
      <c r="C58" s="31">
        <v>57</v>
      </c>
      <c r="D58" s="8">
        <v>1.1499999999999999</v>
      </c>
    </row>
    <row r="59" spans="2:4" x14ac:dyDescent="0.45">
      <c r="B59" s="87"/>
      <c r="C59" s="31">
        <v>58</v>
      </c>
      <c r="D59" s="8">
        <v>1.1499999999999999</v>
      </c>
    </row>
    <row r="60" spans="2:4" x14ac:dyDescent="0.45">
      <c r="B60" s="87"/>
      <c r="C60" s="31">
        <v>59</v>
      </c>
      <c r="D60" s="8">
        <v>1.1499999999999999</v>
      </c>
    </row>
    <row r="61" spans="2:4" x14ac:dyDescent="0.45">
      <c r="B61" s="87"/>
      <c r="C61" s="31">
        <v>60</v>
      </c>
      <c r="D61" s="8">
        <v>1.1499999999999999</v>
      </c>
    </row>
    <row r="62" spans="2:4" x14ac:dyDescent="0.45">
      <c r="B62" s="87"/>
      <c r="C62" s="31">
        <v>61</v>
      </c>
      <c r="D62" s="8">
        <v>1.1499999999999999</v>
      </c>
    </row>
    <row r="63" spans="2:4" x14ac:dyDescent="0.45">
      <c r="B63" s="87"/>
      <c r="C63" s="31">
        <v>62</v>
      </c>
      <c r="D63" s="8">
        <v>1.1499999999999999</v>
      </c>
    </row>
    <row r="64" spans="2:4" x14ac:dyDescent="0.45">
      <c r="B64" s="87"/>
      <c r="C64" s="31">
        <v>63</v>
      </c>
      <c r="D64" s="8">
        <v>1.1499999999999999</v>
      </c>
    </row>
    <row r="65" spans="2:4" x14ac:dyDescent="0.45">
      <c r="B65" s="87"/>
      <c r="C65" s="31">
        <v>64</v>
      </c>
      <c r="D65" s="8">
        <v>1.1499999999999999</v>
      </c>
    </row>
    <row r="66" spans="2:4" x14ac:dyDescent="0.45">
      <c r="B66" s="87"/>
      <c r="C66" s="31">
        <v>65</v>
      </c>
      <c r="D66" s="8">
        <v>1.1499999999999999</v>
      </c>
    </row>
    <row r="67" spans="2:4" x14ac:dyDescent="0.45">
      <c r="B67" s="87"/>
      <c r="C67" s="31">
        <v>66</v>
      </c>
      <c r="D67" s="8">
        <v>1.1499999999999999</v>
      </c>
    </row>
    <row r="68" spans="2:4" x14ac:dyDescent="0.45">
      <c r="B68" s="87"/>
      <c r="C68" s="31">
        <v>67</v>
      </c>
      <c r="D68" s="8">
        <v>1.1499999999999999</v>
      </c>
    </row>
    <row r="69" spans="2:4" x14ac:dyDescent="0.45">
      <c r="B69" s="87"/>
      <c r="C69" s="31">
        <v>68</v>
      </c>
      <c r="D69" s="8">
        <v>1.1499999999999999</v>
      </c>
    </row>
    <row r="70" spans="2:4" x14ac:dyDescent="0.45">
      <c r="B70" s="87"/>
      <c r="C70" s="31">
        <v>69</v>
      </c>
      <c r="D70" s="8">
        <v>1.1499999999999999</v>
      </c>
    </row>
    <row r="71" spans="2:4" x14ac:dyDescent="0.45">
      <c r="B71" s="87"/>
      <c r="C71" s="31">
        <v>70</v>
      </c>
      <c r="D71" s="8">
        <v>1.1499999999999999</v>
      </c>
    </row>
    <row r="72" spans="2:4" x14ac:dyDescent="0.45">
      <c r="B72" s="87"/>
      <c r="C72" s="31">
        <v>71</v>
      </c>
      <c r="D72" s="8">
        <v>1.1499999999999999</v>
      </c>
    </row>
    <row r="73" spans="2:4" x14ac:dyDescent="0.45">
      <c r="B73" s="87"/>
      <c r="C73" s="31">
        <v>72</v>
      </c>
      <c r="D73" s="8">
        <v>1.1499999999999999</v>
      </c>
    </row>
    <row r="74" spans="2:4" x14ac:dyDescent="0.45">
      <c r="B74" s="87"/>
      <c r="C74" s="31">
        <v>73</v>
      </c>
      <c r="D74" s="8">
        <v>1.1499999999999999</v>
      </c>
    </row>
    <row r="75" spans="2:4" ht="14.25" customHeight="1" x14ac:dyDescent="0.45">
      <c r="B75" s="87"/>
      <c r="C75" s="31">
        <v>74</v>
      </c>
      <c r="D75" s="8">
        <v>1.1499999999999999</v>
      </c>
    </row>
    <row r="76" spans="2:4" x14ac:dyDescent="0.45">
      <c r="B76" s="87"/>
      <c r="C76" s="31">
        <v>75</v>
      </c>
      <c r="D76" s="8">
        <v>1.1499999999999999</v>
      </c>
    </row>
    <row r="77" spans="2:4" x14ac:dyDescent="0.45">
      <c r="B77" s="87"/>
      <c r="C77" s="31">
        <v>76</v>
      </c>
      <c r="D77" s="8">
        <v>1.1499999999999999</v>
      </c>
    </row>
    <row r="78" spans="2:4" x14ac:dyDescent="0.45">
      <c r="B78" s="87"/>
      <c r="C78" s="31">
        <v>77</v>
      </c>
      <c r="D78" s="8">
        <v>1.1499999999999999</v>
      </c>
    </row>
    <row r="79" spans="2:4" x14ac:dyDescent="0.45">
      <c r="B79" s="87"/>
      <c r="C79" s="31">
        <v>78</v>
      </c>
      <c r="D79" s="8">
        <v>1.1499999999999999</v>
      </c>
    </row>
    <row r="80" spans="2:4" x14ac:dyDescent="0.45">
      <c r="B80" s="87"/>
      <c r="C80" s="31">
        <v>79</v>
      </c>
      <c r="D80" s="8">
        <v>1.1499999999999999</v>
      </c>
    </row>
    <row r="81" spans="2:11" x14ac:dyDescent="0.45">
      <c r="B81" s="87"/>
      <c r="C81" s="31">
        <v>80</v>
      </c>
      <c r="D81" s="8">
        <v>1.1499999999999999</v>
      </c>
    </row>
    <row r="82" spans="2:11" x14ac:dyDescent="0.45">
      <c r="B82" s="87"/>
      <c r="C82" s="31">
        <v>81</v>
      </c>
      <c r="D82" s="8">
        <v>1.1499999999999999</v>
      </c>
    </row>
    <row r="83" spans="2:11" x14ac:dyDescent="0.45">
      <c r="B83" s="87"/>
      <c r="C83" s="31">
        <v>82</v>
      </c>
      <c r="D83" s="8">
        <v>1.1499999999999999</v>
      </c>
    </row>
    <row r="84" spans="2:11" x14ac:dyDescent="0.45">
      <c r="B84" s="87"/>
      <c r="C84" s="31">
        <v>83</v>
      </c>
      <c r="D84" s="8">
        <v>1.1499999999999999</v>
      </c>
    </row>
    <row r="85" spans="2:11" x14ac:dyDescent="0.45">
      <c r="B85" s="87"/>
      <c r="C85" s="31">
        <v>84</v>
      </c>
      <c r="D85" s="8">
        <v>1.1499999999999999</v>
      </c>
    </row>
    <row r="86" spans="2:11" x14ac:dyDescent="0.45">
      <c r="B86" s="87"/>
      <c r="C86" s="31">
        <v>85</v>
      </c>
      <c r="D86" s="8">
        <v>1.1499999999999999</v>
      </c>
      <c r="J86">
        <v>1</v>
      </c>
      <c r="K86">
        <v>0.2</v>
      </c>
    </row>
    <row r="87" spans="2:11" x14ac:dyDescent="0.45">
      <c r="B87" s="87"/>
      <c r="C87" s="31">
        <v>86</v>
      </c>
      <c r="D87" s="8">
        <v>1.1499999999999999</v>
      </c>
      <c r="J87">
        <v>95</v>
      </c>
      <c r="K87">
        <v>0.6</v>
      </c>
    </row>
    <row r="88" spans="2:11" x14ac:dyDescent="0.45">
      <c r="B88" s="87"/>
      <c r="C88" s="31">
        <v>87</v>
      </c>
      <c r="D88" s="8">
        <v>1.1499999999999999</v>
      </c>
    </row>
    <row r="89" spans="2:11" x14ac:dyDescent="0.45">
      <c r="B89" s="87"/>
      <c r="C89" s="31">
        <v>88</v>
      </c>
      <c r="D89" s="8">
        <v>1.1499999999999999</v>
      </c>
    </row>
    <row r="90" spans="2:11" x14ac:dyDescent="0.45">
      <c r="B90" s="87"/>
      <c r="C90" s="31">
        <v>89</v>
      </c>
      <c r="D90" s="8">
        <v>1.1499999999999999</v>
      </c>
    </row>
    <row r="91" spans="2:11" x14ac:dyDescent="0.45">
      <c r="B91" s="87"/>
      <c r="C91" s="31">
        <v>90</v>
      </c>
      <c r="D91" s="8">
        <v>1.1499999999999999</v>
      </c>
    </row>
    <row r="92" spans="2:11" x14ac:dyDescent="0.45">
      <c r="B92" s="87"/>
      <c r="C92" s="31">
        <v>91</v>
      </c>
      <c r="D92" s="8">
        <v>1.1499999999999999</v>
      </c>
    </row>
    <row r="93" spans="2:11" x14ac:dyDescent="0.45">
      <c r="B93" s="87"/>
      <c r="C93" s="31">
        <v>92</v>
      </c>
      <c r="D93" s="8">
        <v>1.1499999999999999</v>
      </c>
    </row>
    <row r="94" spans="2:11" x14ac:dyDescent="0.45">
      <c r="B94" s="87"/>
      <c r="C94" s="31">
        <v>93</v>
      </c>
      <c r="D94" s="8">
        <v>1.1499999999999999</v>
      </c>
    </row>
    <row r="95" spans="2:11" x14ac:dyDescent="0.45">
      <c r="B95" s="87"/>
      <c r="C95" s="31">
        <v>94</v>
      </c>
      <c r="D95" s="8">
        <v>1.1499999999999999</v>
      </c>
    </row>
    <row r="96" spans="2:11" x14ac:dyDescent="0.45">
      <c r="B96" s="87"/>
      <c r="C96" s="31">
        <v>95</v>
      </c>
      <c r="D96" s="8">
        <v>1.1499999999999999</v>
      </c>
    </row>
    <row r="97" spans="2:4" x14ac:dyDescent="0.45">
      <c r="B97" s="87"/>
      <c r="C97" s="31">
        <v>96</v>
      </c>
      <c r="D97" s="8">
        <v>1.1499999999999999</v>
      </c>
    </row>
    <row r="98" spans="2:4" x14ac:dyDescent="0.45">
      <c r="B98" s="87"/>
      <c r="C98" s="31">
        <v>97</v>
      </c>
      <c r="D98" s="8">
        <v>1.1499999999999999</v>
      </c>
    </row>
    <row r="99" spans="2:4" x14ac:dyDescent="0.45">
      <c r="B99" s="87"/>
      <c r="C99" s="31">
        <v>98</v>
      </c>
      <c r="D99" s="8">
        <v>1.1499999999999999</v>
      </c>
    </row>
    <row r="100" spans="2:4" x14ac:dyDescent="0.45">
      <c r="B100" s="87"/>
      <c r="C100" s="31">
        <v>99</v>
      </c>
      <c r="D100" s="8">
        <v>1.1499999999999999</v>
      </c>
    </row>
    <row r="101" spans="2:4" x14ac:dyDescent="0.45">
      <c r="B101" s="87"/>
      <c r="C101" s="31">
        <v>100</v>
      </c>
      <c r="D101" s="8">
        <v>1.1499999999999999</v>
      </c>
    </row>
    <row r="102" spans="2:4" x14ac:dyDescent="0.45">
      <c r="B102" s="86" t="s">
        <v>60</v>
      </c>
      <c r="C102" s="31">
        <v>101</v>
      </c>
      <c r="D102" s="8">
        <f>+-0.0129*C102 + 2.4403</f>
        <v>1.1374000000000002</v>
      </c>
    </row>
    <row r="103" spans="2:4" x14ac:dyDescent="0.45">
      <c r="B103" s="86"/>
      <c r="C103" s="31">
        <v>102</v>
      </c>
      <c r="D103" s="8">
        <f t="shared" ref="D103:D132" si="3">+-0.0129*C103 + 2.4403</f>
        <v>1.1245000000000001</v>
      </c>
    </row>
    <row r="104" spans="2:4" x14ac:dyDescent="0.45">
      <c r="B104" s="86"/>
      <c r="C104" s="31">
        <v>103</v>
      </c>
      <c r="D104" s="8">
        <f t="shared" si="3"/>
        <v>1.1116000000000001</v>
      </c>
    </row>
    <row r="105" spans="2:4" x14ac:dyDescent="0.45">
      <c r="B105" s="86"/>
      <c r="C105" s="31">
        <v>104</v>
      </c>
      <c r="D105" s="8">
        <f t="shared" si="3"/>
        <v>1.0987000000000002</v>
      </c>
    </row>
    <row r="106" spans="2:4" x14ac:dyDescent="0.45">
      <c r="B106" s="86"/>
      <c r="C106" s="31">
        <v>105</v>
      </c>
      <c r="D106" s="8">
        <f t="shared" si="3"/>
        <v>1.0858000000000001</v>
      </c>
    </row>
    <row r="107" spans="2:4" x14ac:dyDescent="0.45">
      <c r="B107" s="86"/>
      <c r="C107" s="31">
        <v>106</v>
      </c>
      <c r="D107" s="8">
        <f t="shared" si="3"/>
        <v>1.0729000000000002</v>
      </c>
    </row>
    <row r="108" spans="2:4" x14ac:dyDescent="0.45">
      <c r="B108" s="86"/>
      <c r="C108" s="31">
        <v>107</v>
      </c>
      <c r="D108" s="8">
        <f t="shared" si="3"/>
        <v>1.06</v>
      </c>
    </row>
    <row r="109" spans="2:4" x14ac:dyDescent="0.45">
      <c r="B109" s="86"/>
      <c r="C109" s="31">
        <v>108</v>
      </c>
      <c r="D109" s="8">
        <f t="shared" si="3"/>
        <v>1.0471000000000001</v>
      </c>
    </row>
    <row r="110" spans="2:4" x14ac:dyDescent="0.45">
      <c r="B110" s="86"/>
      <c r="C110" s="31">
        <v>109</v>
      </c>
      <c r="D110" s="8">
        <f t="shared" si="3"/>
        <v>1.0342000000000002</v>
      </c>
    </row>
    <row r="111" spans="2:4" x14ac:dyDescent="0.45">
      <c r="B111" s="86"/>
      <c r="C111" s="31">
        <v>110</v>
      </c>
      <c r="D111" s="8">
        <f t="shared" si="3"/>
        <v>1.0213000000000001</v>
      </c>
    </row>
    <row r="112" spans="2:4" x14ac:dyDescent="0.45">
      <c r="B112" s="86"/>
      <c r="C112" s="31">
        <v>111</v>
      </c>
      <c r="D112" s="8">
        <f t="shared" si="3"/>
        <v>1.0084000000000002</v>
      </c>
    </row>
    <row r="113" spans="2:4" x14ac:dyDescent="0.45">
      <c r="B113" s="86"/>
      <c r="C113" s="31">
        <v>112</v>
      </c>
      <c r="D113" s="8">
        <f t="shared" si="3"/>
        <v>0.99550000000000005</v>
      </c>
    </row>
    <row r="114" spans="2:4" x14ac:dyDescent="0.45">
      <c r="B114" s="86"/>
      <c r="C114" s="31">
        <v>113</v>
      </c>
      <c r="D114" s="8">
        <f t="shared" si="3"/>
        <v>0.98260000000000014</v>
      </c>
    </row>
    <row r="115" spans="2:4" x14ac:dyDescent="0.45">
      <c r="B115" s="86"/>
      <c r="C115" s="31">
        <v>114</v>
      </c>
      <c r="D115" s="8">
        <f t="shared" si="3"/>
        <v>0.96970000000000023</v>
      </c>
    </row>
    <row r="116" spans="2:4" x14ac:dyDescent="0.45">
      <c r="B116" s="86"/>
      <c r="C116" s="31">
        <v>115</v>
      </c>
      <c r="D116" s="8">
        <f t="shared" si="3"/>
        <v>0.95680000000000009</v>
      </c>
    </row>
    <row r="117" spans="2:4" x14ac:dyDescent="0.45">
      <c r="B117" s="86"/>
      <c r="C117" s="31">
        <v>116</v>
      </c>
      <c r="D117" s="8">
        <f t="shared" si="3"/>
        <v>0.94390000000000018</v>
      </c>
    </row>
    <row r="118" spans="2:4" x14ac:dyDescent="0.45">
      <c r="B118" s="86"/>
      <c r="C118" s="31">
        <v>117</v>
      </c>
      <c r="D118" s="8">
        <f t="shared" si="3"/>
        <v>0.93100000000000005</v>
      </c>
    </row>
    <row r="119" spans="2:4" x14ac:dyDescent="0.45">
      <c r="B119" s="86"/>
      <c r="C119" s="31">
        <v>118</v>
      </c>
      <c r="D119" s="8">
        <f t="shared" si="3"/>
        <v>0.91810000000000014</v>
      </c>
    </row>
    <row r="120" spans="2:4" x14ac:dyDescent="0.45">
      <c r="B120" s="86"/>
      <c r="C120" s="31">
        <v>119</v>
      </c>
      <c r="D120" s="8">
        <f t="shared" si="3"/>
        <v>0.90520000000000023</v>
      </c>
    </row>
    <row r="121" spans="2:4" x14ac:dyDescent="0.45">
      <c r="B121" s="86"/>
      <c r="C121" s="31">
        <v>120</v>
      </c>
      <c r="D121" s="8">
        <f t="shared" si="3"/>
        <v>0.89230000000000009</v>
      </c>
    </row>
    <row r="122" spans="2:4" x14ac:dyDescent="0.45">
      <c r="B122" s="86"/>
      <c r="C122" s="31">
        <v>121</v>
      </c>
      <c r="D122" s="8">
        <f t="shared" si="3"/>
        <v>0.87940000000000018</v>
      </c>
    </row>
    <row r="123" spans="2:4" x14ac:dyDescent="0.45">
      <c r="B123" s="86"/>
      <c r="C123" s="31">
        <v>122</v>
      </c>
      <c r="D123" s="8">
        <f t="shared" si="3"/>
        <v>0.86650000000000005</v>
      </c>
    </row>
    <row r="124" spans="2:4" x14ac:dyDescent="0.45">
      <c r="B124" s="86"/>
      <c r="C124" s="31">
        <v>123</v>
      </c>
      <c r="D124" s="8">
        <f t="shared" si="3"/>
        <v>0.85360000000000014</v>
      </c>
    </row>
    <row r="125" spans="2:4" x14ac:dyDescent="0.45">
      <c r="B125" s="86"/>
      <c r="C125" s="31">
        <v>124</v>
      </c>
      <c r="D125" s="8">
        <f t="shared" si="3"/>
        <v>0.84070000000000022</v>
      </c>
    </row>
    <row r="126" spans="2:4" x14ac:dyDescent="0.45">
      <c r="B126" s="86"/>
      <c r="C126" s="31">
        <v>125</v>
      </c>
      <c r="D126" s="8">
        <f t="shared" si="3"/>
        <v>0.82780000000000009</v>
      </c>
    </row>
    <row r="127" spans="2:4" x14ac:dyDescent="0.45">
      <c r="B127" s="86"/>
      <c r="C127" s="31">
        <v>126</v>
      </c>
      <c r="D127" s="8">
        <f t="shared" si="3"/>
        <v>0.81490000000000018</v>
      </c>
    </row>
    <row r="128" spans="2:4" x14ac:dyDescent="0.45">
      <c r="B128" s="86"/>
      <c r="C128" s="31">
        <v>127</v>
      </c>
      <c r="D128" s="8">
        <f t="shared" si="3"/>
        <v>0.80200000000000005</v>
      </c>
    </row>
    <row r="129" spans="2:4" x14ac:dyDescent="0.45">
      <c r="B129" s="86"/>
      <c r="C129" s="31">
        <v>128</v>
      </c>
      <c r="D129" s="8">
        <f t="shared" si="3"/>
        <v>0.78910000000000013</v>
      </c>
    </row>
    <row r="130" spans="2:4" x14ac:dyDescent="0.45">
      <c r="B130" s="86"/>
      <c r="C130" s="31">
        <v>129</v>
      </c>
      <c r="D130" s="8">
        <f t="shared" si="3"/>
        <v>0.77620000000000022</v>
      </c>
    </row>
    <row r="131" spans="2:4" x14ac:dyDescent="0.45">
      <c r="B131" s="86"/>
      <c r="C131" s="31">
        <v>130</v>
      </c>
      <c r="D131" s="8">
        <f t="shared" si="3"/>
        <v>0.76330000000000009</v>
      </c>
    </row>
    <row r="132" spans="2:4" x14ac:dyDescent="0.45">
      <c r="B132" s="86"/>
      <c r="C132" s="31">
        <v>131</v>
      </c>
      <c r="D132" s="8">
        <f t="shared" si="3"/>
        <v>0.75040000000000018</v>
      </c>
    </row>
  </sheetData>
  <mergeCells count="4">
    <mergeCell ref="B102:B132"/>
    <mergeCell ref="B2:B26"/>
    <mergeCell ref="B27:B56"/>
    <mergeCell ref="B57:B10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9" workbookViewId="0">
      <selection activeCell="V24" sqref="V24"/>
    </sheetView>
  </sheetViews>
  <sheetFormatPr defaultColWidth="8.86328125" defaultRowHeight="14.25" x14ac:dyDescent="0.45"/>
  <cols>
    <col min="1" max="1" width="13.398437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 workbookViewId="0">
      <selection activeCell="T6" sqref="T6"/>
    </sheetView>
  </sheetViews>
  <sheetFormatPr defaultColWidth="8.86328125"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5:AE14"/>
  <sheetViews>
    <sheetView topLeftCell="A3" workbookViewId="0">
      <selection activeCell="V5" sqref="V5:AN18"/>
    </sheetView>
  </sheetViews>
  <sheetFormatPr defaultColWidth="8.86328125" defaultRowHeight="14.25" x14ac:dyDescent="0.45"/>
  <sheetData>
    <row r="5" spans="22:31" ht="18" x14ac:dyDescent="0.55000000000000004">
      <c r="V5" s="27" t="s">
        <v>39</v>
      </c>
      <c r="W5" s="27"/>
      <c r="X5" s="27"/>
      <c r="Y5" s="21"/>
      <c r="Z5" s="21"/>
      <c r="AA5" s="21"/>
      <c r="AB5" s="21"/>
      <c r="AC5" s="21"/>
      <c r="AD5" s="21"/>
      <c r="AE5" s="21"/>
    </row>
    <row r="6" spans="22:31" ht="18" x14ac:dyDescent="0.55000000000000004">
      <c r="V6" s="28"/>
      <c r="W6" s="28"/>
      <c r="X6" s="28"/>
    </row>
    <row r="7" spans="22:31" ht="18" x14ac:dyDescent="0.55000000000000004">
      <c r="V7" s="28"/>
      <c r="W7" s="28"/>
      <c r="X7" s="28"/>
    </row>
    <row r="8" spans="22:31" ht="18" x14ac:dyDescent="0.55000000000000004">
      <c r="V8" s="28"/>
      <c r="W8" s="28"/>
      <c r="X8" s="28"/>
    </row>
    <row r="9" spans="22:31" ht="18" x14ac:dyDescent="0.55000000000000004">
      <c r="V9" s="28"/>
      <c r="W9" s="28"/>
      <c r="X9" s="28"/>
    </row>
    <row r="10" spans="22:31" ht="18" x14ac:dyDescent="0.55000000000000004">
      <c r="V10" s="29" t="s">
        <v>40</v>
      </c>
      <c r="W10" s="29"/>
      <c r="X10" s="28"/>
    </row>
    <row r="11" spans="22:31" ht="18" x14ac:dyDescent="0.55000000000000004">
      <c r="V11" s="28" t="s">
        <v>44</v>
      </c>
      <c r="W11" s="28"/>
      <c r="X11" s="28"/>
    </row>
    <row r="12" spans="22:31" ht="18" x14ac:dyDescent="0.55000000000000004">
      <c r="V12" s="28"/>
      <c r="W12" s="28"/>
      <c r="X12" s="28"/>
    </row>
    <row r="13" spans="22:31" ht="18" x14ac:dyDescent="0.55000000000000004">
      <c r="V13" s="28" t="s">
        <v>43</v>
      </c>
      <c r="W13" s="28"/>
      <c r="X13" s="27">
        <v>1.1000000000000001</v>
      </c>
    </row>
    <row r="14" spans="22:31" ht="18" x14ac:dyDescent="0.55000000000000004">
      <c r="V14" s="28" t="s">
        <v>37</v>
      </c>
      <c r="W14" s="28"/>
      <c r="X14" s="30">
        <f>1-X13*(1-AVERAGE('Soil Moisture Worksheet'!O6:O90))</f>
        <v>0.25893223161953094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9"/>
  <sheetViews>
    <sheetView zoomScale="55" zoomScaleNormal="85" workbookViewId="0">
      <selection activeCell="C86" sqref="C86:C179"/>
    </sheetView>
  </sheetViews>
  <sheetFormatPr defaultColWidth="8.86328125" defaultRowHeight="14.25" x14ac:dyDescent="0.45"/>
  <cols>
    <col min="1" max="1" width="16.3984375" customWidth="1"/>
    <col min="2" max="2" width="11.3984375" customWidth="1"/>
    <col min="3" max="3" width="14.1328125" customWidth="1"/>
  </cols>
  <sheetData>
    <row r="1" spans="1:3" s="1" customFormat="1" ht="28.5" x14ac:dyDescent="0.45">
      <c r="A1" s="1" t="s">
        <v>11</v>
      </c>
      <c r="B1" s="1" t="s">
        <v>42</v>
      </c>
      <c r="C1" s="1" t="s">
        <v>35</v>
      </c>
    </row>
    <row r="2" spans="1:3" x14ac:dyDescent="0.45">
      <c r="A2" s="26">
        <f>'Application Rate'!A5</f>
        <v>45748</v>
      </c>
      <c r="B2" s="19">
        <f>'Soil Moisture Worksheet'!S6</f>
        <v>2.9476778599348359</v>
      </c>
      <c r="C2" s="20">
        <f>'Application Rate'!C5</f>
        <v>0</v>
      </c>
    </row>
    <row r="3" spans="1:3" x14ac:dyDescent="0.45">
      <c r="A3" s="6">
        <f>A2+1</f>
        <v>45749</v>
      </c>
      <c r="B3" s="19">
        <f>B2+'Soil Moisture Worksheet'!S7</f>
        <v>6.0561989164312626</v>
      </c>
      <c r="C3" s="20">
        <f>C2+'Application Rate'!C6</f>
        <v>0</v>
      </c>
    </row>
    <row r="4" spans="1:3" x14ac:dyDescent="0.45">
      <c r="A4" s="6">
        <f t="shared" ref="A4:A67" si="0">A3+1</f>
        <v>45750</v>
      </c>
      <c r="B4" s="19">
        <f>B3+'Soil Moisture Worksheet'!S8</f>
        <v>8.8238702645270575</v>
      </c>
      <c r="C4" s="20">
        <f>C3+'Application Rate'!C7</f>
        <v>0</v>
      </c>
    </row>
    <row r="5" spans="1:3" x14ac:dyDescent="0.45">
      <c r="A5" s="6">
        <f t="shared" si="0"/>
        <v>45751</v>
      </c>
      <c r="B5" s="19">
        <f>B4+'Soil Moisture Worksheet'!S9</f>
        <v>11.170757650066845</v>
      </c>
      <c r="C5" s="20">
        <f>C4+'Application Rate'!C8</f>
        <v>0</v>
      </c>
    </row>
    <row r="6" spans="1:3" x14ac:dyDescent="0.45">
      <c r="A6" s="6">
        <f t="shared" si="0"/>
        <v>45752</v>
      </c>
      <c r="B6" s="19">
        <f>B5+'Soil Moisture Worksheet'!S10</f>
        <v>13.517645035606632</v>
      </c>
      <c r="C6" s="20">
        <f>C5+'Application Rate'!C9</f>
        <v>0</v>
      </c>
    </row>
    <row r="7" spans="1:3" x14ac:dyDescent="0.45">
      <c r="A7" s="6">
        <f>A6+1</f>
        <v>45753</v>
      </c>
      <c r="B7" s="19">
        <f>B6+'Soil Moisture Worksheet'!S11</f>
        <v>15.86453242114642</v>
      </c>
      <c r="C7" s="20">
        <f>C6+'Application Rate'!C10</f>
        <v>0</v>
      </c>
    </row>
    <row r="8" spans="1:3" x14ac:dyDescent="0.45">
      <c r="A8" s="6">
        <f t="shared" si="0"/>
        <v>45754</v>
      </c>
      <c r="B8" s="19">
        <f>B7+'Soil Moisture Worksheet'!S12</f>
        <v>18.211419806686209</v>
      </c>
      <c r="C8" s="20">
        <f>C7+'Application Rate'!C11</f>
        <v>0</v>
      </c>
    </row>
    <row r="9" spans="1:3" x14ac:dyDescent="0.45">
      <c r="A9" s="6">
        <f t="shared" si="0"/>
        <v>45755</v>
      </c>
      <c r="B9" s="19">
        <f>B8+'Soil Moisture Worksheet'!S13</f>
        <v>20.558307192225996</v>
      </c>
      <c r="C9" s="20">
        <f>C8+'Application Rate'!C12</f>
        <v>0</v>
      </c>
    </row>
    <row r="10" spans="1:3" x14ac:dyDescent="0.45">
      <c r="A10" s="6">
        <f t="shared" si="0"/>
        <v>45756</v>
      </c>
      <c r="B10" s="19">
        <f>B9+'Soil Moisture Worksheet'!S14</f>
        <v>22.905194577765783</v>
      </c>
      <c r="C10" s="20">
        <f>C9+'Application Rate'!C13</f>
        <v>0</v>
      </c>
    </row>
    <row r="11" spans="1:3" x14ac:dyDescent="0.45">
      <c r="A11" s="6">
        <f t="shared" si="0"/>
        <v>45757</v>
      </c>
      <c r="B11" s="19">
        <f>B10+'Soil Moisture Worksheet'!S15</f>
        <v>25.252081963305571</v>
      </c>
      <c r="C11" s="20">
        <f>C10+'Application Rate'!C14</f>
        <v>0</v>
      </c>
    </row>
    <row r="12" spans="1:3" x14ac:dyDescent="0.45">
      <c r="A12" s="6">
        <f t="shared" si="0"/>
        <v>45758</v>
      </c>
      <c r="B12" s="19">
        <f>B11+'Soil Moisture Worksheet'!S16</f>
        <v>27.598969348845358</v>
      </c>
      <c r="C12" s="20">
        <f>C11+'Application Rate'!C15</f>
        <v>0</v>
      </c>
    </row>
    <row r="13" spans="1:3" x14ac:dyDescent="0.45">
      <c r="A13" s="6">
        <f t="shared" si="0"/>
        <v>45759</v>
      </c>
      <c r="B13" s="19">
        <f>B12+'Soil Moisture Worksheet'!S17</f>
        <v>29.945856734385146</v>
      </c>
      <c r="C13" s="20">
        <f>C12+'Application Rate'!C16</f>
        <v>14</v>
      </c>
    </row>
    <row r="14" spans="1:3" x14ac:dyDescent="0.45">
      <c r="A14" s="6">
        <f t="shared" si="0"/>
        <v>45760</v>
      </c>
      <c r="B14" s="19">
        <f>B13+'Soil Moisture Worksheet'!S18</f>
        <v>32.292744119924933</v>
      </c>
      <c r="C14" s="20">
        <f>C13+'Application Rate'!C17</f>
        <v>14</v>
      </c>
    </row>
    <row r="15" spans="1:3" x14ac:dyDescent="0.45">
      <c r="A15" s="6">
        <f t="shared" si="0"/>
        <v>45761</v>
      </c>
      <c r="B15" s="19">
        <f>B14+'Soil Moisture Worksheet'!S19</f>
        <v>34.63963150546472</v>
      </c>
      <c r="C15" s="20">
        <f>C14+'Application Rate'!C18</f>
        <v>14</v>
      </c>
    </row>
    <row r="16" spans="1:3" x14ac:dyDescent="0.45">
      <c r="A16" s="6">
        <f t="shared" si="0"/>
        <v>45762</v>
      </c>
      <c r="B16" s="19">
        <f>B15+'Soil Moisture Worksheet'!S20</f>
        <v>36.986518891004508</v>
      </c>
      <c r="C16" s="20">
        <f>C15+'Application Rate'!C19</f>
        <v>14</v>
      </c>
    </row>
    <row r="17" spans="1:22" x14ac:dyDescent="0.45">
      <c r="A17" s="6">
        <f t="shared" si="0"/>
        <v>45763</v>
      </c>
      <c r="B17" s="19">
        <f>B16+'Soil Moisture Worksheet'!S21</f>
        <v>39.333406276544295</v>
      </c>
      <c r="C17" s="20">
        <f>C16+'Application Rate'!C20</f>
        <v>34</v>
      </c>
    </row>
    <row r="18" spans="1:22" x14ac:dyDescent="0.45">
      <c r="A18" s="6">
        <f t="shared" si="0"/>
        <v>45764</v>
      </c>
      <c r="B18" s="19">
        <f>B17+'Soil Moisture Worksheet'!S22</f>
        <v>41.680293662084082</v>
      </c>
      <c r="C18" s="20">
        <f>C17+'Application Rate'!C21</f>
        <v>34</v>
      </c>
    </row>
    <row r="19" spans="1:22" x14ac:dyDescent="0.45">
      <c r="A19" s="6">
        <f t="shared" si="0"/>
        <v>45765</v>
      </c>
      <c r="B19" s="19">
        <f>B18+'Soil Moisture Worksheet'!S23</f>
        <v>44.02718104762387</v>
      </c>
      <c r="C19" s="20">
        <f>C18+'Application Rate'!C22</f>
        <v>34</v>
      </c>
    </row>
    <row r="20" spans="1:22" x14ac:dyDescent="0.45">
      <c r="A20" s="6">
        <f t="shared" si="0"/>
        <v>45766</v>
      </c>
      <c r="B20" s="19">
        <f>B19+'Soil Moisture Worksheet'!S24</f>
        <v>46.374068433163657</v>
      </c>
      <c r="C20" s="20">
        <f>C19+'Application Rate'!C23</f>
        <v>34</v>
      </c>
    </row>
    <row r="21" spans="1:22" x14ac:dyDescent="0.45">
      <c r="A21" s="6">
        <f t="shared" si="0"/>
        <v>45767</v>
      </c>
      <c r="B21" s="19">
        <f>B20+'Soil Moisture Worksheet'!S25</f>
        <v>48.720955818703445</v>
      </c>
      <c r="C21" s="20">
        <f>C20+'Application Rate'!C24</f>
        <v>34</v>
      </c>
    </row>
    <row r="22" spans="1:22" x14ac:dyDescent="0.45">
      <c r="A22" s="6">
        <f t="shared" si="0"/>
        <v>45768</v>
      </c>
      <c r="B22" s="19">
        <f>B21+'Soil Moisture Worksheet'!S26</f>
        <v>51.067843204243232</v>
      </c>
      <c r="C22" s="20">
        <f>C21+'Application Rate'!C25</f>
        <v>34</v>
      </c>
    </row>
    <row r="23" spans="1:22" x14ac:dyDescent="0.45">
      <c r="A23" s="6">
        <f t="shared" si="0"/>
        <v>45769</v>
      </c>
      <c r="B23" s="19">
        <f>B22+'Soil Moisture Worksheet'!S27</f>
        <v>53.414730589783019</v>
      </c>
      <c r="C23" s="20">
        <f>C22+'Application Rate'!C26</f>
        <v>34</v>
      </c>
    </row>
    <row r="24" spans="1:22" x14ac:dyDescent="0.45">
      <c r="A24" s="6">
        <f t="shared" si="0"/>
        <v>45770</v>
      </c>
      <c r="B24" s="19">
        <f>B23+'Soil Moisture Worksheet'!S28</f>
        <v>55.761617975322807</v>
      </c>
      <c r="C24" s="20">
        <f>C23+'Application Rate'!C27</f>
        <v>34</v>
      </c>
    </row>
    <row r="25" spans="1:22" x14ac:dyDescent="0.45">
      <c r="A25" s="6">
        <f t="shared" si="0"/>
        <v>45771</v>
      </c>
      <c r="B25" s="19">
        <f>B24+'Soil Moisture Worksheet'!S29</f>
        <v>58.108505360862594</v>
      </c>
      <c r="C25" s="20">
        <f>C24+'Application Rate'!C28</f>
        <v>34</v>
      </c>
    </row>
    <row r="26" spans="1:22" x14ac:dyDescent="0.45">
      <c r="A26" s="6">
        <f t="shared" si="0"/>
        <v>45772</v>
      </c>
      <c r="B26" s="19">
        <f>B25+'Soil Moisture Worksheet'!S30</f>
        <v>60.455392746402381</v>
      </c>
      <c r="C26" s="20">
        <f>C25+'Application Rate'!C29</f>
        <v>34</v>
      </c>
    </row>
    <row r="27" spans="1:22" x14ac:dyDescent="0.45">
      <c r="A27" s="6">
        <f t="shared" si="0"/>
        <v>45773</v>
      </c>
      <c r="B27" s="19">
        <f>B26+'Soil Moisture Worksheet'!S31</f>
        <v>62.802280131942169</v>
      </c>
      <c r="C27" s="20">
        <f>C26+'Application Rate'!C30</f>
        <v>34</v>
      </c>
    </row>
    <row r="28" spans="1:22" x14ac:dyDescent="0.45">
      <c r="A28" s="6">
        <f t="shared" si="0"/>
        <v>45774</v>
      </c>
      <c r="B28" s="19">
        <f>B27+'Soil Moisture Worksheet'!S32</f>
        <v>65.149167517481956</v>
      </c>
      <c r="C28" s="20">
        <f>C27+'Application Rate'!C31</f>
        <v>34</v>
      </c>
    </row>
    <row r="29" spans="1:22" x14ac:dyDescent="0.45">
      <c r="A29" s="6">
        <f t="shared" si="0"/>
        <v>45775</v>
      </c>
      <c r="B29" s="19">
        <f>B28+'Soil Moisture Worksheet'!S33</f>
        <v>67.496054903021744</v>
      </c>
      <c r="C29" s="20">
        <f>C28+'Application Rate'!C32</f>
        <v>34</v>
      </c>
    </row>
    <row r="30" spans="1:22" x14ac:dyDescent="0.45">
      <c r="A30" s="6">
        <f t="shared" si="0"/>
        <v>45776</v>
      </c>
      <c r="B30" s="19">
        <f>B29+'Soil Moisture Worksheet'!S34</f>
        <v>69.842942288561531</v>
      </c>
      <c r="C30" s="20">
        <f>C29+'Application Rate'!C33</f>
        <v>34</v>
      </c>
    </row>
    <row r="31" spans="1:22" x14ac:dyDescent="0.45">
      <c r="A31" s="6">
        <f t="shared" si="0"/>
        <v>45777</v>
      </c>
      <c r="B31" s="19">
        <f>B30+'Soil Moisture Worksheet'!S35</f>
        <v>72.189829674101318</v>
      </c>
      <c r="C31" s="20">
        <f>C30+'Application Rate'!C34</f>
        <v>34</v>
      </c>
    </row>
    <row r="32" spans="1:22" ht="18" x14ac:dyDescent="0.55000000000000004">
      <c r="A32" s="6">
        <f t="shared" si="0"/>
        <v>45778</v>
      </c>
      <c r="B32" s="19">
        <f>B31+'Soil Moisture Worksheet'!S36</f>
        <v>74.634504034038599</v>
      </c>
      <c r="C32" s="20">
        <f>C31+'Application Rate'!C35</f>
        <v>34</v>
      </c>
      <c r="E32" s="27" t="s">
        <v>36</v>
      </c>
      <c r="F32" s="21"/>
      <c r="G32" s="21"/>
      <c r="H32" s="21"/>
      <c r="I32" s="21"/>
      <c r="J32" s="21"/>
      <c r="K32" s="21"/>
      <c r="L32" s="21"/>
      <c r="M32" s="21"/>
      <c r="N32" s="21"/>
      <c r="O32" s="21"/>
      <c r="P32" s="21"/>
      <c r="Q32" s="21"/>
      <c r="R32" s="21"/>
      <c r="S32" s="21"/>
      <c r="T32" s="21"/>
      <c r="U32" s="21"/>
      <c r="V32" s="21"/>
    </row>
    <row r="33" spans="1:3" x14ac:dyDescent="0.45">
      <c r="A33" s="6">
        <f t="shared" si="0"/>
        <v>45779</v>
      </c>
      <c r="B33" s="19">
        <f>B32+'Soil Moisture Worksheet'!S37</f>
        <v>77.176965368373374</v>
      </c>
      <c r="C33" s="20">
        <f>C32+'Application Rate'!C36</f>
        <v>34</v>
      </c>
    </row>
    <row r="34" spans="1:3" x14ac:dyDescent="0.45">
      <c r="A34" s="6">
        <f t="shared" si="0"/>
        <v>45780</v>
      </c>
      <c r="B34" s="19">
        <f>B33+'Soil Moisture Worksheet'!S38</f>
        <v>79.817213677105627</v>
      </c>
      <c r="C34" s="20">
        <f>C33+'Application Rate'!C37</f>
        <v>34</v>
      </c>
    </row>
    <row r="35" spans="1:3" x14ac:dyDescent="0.45">
      <c r="A35" s="6">
        <f t="shared" si="0"/>
        <v>45781</v>
      </c>
      <c r="B35" s="19">
        <f>B34+'Soil Moisture Worksheet'!S39</f>
        <v>82.555248960235375</v>
      </c>
      <c r="C35" s="20">
        <f>C34+'Application Rate'!C38</f>
        <v>34</v>
      </c>
    </row>
    <row r="36" spans="1:3" x14ac:dyDescent="0.45">
      <c r="A36" s="6">
        <f t="shared" si="0"/>
        <v>45782</v>
      </c>
      <c r="B36" s="19">
        <f>B35+'Soil Moisture Worksheet'!S40</f>
        <v>85.391071217762615</v>
      </c>
      <c r="C36" s="20">
        <f>C35+'Application Rate'!C39</f>
        <v>34</v>
      </c>
    </row>
    <row r="37" spans="1:3" x14ac:dyDescent="0.45">
      <c r="A37" s="6">
        <f t="shared" si="0"/>
        <v>45783</v>
      </c>
      <c r="B37" s="19">
        <f>B36+'Soil Moisture Worksheet'!S41</f>
        <v>88.324680449687349</v>
      </c>
      <c r="C37" s="20">
        <f>C36+'Application Rate'!C40</f>
        <v>34</v>
      </c>
    </row>
    <row r="38" spans="1:3" x14ac:dyDescent="0.45">
      <c r="A38" s="6">
        <f t="shared" si="0"/>
        <v>45784</v>
      </c>
      <c r="B38" s="19">
        <f>B37+'Soil Moisture Worksheet'!S42</f>
        <v>91.356076656009577</v>
      </c>
      <c r="C38" s="20">
        <f>C37+'Application Rate'!C41</f>
        <v>34</v>
      </c>
    </row>
    <row r="39" spans="1:3" x14ac:dyDescent="0.45">
      <c r="A39" s="6">
        <f t="shared" si="0"/>
        <v>45785</v>
      </c>
      <c r="B39" s="19">
        <f>B38+'Soil Moisture Worksheet'!S43</f>
        <v>94.485259836729298</v>
      </c>
      <c r="C39" s="20">
        <f>C38+'Application Rate'!C42</f>
        <v>34</v>
      </c>
    </row>
    <row r="40" spans="1:3" x14ac:dyDescent="0.45">
      <c r="A40" s="6">
        <f t="shared" si="0"/>
        <v>45786</v>
      </c>
      <c r="B40" s="19">
        <f>B39+'Soil Moisture Worksheet'!S44</f>
        <v>97.712229991846513</v>
      </c>
      <c r="C40" s="20">
        <f>C39+'Application Rate'!C43</f>
        <v>34</v>
      </c>
    </row>
    <row r="41" spans="1:3" x14ac:dyDescent="0.45">
      <c r="A41" s="6">
        <f t="shared" si="0"/>
        <v>45787</v>
      </c>
      <c r="B41" s="19">
        <f>B40+'Soil Moisture Worksheet'!S45</f>
        <v>101.03698712136121</v>
      </c>
      <c r="C41" s="20">
        <f>C40+'Application Rate'!C44</f>
        <v>34</v>
      </c>
    </row>
    <row r="42" spans="1:3" x14ac:dyDescent="0.45">
      <c r="A42" s="6">
        <f t="shared" si="0"/>
        <v>45788</v>
      </c>
      <c r="B42" s="19">
        <f>B41+'Soil Moisture Worksheet'!S46</f>
        <v>104.45953122527339</v>
      </c>
      <c r="C42" s="20">
        <f>C41+'Application Rate'!C45</f>
        <v>34</v>
      </c>
    </row>
    <row r="43" spans="1:3" x14ac:dyDescent="0.45">
      <c r="A43" s="6">
        <f t="shared" si="0"/>
        <v>45789</v>
      </c>
      <c r="B43" s="19">
        <f>B42+'Soil Moisture Worksheet'!S47</f>
        <v>107.97986230358308</v>
      </c>
      <c r="C43" s="20">
        <f>C42+'Application Rate'!C46</f>
        <v>34</v>
      </c>
    </row>
    <row r="44" spans="1:3" x14ac:dyDescent="0.45">
      <c r="A44" s="6">
        <f t="shared" si="0"/>
        <v>45790</v>
      </c>
      <c r="B44" s="19">
        <f>B43+'Soil Moisture Worksheet'!S48</f>
        <v>111.59798035629025</v>
      </c>
      <c r="C44" s="20">
        <f>C43+'Application Rate'!C47</f>
        <v>34</v>
      </c>
    </row>
    <row r="45" spans="1:3" x14ac:dyDescent="0.45">
      <c r="A45" s="6">
        <f t="shared" si="0"/>
        <v>45791</v>
      </c>
      <c r="B45" s="19">
        <f>B44+'Soil Moisture Worksheet'!S49</f>
        <v>115.31388538339492</v>
      </c>
      <c r="C45" s="20">
        <f>C44+'Application Rate'!C48</f>
        <v>34</v>
      </c>
    </row>
    <row r="46" spans="1:3" x14ac:dyDescent="0.45">
      <c r="A46" s="6">
        <f t="shared" si="0"/>
        <v>45792</v>
      </c>
      <c r="B46" s="19">
        <f>B45+'Soil Moisture Worksheet'!S50</f>
        <v>119.12757738489707</v>
      </c>
      <c r="C46" s="20">
        <f>C45+'Application Rate'!C49</f>
        <v>34</v>
      </c>
    </row>
    <row r="47" spans="1:3" x14ac:dyDescent="0.45">
      <c r="A47" s="6">
        <f t="shared" si="0"/>
        <v>45793</v>
      </c>
      <c r="B47" s="19">
        <f>B46+'Soil Moisture Worksheet'!S51</f>
        <v>123.03905636079671</v>
      </c>
      <c r="C47" s="20">
        <f>C46+'Application Rate'!C50</f>
        <v>34</v>
      </c>
    </row>
    <row r="48" spans="1:3" x14ac:dyDescent="0.45">
      <c r="A48" s="6">
        <f t="shared" si="0"/>
        <v>45794</v>
      </c>
      <c r="B48" s="19">
        <f>B47+'Soil Moisture Worksheet'!S52</f>
        <v>127.04832231109384</v>
      </c>
      <c r="C48" s="20">
        <f>C47+'Application Rate'!C51</f>
        <v>34</v>
      </c>
    </row>
    <row r="49" spans="1:3" x14ac:dyDescent="0.45">
      <c r="A49" s="6">
        <f t="shared" si="0"/>
        <v>45795</v>
      </c>
      <c r="B49" s="19">
        <f>B48+'Soil Moisture Worksheet'!S53</f>
        <v>131.15537523578848</v>
      </c>
      <c r="C49" s="20">
        <f>C48+'Application Rate'!C52</f>
        <v>34</v>
      </c>
    </row>
    <row r="50" spans="1:3" x14ac:dyDescent="0.45">
      <c r="A50" s="6">
        <f t="shared" si="0"/>
        <v>45796</v>
      </c>
      <c r="B50" s="19">
        <f>B49+'Soil Moisture Worksheet'!S54</f>
        <v>135.36118556511141</v>
      </c>
      <c r="C50" s="20">
        <f>C49+'Application Rate'!C53</f>
        <v>34</v>
      </c>
    </row>
    <row r="51" spans="1:3" x14ac:dyDescent="0.45">
      <c r="A51" s="6">
        <f t="shared" si="0"/>
        <v>45797</v>
      </c>
      <c r="B51" s="19">
        <f>B50+'Soil Moisture Worksheet'!S55</f>
        <v>139.6674213552472</v>
      </c>
      <c r="C51" s="20">
        <f>C50+'Application Rate'!C54</f>
        <v>34</v>
      </c>
    </row>
    <row r="52" spans="1:3" x14ac:dyDescent="0.45">
      <c r="A52" s="6">
        <f t="shared" si="0"/>
        <v>45798</v>
      </c>
      <c r="B52" s="19">
        <f>B51+'Soil Moisture Worksheet'!S56</f>
        <v>144.07410286192589</v>
      </c>
      <c r="C52" s="20">
        <f>C51+'Application Rate'!C55</f>
        <v>34</v>
      </c>
    </row>
    <row r="53" spans="1:3" x14ac:dyDescent="0.45">
      <c r="A53" s="6">
        <f t="shared" si="0"/>
        <v>45799</v>
      </c>
      <c r="B53" s="19">
        <f>B52+'Soil Moisture Worksheet'!S57</f>
        <v>148.58124503952129</v>
      </c>
      <c r="C53" s="20">
        <f>C52+'Application Rate'!C56</f>
        <v>34</v>
      </c>
    </row>
    <row r="54" spans="1:3" x14ac:dyDescent="0.45">
      <c r="A54" s="6">
        <f t="shared" si="0"/>
        <v>45800</v>
      </c>
      <c r="B54" s="19">
        <f>B53+'Soil Moisture Worksheet'!S58</f>
        <v>153.18885760554858</v>
      </c>
      <c r="C54" s="20">
        <f>C53+'Application Rate'!C57</f>
        <v>34</v>
      </c>
    </row>
    <row r="55" spans="1:3" x14ac:dyDescent="0.45">
      <c r="A55" s="6">
        <f t="shared" si="0"/>
        <v>45801</v>
      </c>
      <c r="B55" s="19">
        <f>B54+'Soil Moisture Worksheet'!S59</f>
        <v>157.89694510062759</v>
      </c>
      <c r="C55" s="20">
        <f>C54+'Application Rate'!C58</f>
        <v>34</v>
      </c>
    </row>
    <row r="56" spans="1:3" x14ac:dyDescent="0.45">
      <c r="A56" s="6">
        <f t="shared" si="0"/>
        <v>45802</v>
      </c>
      <c r="B56" s="19">
        <f>B55+'Soil Moisture Worksheet'!S60</f>
        <v>162.70550694396769</v>
      </c>
      <c r="C56" s="20">
        <f>C55+'Application Rate'!C59</f>
        <v>34</v>
      </c>
    </row>
    <row r="57" spans="1:3" x14ac:dyDescent="0.45">
      <c r="A57" s="6">
        <f t="shared" si="0"/>
        <v>45803</v>
      </c>
      <c r="B57" s="19">
        <f>B56+'Soil Moisture Worksheet'!S61</f>
        <v>167.61453748442949</v>
      </c>
      <c r="C57" s="20">
        <f>C56+'Application Rate'!C60</f>
        <v>34</v>
      </c>
    </row>
    <row r="58" spans="1:3" x14ac:dyDescent="0.45">
      <c r="A58" s="6">
        <f t="shared" si="0"/>
        <v>45804</v>
      </c>
      <c r="B58" s="19">
        <f>B57+'Soil Moisture Worksheet'!S62</f>
        <v>172.62402604721819</v>
      </c>
      <c r="C58" s="20">
        <f>C57+'Application Rate'!C61</f>
        <v>34</v>
      </c>
    </row>
    <row r="59" spans="1:3" x14ac:dyDescent="0.45">
      <c r="A59" s="6">
        <f t="shared" si="0"/>
        <v>45805</v>
      </c>
      <c r="B59" s="19">
        <f>B58+'Soil Moisture Worksheet'!S63</f>
        <v>177.73395697626182</v>
      </c>
      <c r="C59" s="20">
        <f>C58+'Application Rate'!C62</f>
        <v>34</v>
      </c>
    </row>
    <row r="60" spans="1:3" x14ac:dyDescent="0.45">
      <c r="A60" s="6">
        <f t="shared" si="0"/>
        <v>45806</v>
      </c>
      <c r="B60" s="19">
        <f>B59+'Soil Moisture Worksheet'!S64</f>
        <v>182.94430967232657</v>
      </c>
      <c r="C60" s="20">
        <f>C59+'Application Rate'!C63</f>
        <v>34</v>
      </c>
    </row>
    <row r="61" spans="1:3" x14ac:dyDescent="0.45">
      <c r="A61" s="6">
        <f t="shared" si="0"/>
        <v>45807</v>
      </c>
      <c r="B61" s="19">
        <f>B60+'Soil Moisture Worksheet'!S65</f>
        <v>188.25505862691986</v>
      </c>
      <c r="C61" s="20">
        <f>C60+'Application Rate'!C64</f>
        <v>34</v>
      </c>
    </row>
    <row r="62" spans="1:3" x14ac:dyDescent="0.45">
      <c r="A62" s="6">
        <f t="shared" si="0"/>
        <v>45808</v>
      </c>
      <c r="B62" s="19">
        <f>B61+'Soil Moisture Worksheet'!S66</f>
        <v>193.66617345202985</v>
      </c>
      <c r="C62" s="20">
        <f>C61+'Application Rate'!C65</f>
        <v>34</v>
      </c>
    </row>
    <row r="63" spans="1:3" x14ac:dyDescent="0.45">
      <c r="A63" s="6">
        <f t="shared" si="0"/>
        <v>45809</v>
      </c>
      <c r="B63" s="19">
        <f>B62+'Soil Moisture Worksheet'!S67</f>
        <v>199.17761890574803</v>
      </c>
      <c r="C63" s="20">
        <f>C62+'Application Rate'!C66</f>
        <v>34</v>
      </c>
    </row>
    <row r="64" spans="1:3" x14ac:dyDescent="0.45">
      <c r="A64" s="6">
        <f t="shared" si="0"/>
        <v>45810</v>
      </c>
      <c r="B64" s="19">
        <f>B63+'Soil Moisture Worksheet'!S68</f>
        <v>204.7893549138193</v>
      </c>
      <c r="C64" s="20">
        <f>C63+'Application Rate'!C67</f>
        <v>34</v>
      </c>
    </row>
    <row r="65" spans="1:3" x14ac:dyDescent="0.45">
      <c r="A65" s="6">
        <f t="shared" si="0"/>
        <v>45811</v>
      </c>
      <c r="B65" s="19">
        <f>B64+'Soil Moisture Worksheet'!S69</f>
        <v>210.50133658716152</v>
      </c>
      <c r="C65" s="20">
        <f>C64+'Application Rate'!C68</f>
        <v>34</v>
      </c>
    </row>
    <row r="66" spans="1:3" x14ac:dyDescent="0.45">
      <c r="A66" s="6">
        <f t="shared" si="0"/>
        <v>45812</v>
      </c>
      <c r="B66" s="19">
        <f>B65+'Soil Moisture Worksheet'!S70</f>
        <v>216.31351423539354</v>
      </c>
      <c r="C66" s="20">
        <f>C65+'Application Rate'!C69</f>
        <v>34</v>
      </c>
    </row>
    <row r="67" spans="1:3" x14ac:dyDescent="0.45">
      <c r="A67" s="6">
        <f t="shared" si="0"/>
        <v>45813</v>
      </c>
      <c r="B67" s="19">
        <f>B66+'Soil Moisture Worksheet'!S71</f>
        <v>222.22583337640773</v>
      </c>
      <c r="C67" s="20">
        <f>C66+'Application Rate'!C70</f>
        <v>34</v>
      </c>
    </row>
    <row r="68" spans="1:3" x14ac:dyDescent="0.45">
      <c r="A68" s="6">
        <f t="shared" ref="A68:A131" si="1">A67+1</f>
        <v>45814</v>
      </c>
      <c r="B68" s="19">
        <f>B67+'Soil Moisture Worksheet'!S72</f>
        <v>228.23823474201993</v>
      </c>
      <c r="C68" s="20">
        <f>C67+'Application Rate'!C71</f>
        <v>34</v>
      </c>
    </row>
    <row r="69" spans="1:3" x14ac:dyDescent="0.45">
      <c r="A69" s="6">
        <f t="shared" si="1"/>
        <v>45815</v>
      </c>
      <c r="B69" s="19">
        <f>B68+'Soil Moisture Worksheet'!S73</f>
        <v>234.35065427972637</v>
      </c>
      <c r="C69" s="20">
        <f>C68+'Application Rate'!C72</f>
        <v>34</v>
      </c>
    </row>
    <row r="70" spans="1:3" x14ac:dyDescent="0.45">
      <c r="A70" s="6">
        <f t="shared" si="1"/>
        <v>45816</v>
      </c>
      <c r="B70" s="19">
        <f>B69+'Soil Moisture Worksheet'!S74</f>
        <v>240.56302315059318</v>
      </c>
      <c r="C70" s="20">
        <f>C69+'Application Rate'!C73</f>
        <v>34</v>
      </c>
    </row>
    <row r="71" spans="1:3" x14ac:dyDescent="0.45">
      <c r="A71" s="6">
        <f t="shared" si="1"/>
        <v>45817</v>
      </c>
      <c r="B71" s="19">
        <f>B70+'Soil Moisture Worksheet'!S75</f>
        <v>246.87526772330068</v>
      </c>
      <c r="C71" s="20">
        <f>C70+'Application Rate'!C74</f>
        <v>34</v>
      </c>
    </row>
    <row r="72" spans="1:3" x14ac:dyDescent="0.45">
      <c r="A72" s="6">
        <f t="shared" si="1"/>
        <v>45818</v>
      </c>
      <c r="B72" s="19">
        <f>B71+'Soil Moisture Worksheet'!S76</f>
        <v>253.28730956436044</v>
      </c>
      <c r="C72" s="20">
        <f>C71+'Application Rate'!C75</f>
        <v>34</v>
      </c>
    </row>
    <row r="73" spans="1:3" x14ac:dyDescent="0.45">
      <c r="A73" s="6">
        <f t="shared" si="1"/>
        <v>45819</v>
      </c>
      <c r="B73" s="19">
        <f>B72+'Soil Moisture Worksheet'!S77</f>
        <v>259.79906542451897</v>
      </c>
      <c r="C73" s="20">
        <f>C72+'Application Rate'!C76</f>
        <v>34</v>
      </c>
    </row>
    <row r="74" spans="1:3" x14ac:dyDescent="0.45">
      <c r="A74" s="6">
        <f t="shared" si="1"/>
        <v>45820</v>
      </c>
      <c r="B74" s="19">
        <f>B73+'Soil Moisture Worksheet'!S78</f>
        <v>266.41044722135791</v>
      </c>
      <c r="C74" s="20">
        <f>C73+'Application Rate'!C77</f>
        <v>34</v>
      </c>
    </row>
    <row r="75" spans="1:3" x14ac:dyDescent="0.45">
      <c r="A75" s="6">
        <f t="shared" si="1"/>
        <v>45821</v>
      </c>
      <c r="B75" s="19">
        <f>B74+'Soil Moisture Worksheet'!S79</f>
        <v>273.12136201809585</v>
      </c>
      <c r="C75" s="20">
        <f>C74+'Application Rate'!C78</f>
        <v>34</v>
      </c>
    </row>
    <row r="76" spans="1:3" x14ac:dyDescent="0.45">
      <c r="A76" s="6">
        <f t="shared" si="1"/>
        <v>45822</v>
      </c>
      <c r="B76" s="19">
        <f>B75+'Soil Moisture Worksheet'!S80</f>
        <v>279.93171199859273</v>
      </c>
      <c r="C76" s="20">
        <f>C75+'Application Rate'!C79</f>
        <v>34</v>
      </c>
    </row>
    <row r="77" spans="1:3" x14ac:dyDescent="0.45">
      <c r="A77" s="6">
        <f t="shared" si="1"/>
        <v>45823</v>
      </c>
      <c r="B77" s="19">
        <f>B76+'Soil Moisture Worksheet'!S81</f>
        <v>286.74268468941108</v>
      </c>
      <c r="C77" s="20">
        <f>C76+'Application Rate'!C80</f>
        <v>34</v>
      </c>
    </row>
    <row r="78" spans="1:3" x14ac:dyDescent="0.45">
      <c r="A78" s="6">
        <f t="shared" si="1"/>
        <v>45824</v>
      </c>
      <c r="B78" s="19">
        <f>B77+'Soil Moisture Worksheet'!S82</f>
        <v>293.55415791717746</v>
      </c>
      <c r="C78" s="20">
        <f>C77+'Application Rate'!C81</f>
        <v>34</v>
      </c>
    </row>
    <row r="79" spans="1:3" x14ac:dyDescent="0.45">
      <c r="A79" s="6">
        <f t="shared" si="1"/>
        <v>45825</v>
      </c>
      <c r="B79" s="19">
        <f>B78+'Soil Moisture Worksheet'!S83</f>
        <v>300.36600982926996</v>
      </c>
      <c r="C79" s="20">
        <f>C78+'Application Rate'!C82</f>
        <v>34</v>
      </c>
    </row>
    <row r="80" spans="1:3" x14ac:dyDescent="0.45">
      <c r="A80" s="6">
        <f t="shared" si="1"/>
        <v>45826</v>
      </c>
      <c r="B80" s="19">
        <f>B79+'Soil Moisture Worksheet'!S84</f>
        <v>307.1781188381824</v>
      </c>
      <c r="C80" s="20">
        <f>C79+'Application Rate'!C83</f>
        <v>34</v>
      </c>
    </row>
    <row r="81" spans="1:3" x14ac:dyDescent="0.45">
      <c r="A81" s="6">
        <f t="shared" si="1"/>
        <v>45827</v>
      </c>
      <c r="B81" s="19">
        <f>B80+'Soil Moisture Worksheet'!S85</f>
        <v>313.99036356604762</v>
      </c>
      <c r="C81" s="20">
        <f>C80+'Application Rate'!C84</f>
        <v>34</v>
      </c>
    </row>
    <row r="82" spans="1:3" x14ac:dyDescent="0.45">
      <c r="A82" s="6">
        <f t="shared" si="1"/>
        <v>45828</v>
      </c>
      <c r="B82" s="19">
        <f>B81+'Soil Moisture Worksheet'!S86</f>
        <v>320.80262278928325</v>
      </c>
      <c r="C82" s="20">
        <f>C81+'Application Rate'!C85</f>
        <v>34</v>
      </c>
    </row>
    <row r="83" spans="1:3" x14ac:dyDescent="0.45">
      <c r="A83" s="6">
        <f t="shared" si="1"/>
        <v>45829</v>
      </c>
      <c r="B83" s="19">
        <f>B82+'Soil Moisture Worksheet'!S87</f>
        <v>327.6147753833219</v>
      </c>
      <c r="C83" s="20">
        <f>C82+'Application Rate'!C86</f>
        <v>34</v>
      </c>
    </row>
    <row r="84" spans="1:3" x14ac:dyDescent="0.45">
      <c r="A84" s="6">
        <f t="shared" si="1"/>
        <v>45830</v>
      </c>
      <c r="B84" s="19">
        <f>B83+'Soil Moisture Worksheet'!S88</f>
        <v>334.42670026738898</v>
      </c>
      <c r="C84" s="20">
        <f>C83+'Application Rate'!C87</f>
        <v>34</v>
      </c>
    </row>
    <row r="85" spans="1:3" x14ac:dyDescent="0.45">
      <c r="A85" s="6">
        <f t="shared" si="1"/>
        <v>45831</v>
      </c>
      <c r="B85" s="19">
        <f>B84+'Soil Moisture Worksheet'!S89</f>
        <v>341.23827634928915</v>
      </c>
      <c r="C85" s="20">
        <f>C84+'Application Rate'!C88</f>
        <v>34</v>
      </c>
    </row>
    <row r="86" spans="1:3" x14ac:dyDescent="0.45">
      <c r="A86" s="6">
        <f t="shared" si="1"/>
        <v>45832</v>
      </c>
      <c r="B86" s="19">
        <f>B85+'Soil Moisture Worksheet'!S90</f>
        <v>348.04938247016389</v>
      </c>
      <c r="C86" s="20">
        <f>C85+'Application Rate'!C89</f>
        <v>34</v>
      </c>
    </row>
    <row r="87" spans="1:3" x14ac:dyDescent="0.45">
      <c r="A87" s="6">
        <f t="shared" si="1"/>
        <v>45833</v>
      </c>
      <c r="B87" s="19">
        <f>B86+'Soil Moisture Worksheet'!S91</f>
        <v>354.85989734918195</v>
      </c>
      <c r="C87" s="20">
        <f>C86+'Application Rate'!C90</f>
        <v>34</v>
      </c>
    </row>
    <row r="88" spans="1:3" x14ac:dyDescent="0.45">
      <c r="A88" s="6">
        <f t="shared" si="1"/>
        <v>45834</v>
      </c>
      <c r="B88" s="19">
        <f>B87+'Soil Moisture Worksheet'!S92</f>
        <v>361.66969952812497</v>
      </c>
      <c r="C88" s="20">
        <f>C87+'Application Rate'!C91</f>
        <v>34</v>
      </c>
    </row>
    <row r="89" spans="1:3" x14ac:dyDescent="0.45">
      <c r="A89" s="6">
        <f t="shared" si="1"/>
        <v>45835</v>
      </c>
      <c r="B89" s="19">
        <f>B88+'Soil Moisture Worksheet'!S93</f>
        <v>368.47866731583116</v>
      </c>
      <c r="C89" s="20">
        <f>C88+'Application Rate'!C92</f>
        <v>34</v>
      </c>
    </row>
    <row r="90" spans="1:3" x14ac:dyDescent="0.45">
      <c r="A90" s="6">
        <f t="shared" si="1"/>
        <v>45836</v>
      </c>
      <c r="B90" s="19">
        <f>B89+'Soil Moisture Worksheet'!S94</f>
        <v>375.28667873246008</v>
      </c>
      <c r="C90" s="20">
        <f>C89+'Application Rate'!C93</f>
        <v>34</v>
      </c>
    </row>
    <row r="91" spans="1:3" x14ac:dyDescent="0.45">
      <c r="A91" s="6">
        <f t="shared" si="1"/>
        <v>45837</v>
      </c>
      <c r="B91" s="19">
        <f>B90+'Soil Moisture Worksheet'!S95</f>
        <v>382.09361145354262</v>
      </c>
      <c r="C91" s="20">
        <f>C90+'Application Rate'!C94</f>
        <v>34</v>
      </c>
    </row>
    <row r="92" spans="1:3" x14ac:dyDescent="0.45">
      <c r="A92" s="6">
        <f t="shared" si="1"/>
        <v>45838</v>
      </c>
      <c r="B92" s="19">
        <f>B91+'Soil Moisture Worksheet'!S96</f>
        <v>388.89934275378141</v>
      </c>
      <c r="C92" s="20">
        <f>C91+'Application Rate'!C95</f>
        <v>34</v>
      </c>
    </row>
    <row r="93" spans="1:3" x14ac:dyDescent="0.45">
      <c r="A93" s="6">
        <f t="shared" si="1"/>
        <v>45839</v>
      </c>
      <c r="B93" s="19">
        <f>B92+'Soil Moisture Worksheet'!S97</f>
        <v>395.70374945056727</v>
      </c>
      <c r="C93" s="20">
        <f>C92+'Application Rate'!C96</f>
        <v>34</v>
      </c>
    </row>
    <row r="94" spans="1:3" x14ac:dyDescent="0.45">
      <c r="A94" s="6">
        <f t="shared" si="1"/>
        <v>45840</v>
      </c>
      <c r="B94" s="19">
        <f>B93+'Soil Moisture Worksheet'!S98</f>
        <v>402.50670784717926</v>
      </c>
      <c r="C94" s="20">
        <f>C93+'Application Rate'!C97</f>
        <v>34</v>
      </c>
    </row>
    <row r="95" spans="1:3" x14ac:dyDescent="0.45">
      <c r="A95" s="6">
        <f t="shared" si="1"/>
        <v>45841</v>
      </c>
      <c r="B95" s="19">
        <f>B94+'Soil Moisture Worksheet'!S99</f>
        <v>409.30809367563671</v>
      </c>
      <c r="C95" s="20">
        <f>C94+'Application Rate'!C98</f>
        <v>34</v>
      </c>
    </row>
    <row r="96" spans="1:3" x14ac:dyDescent="0.45">
      <c r="A96" s="6">
        <f t="shared" si="1"/>
        <v>45842</v>
      </c>
      <c r="B96" s="19">
        <f>B95+'Soil Moisture Worksheet'!S100</f>
        <v>416.10778203917323</v>
      </c>
      <c r="C96" s="20">
        <f>C95+'Application Rate'!C99</f>
        <v>34</v>
      </c>
    </row>
    <row r="97" spans="1:3" x14ac:dyDescent="0.45">
      <c r="A97" s="6">
        <f t="shared" si="1"/>
        <v>45843</v>
      </c>
      <c r="B97" s="19" t="e">
        <f>B96+'Soil Moisture Worksheet'!#REF!</f>
        <v>#REF!</v>
      </c>
      <c r="C97" s="20">
        <f>C96+'Application Rate'!C100</f>
        <v>34</v>
      </c>
    </row>
    <row r="98" spans="1:3" x14ac:dyDescent="0.45">
      <c r="A98" s="6">
        <f t="shared" si="1"/>
        <v>45844</v>
      </c>
      <c r="B98" s="19" t="e">
        <f>B97+'Soil Moisture Worksheet'!#REF!</f>
        <v>#REF!</v>
      </c>
      <c r="C98" s="20">
        <f>C97+'Application Rate'!C101</f>
        <v>34</v>
      </c>
    </row>
    <row r="99" spans="1:3" x14ac:dyDescent="0.45">
      <c r="A99" s="6">
        <f t="shared" si="1"/>
        <v>45845</v>
      </c>
      <c r="B99" s="19" t="e">
        <f>B98+'Soil Moisture Worksheet'!#REF!</f>
        <v>#REF!</v>
      </c>
      <c r="C99" s="20">
        <f>C98+'Application Rate'!C102</f>
        <v>34</v>
      </c>
    </row>
    <row r="100" spans="1:3" x14ac:dyDescent="0.45">
      <c r="A100" s="6">
        <f t="shared" si="1"/>
        <v>45846</v>
      </c>
      <c r="B100" s="19" t="e">
        <f>B99+'Soil Moisture Worksheet'!#REF!</f>
        <v>#REF!</v>
      </c>
      <c r="C100" s="20">
        <f>C99+'Application Rate'!C103</f>
        <v>34</v>
      </c>
    </row>
    <row r="101" spans="1:3" x14ac:dyDescent="0.45">
      <c r="A101" s="6">
        <f t="shared" si="1"/>
        <v>45847</v>
      </c>
      <c r="B101" s="19" t="e">
        <f>B100+'Soil Moisture Worksheet'!#REF!</f>
        <v>#REF!</v>
      </c>
      <c r="C101" s="20">
        <f>C100+'Application Rate'!C104</f>
        <v>34</v>
      </c>
    </row>
    <row r="102" spans="1:3" x14ac:dyDescent="0.45">
      <c r="A102" s="6">
        <f t="shared" si="1"/>
        <v>45848</v>
      </c>
      <c r="B102" s="19" t="e">
        <f>B101+'Soil Moisture Worksheet'!#REF!</f>
        <v>#REF!</v>
      </c>
      <c r="C102" s="20">
        <f>C101+'Application Rate'!C105</f>
        <v>34</v>
      </c>
    </row>
    <row r="103" spans="1:3" x14ac:dyDescent="0.45">
      <c r="A103" s="6">
        <f t="shared" si="1"/>
        <v>45849</v>
      </c>
      <c r="B103" s="19" t="e">
        <f>B102+'Soil Moisture Worksheet'!#REF!</f>
        <v>#REF!</v>
      </c>
      <c r="C103" s="20">
        <f>C102+'Application Rate'!C106</f>
        <v>34</v>
      </c>
    </row>
    <row r="104" spans="1:3" x14ac:dyDescent="0.45">
      <c r="A104" s="6">
        <f t="shared" si="1"/>
        <v>45850</v>
      </c>
      <c r="B104" s="19" t="e">
        <f>B103+'Soil Moisture Worksheet'!#REF!</f>
        <v>#REF!</v>
      </c>
      <c r="C104" s="20">
        <f>C103+'Application Rate'!C107</f>
        <v>34</v>
      </c>
    </row>
    <row r="105" spans="1:3" x14ac:dyDescent="0.45">
      <c r="A105" s="6">
        <f t="shared" si="1"/>
        <v>45851</v>
      </c>
      <c r="B105" s="19" t="e">
        <f>B104+'Soil Moisture Worksheet'!#REF!</f>
        <v>#REF!</v>
      </c>
      <c r="C105" s="20">
        <f>C104+'Application Rate'!C108</f>
        <v>34</v>
      </c>
    </row>
    <row r="106" spans="1:3" x14ac:dyDescent="0.45">
      <c r="A106" s="6">
        <f t="shared" si="1"/>
        <v>45852</v>
      </c>
      <c r="B106" s="19" t="e">
        <f>B105+'Soil Moisture Worksheet'!#REF!</f>
        <v>#REF!</v>
      </c>
      <c r="C106" s="20">
        <f>C105+'Application Rate'!C109</f>
        <v>34</v>
      </c>
    </row>
    <row r="107" spans="1:3" x14ac:dyDescent="0.45">
      <c r="A107" s="6">
        <f t="shared" si="1"/>
        <v>45853</v>
      </c>
      <c r="B107" s="19" t="e">
        <f>B106+'Soil Moisture Worksheet'!#REF!</f>
        <v>#REF!</v>
      </c>
      <c r="C107" s="20">
        <f>C106+'Application Rate'!C110</f>
        <v>34</v>
      </c>
    </row>
    <row r="108" spans="1:3" x14ac:dyDescent="0.45">
      <c r="A108" s="6">
        <f t="shared" si="1"/>
        <v>45854</v>
      </c>
      <c r="B108" s="19" t="e">
        <f>B107+'Soil Moisture Worksheet'!#REF!</f>
        <v>#REF!</v>
      </c>
      <c r="C108" s="20">
        <f>C107+'Application Rate'!C111</f>
        <v>34</v>
      </c>
    </row>
    <row r="109" spans="1:3" x14ac:dyDescent="0.45">
      <c r="A109" s="6">
        <f t="shared" si="1"/>
        <v>45855</v>
      </c>
      <c r="B109" s="19" t="e">
        <f>B108+'Soil Moisture Worksheet'!#REF!</f>
        <v>#REF!</v>
      </c>
      <c r="C109" s="20">
        <f>C108+'Application Rate'!C112</f>
        <v>34</v>
      </c>
    </row>
    <row r="110" spans="1:3" x14ac:dyDescent="0.45">
      <c r="A110" s="6">
        <f t="shared" si="1"/>
        <v>45856</v>
      </c>
      <c r="B110" s="19" t="e">
        <f>B109+'Soil Moisture Worksheet'!#REF!</f>
        <v>#REF!</v>
      </c>
      <c r="C110" s="20">
        <f>C109+'Application Rate'!C113</f>
        <v>34</v>
      </c>
    </row>
    <row r="111" spans="1:3" x14ac:dyDescent="0.45">
      <c r="A111" s="6">
        <f t="shared" si="1"/>
        <v>45857</v>
      </c>
      <c r="B111" s="19" t="e">
        <f>B110+'Soil Moisture Worksheet'!#REF!</f>
        <v>#REF!</v>
      </c>
      <c r="C111" s="20">
        <f>C110+'Application Rate'!C114</f>
        <v>34</v>
      </c>
    </row>
    <row r="112" spans="1:3" x14ac:dyDescent="0.45">
      <c r="A112" s="6">
        <f t="shared" si="1"/>
        <v>45858</v>
      </c>
      <c r="B112" s="19" t="e">
        <f>B111+'Soil Moisture Worksheet'!#REF!</f>
        <v>#REF!</v>
      </c>
      <c r="C112" s="20">
        <f>C111+'Application Rate'!C115</f>
        <v>34</v>
      </c>
    </row>
    <row r="113" spans="1:3" x14ac:dyDescent="0.45">
      <c r="A113" s="6">
        <f t="shared" si="1"/>
        <v>45859</v>
      </c>
      <c r="B113" s="19" t="e">
        <f>B112+'Soil Moisture Worksheet'!#REF!</f>
        <v>#REF!</v>
      </c>
      <c r="C113" s="20">
        <f>C112+'Application Rate'!C116</f>
        <v>34</v>
      </c>
    </row>
    <row r="114" spans="1:3" x14ac:dyDescent="0.45">
      <c r="A114" s="6">
        <f t="shared" si="1"/>
        <v>45860</v>
      </c>
      <c r="B114" s="19" t="e">
        <f>B113+'Soil Moisture Worksheet'!#REF!</f>
        <v>#REF!</v>
      </c>
      <c r="C114" s="20">
        <f>C113+'Application Rate'!C117</f>
        <v>34</v>
      </c>
    </row>
    <row r="115" spans="1:3" x14ac:dyDescent="0.45">
      <c r="A115" s="6">
        <f t="shared" si="1"/>
        <v>45861</v>
      </c>
      <c r="B115" s="19" t="e">
        <f>B114+'Soil Moisture Worksheet'!#REF!</f>
        <v>#REF!</v>
      </c>
      <c r="C115" s="20">
        <f>C114+'Application Rate'!C118</f>
        <v>34</v>
      </c>
    </row>
    <row r="116" spans="1:3" x14ac:dyDescent="0.45">
      <c r="A116" s="6">
        <f t="shared" si="1"/>
        <v>45862</v>
      </c>
      <c r="B116" s="19" t="e">
        <f>B115+'Soil Moisture Worksheet'!#REF!</f>
        <v>#REF!</v>
      </c>
      <c r="C116" s="20">
        <f>C115+'Application Rate'!C119</f>
        <v>34</v>
      </c>
    </row>
    <row r="117" spans="1:3" x14ac:dyDescent="0.45">
      <c r="A117" s="6">
        <f t="shared" si="1"/>
        <v>45863</v>
      </c>
      <c r="B117" s="19" t="e">
        <f>B116+'Soil Moisture Worksheet'!#REF!</f>
        <v>#REF!</v>
      </c>
      <c r="C117" s="20">
        <f>C116+'Application Rate'!C120</f>
        <v>34</v>
      </c>
    </row>
    <row r="118" spans="1:3" x14ac:dyDescent="0.45">
      <c r="A118" s="6">
        <f t="shared" si="1"/>
        <v>45864</v>
      </c>
      <c r="B118" s="19" t="e">
        <f>B117+'Soil Moisture Worksheet'!#REF!</f>
        <v>#REF!</v>
      </c>
      <c r="C118" s="20">
        <f>C117+'Application Rate'!C121</f>
        <v>34</v>
      </c>
    </row>
    <row r="119" spans="1:3" x14ac:dyDescent="0.45">
      <c r="A119" s="6">
        <f t="shared" si="1"/>
        <v>45865</v>
      </c>
      <c r="B119" s="19" t="e">
        <f>B118+'Soil Moisture Worksheet'!#REF!</f>
        <v>#REF!</v>
      </c>
      <c r="C119" s="20">
        <f>C118+'Application Rate'!C122</f>
        <v>34</v>
      </c>
    </row>
    <row r="120" spans="1:3" x14ac:dyDescent="0.45">
      <c r="A120" s="6">
        <f t="shared" si="1"/>
        <v>45866</v>
      </c>
      <c r="B120" s="19" t="e">
        <f>B119+'Soil Moisture Worksheet'!#REF!</f>
        <v>#REF!</v>
      </c>
      <c r="C120" s="20">
        <f>C119+'Application Rate'!C123</f>
        <v>34</v>
      </c>
    </row>
    <row r="121" spans="1:3" x14ac:dyDescent="0.45">
      <c r="A121" s="6">
        <f t="shared" si="1"/>
        <v>45867</v>
      </c>
      <c r="B121" s="19" t="e">
        <f>B120+'Soil Moisture Worksheet'!#REF!</f>
        <v>#REF!</v>
      </c>
      <c r="C121" s="20">
        <f>C120+'Application Rate'!C124</f>
        <v>34</v>
      </c>
    </row>
    <row r="122" spans="1:3" x14ac:dyDescent="0.45">
      <c r="A122" s="6">
        <f t="shared" si="1"/>
        <v>45868</v>
      </c>
      <c r="B122" s="19" t="e">
        <f>B121+'Soil Moisture Worksheet'!#REF!</f>
        <v>#REF!</v>
      </c>
      <c r="C122" s="20">
        <f>C121+'Application Rate'!C125</f>
        <v>34</v>
      </c>
    </row>
    <row r="123" spans="1:3" x14ac:dyDescent="0.45">
      <c r="A123" s="6">
        <f t="shared" si="1"/>
        <v>45869</v>
      </c>
      <c r="B123" s="19" t="e">
        <f>B122+'Soil Moisture Worksheet'!#REF!</f>
        <v>#REF!</v>
      </c>
      <c r="C123" s="20">
        <f>C122+'Application Rate'!C126</f>
        <v>34</v>
      </c>
    </row>
    <row r="124" spans="1:3" x14ac:dyDescent="0.45">
      <c r="A124" s="6">
        <f t="shared" si="1"/>
        <v>45870</v>
      </c>
      <c r="B124" s="19" t="e">
        <f>B123+'Soil Moisture Worksheet'!#REF!</f>
        <v>#REF!</v>
      </c>
      <c r="C124" s="20">
        <f>C123+'Application Rate'!C127</f>
        <v>34</v>
      </c>
    </row>
    <row r="125" spans="1:3" x14ac:dyDescent="0.45">
      <c r="A125" s="6">
        <f t="shared" si="1"/>
        <v>45871</v>
      </c>
      <c r="B125" s="19" t="e">
        <f>B124+'Soil Moisture Worksheet'!#REF!</f>
        <v>#REF!</v>
      </c>
      <c r="C125" s="20">
        <f>C124+'Application Rate'!C128</f>
        <v>34</v>
      </c>
    </row>
    <row r="126" spans="1:3" x14ac:dyDescent="0.45">
      <c r="A126" s="6">
        <f t="shared" si="1"/>
        <v>45872</v>
      </c>
      <c r="B126" s="19" t="e">
        <f>B125+'Soil Moisture Worksheet'!#REF!</f>
        <v>#REF!</v>
      </c>
      <c r="C126" s="20">
        <f>C125+'Application Rate'!C129</f>
        <v>34</v>
      </c>
    </row>
    <row r="127" spans="1:3" x14ac:dyDescent="0.45">
      <c r="A127" s="6">
        <f t="shared" si="1"/>
        <v>45873</v>
      </c>
      <c r="B127" s="19" t="e">
        <f>B126+'Soil Moisture Worksheet'!#REF!</f>
        <v>#REF!</v>
      </c>
      <c r="C127" s="20">
        <f>C126+'Application Rate'!C130</f>
        <v>34</v>
      </c>
    </row>
    <row r="128" spans="1:3" x14ac:dyDescent="0.45">
      <c r="A128" s="6">
        <f t="shared" si="1"/>
        <v>45874</v>
      </c>
      <c r="B128" s="19" t="e">
        <f>B127+'Soil Moisture Worksheet'!#REF!</f>
        <v>#REF!</v>
      </c>
      <c r="C128" s="20">
        <f>C127+'Application Rate'!C131</f>
        <v>34</v>
      </c>
    </row>
    <row r="129" spans="1:3" x14ac:dyDescent="0.45">
      <c r="A129" s="6">
        <f t="shared" si="1"/>
        <v>45875</v>
      </c>
      <c r="B129" s="19" t="e">
        <f>B128+'Soil Moisture Worksheet'!#REF!</f>
        <v>#REF!</v>
      </c>
      <c r="C129" s="20">
        <f>C128+'Application Rate'!C132</f>
        <v>34</v>
      </c>
    </row>
    <row r="130" spans="1:3" x14ac:dyDescent="0.45">
      <c r="A130" s="6">
        <f t="shared" si="1"/>
        <v>45876</v>
      </c>
      <c r="B130" s="19" t="e">
        <f>B129+'Soil Moisture Worksheet'!#REF!</f>
        <v>#REF!</v>
      </c>
      <c r="C130" s="20">
        <f>C129+'Application Rate'!C133</f>
        <v>34</v>
      </c>
    </row>
    <row r="131" spans="1:3" x14ac:dyDescent="0.45">
      <c r="A131" s="6">
        <f t="shared" si="1"/>
        <v>45877</v>
      </c>
      <c r="B131" s="19" t="e">
        <f>B130+'Soil Moisture Worksheet'!#REF!</f>
        <v>#REF!</v>
      </c>
      <c r="C131" s="20">
        <f>C130+'Application Rate'!C134</f>
        <v>34</v>
      </c>
    </row>
    <row r="132" spans="1:3" x14ac:dyDescent="0.45">
      <c r="A132" s="6">
        <f t="shared" ref="A132:A179" si="2">A131+1</f>
        <v>45878</v>
      </c>
      <c r="B132" s="19" t="e">
        <f>B131+'Soil Moisture Worksheet'!S101</f>
        <v>#REF!</v>
      </c>
      <c r="C132" s="20">
        <f>C131+'Application Rate'!C135</f>
        <v>34</v>
      </c>
    </row>
    <row r="133" spans="1:3" x14ac:dyDescent="0.45">
      <c r="A133" s="6">
        <f t="shared" si="2"/>
        <v>45879</v>
      </c>
      <c r="B133" s="19" t="e">
        <f>B132+'Soil Moisture Worksheet'!S102</f>
        <v>#REF!</v>
      </c>
      <c r="C133" s="20">
        <f>C132+'Application Rate'!C136</f>
        <v>34</v>
      </c>
    </row>
    <row r="134" spans="1:3" x14ac:dyDescent="0.45">
      <c r="A134" s="6">
        <f t="shared" si="2"/>
        <v>45880</v>
      </c>
      <c r="B134" s="19" t="e">
        <f>B133+'Soil Moisture Worksheet'!S103</f>
        <v>#REF!</v>
      </c>
      <c r="C134" s="20">
        <f>C133+'Application Rate'!C137</f>
        <v>34</v>
      </c>
    </row>
    <row r="135" spans="1:3" x14ac:dyDescent="0.45">
      <c r="A135" s="6">
        <f t="shared" si="2"/>
        <v>45881</v>
      </c>
      <c r="B135" s="19" t="e">
        <f>B134+'Soil Moisture Worksheet'!S104</f>
        <v>#REF!</v>
      </c>
      <c r="C135" s="20">
        <f>C134+'Application Rate'!C138</f>
        <v>34</v>
      </c>
    </row>
    <row r="136" spans="1:3" x14ac:dyDescent="0.45">
      <c r="A136" s="6">
        <f t="shared" si="2"/>
        <v>45882</v>
      </c>
      <c r="B136" s="19" t="e">
        <f>B135+'Soil Moisture Worksheet'!S105</f>
        <v>#REF!</v>
      </c>
      <c r="C136" s="20">
        <f>C135+'Application Rate'!C139</f>
        <v>34</v>
      </c>
    </row>
    <row r="137" spans="1:3" x14ac:dyDescent="0.45">
      <c r="A137" s="6">
        <f t="shared" si="2"/>
        <v>45883</v>
      </c>
      <c r="B137" s="19" t="e">
        <f>B136+'Soil Moisture Worksheet'!S106</f>
        <v>#REF!</v>
      </c>
      <c r="C137" s="20">
        <f>C136+'Application Rate'!C140</f>
        <v>34</v>
      </c>
    </row>
    <row r="138" spans="1:3" x14ac:dyDescent="0.45">
      <c r="A138" s="6">
        <f t="shared" si="2"/>
        <v>45884</v>
      </c>
      <c r="B138" s="19" t="e">
        <f>B137+'Soil Moisture Worksheet'!S107</f>
        <v>#REF!</v>
      </c>
      <c r="C138" s="20">
        <f>C137+'Application Rate'!C141</f>
        <v>34</v>
      </c>
    </row>
    <row r="139" spans="1:3" x14ac:dyDescent="0.45">
      <c r="A139" s="6">
        <f t="shared" si="2"/>
        <v>45885</v>
      </c>
      <c r="B139" s="19" t="e">
        <f>B138+'Soil Moisture Worksheet'!S108</f>
        <v>#REF!</v>
      </c>
      <c r="C139" s="20">
        <f>C138+'Application Rate'!C142</f>
        <v>34</v>
      </c>
    </row>
    <row r="140" spans="1:3" x14ac:dyDescent="0.45">
      <c r="A140" s="6">
        <f t="shared" si="2"/>
        <v>45886</v>
      </c>
      <c r="B140" s="19" t="e">
        <f>B139+'Soil Moisture Worksheet'!S109</f>
        <v>#REF!</v>
      </c>
      <c r="C140" s="20">
        <f>C139+'Application Rate'!C143</f>
        <v>34</v>
      </c>
    </row>
    <row r="141" spans="1:3" x14ac:dyDescent="0.45">
      <c r="A141" s="6">
        <f t="shared" si="2"/>
        <v>45887</v>
      </c>
      <c r="B141" s="19" t="e">
        <f>B140+'Soil Moisture Worksheet'!S110</f>
        <v>#REF!</v>
      </c>
      <c r="C141" s="20">
        <f>C140+'Application Rate'!C144</f>
        <v>34</v>
      </c>
    </row>
    <row r="142" spans="1:3" x14ac:dyDescent="0.45">
      <c r="A142" s="6">
        <f t="shared" si="2"/>
        <v>45888</v>
      </c>
      <c r="B142" s="19" t="e">
        <f>B141+'Soil Moisture Worksheet'!S111</f>
        <v>#REF!</v>
      </c>
      <c r="C142" s="20">
        <f>C141+'Application Rate'!C145</f>
        <v>34</v>
      </c>
    </row>
    <row r="143" spans="1:3" x14ac:dyDescent="0.45">
      <c r="A143" s="6">
        <f t="shared" si="2"/>
        <v>45889</v>
      </c>
      <c r="B143" s="19" t="e">
        <f>B142+'Soil Moisture Worksheet'!S112</f>
        <v>#REF!</v>
      </c>
      <c r="C143" s="20">
        <f>C142+'Application Rate'!C146</f>
        <v>34</v>
      </c>
    </row>
    <row r="144" spans="1:3" x14ac:dyDescent="0.45">
      <c r="A144" s="6">
        <f t="shared" si="2"/>
        <v>45890</v>
      </c>
      <c r="B144" s="19" t="e">
        <f>B143+'Soil Moisture Worksheet'!S113</f>
        <v>#REF!</v>
      </c>
      <c r="C144" s="20">
        <f>C143+'Application Rate'!C147</f>
        <v>34</v>
      </c>
    </row>
    <row r="145" spans="1:3" x14ac:dyDescent="0.45">
      <c r="A145" s="6">
        <f t="shared" si="2"/>
        <v>45891</v>
      </c>
      <c r="B145" s="19" t="e">
        <f>B144+'Soil Moisture Worksheet'!S114</f>
        <v>#REF!</v>
      </c>
      <c r="C145" s="20">
        <f>C144+'Application Rate'!C148</f>
        <v>34</v>
      </c>
    </row>
    <row r="146" spans="1:3" x14ac:dyDescent="0.45">
      <c r="A146" s="6">
        <f t="shared" si="2"/>
        <v>45892</v>
      </c>
      <c r="B146" s="19" t="e">
        <f>B145+'Soil Moisture Worksheet'!S115</f>
        <v>#REF!</v>
      </c>
      <c r="C146" s="20">
        <f>C145+'Application Rate'!C149</f>
        <v>34</v>
      </c>
    </row>
    <row r="147" spans="1:3" x14ac:dyDescent="0.45">
      <c r="A147" s="6">
        <f t="shared" si="2"/>
        <v>45893</v>
      </c>
      <c r="B147" s="19" t="e">
        <f>B146+'Soil Moisture Worksheet'!S116</f>
        <v>#REF!</v>
      </c>
      <c r="C147" s="20">
        <f>C146+'Application Rate'!C150</f>
        <v>34</v>
      </c>
    </row>
    <row r="148" spans="1:3" x14ac:dyDescent="0.45">
      <c r="A148" s="6">
        <f t="shared" si="2"/>
        <v>45894</v>
      </c>
      <c r="B148" s="19" t="e">
        <f>B147+'Soil Moisture Worksheet'!S117</f>
        <v>#REF!</v>
      </c>
      <c r="C148" s="20">
        <f>C147+'Application Rate'!C151</f>
        <v>34</v>
      </c>
    </row>
    <row r="149" spans="1:3" x14ac:dyDescent="0.45">
      <c r="A149" s="6">
        <f t="shared" si="2"/>
        <v>45895</v>
      </c>
      <c r="B149" s="19" t="e">
        <f>B148+'Soil Moisture Worksheet'!S118</f>
        <v>#REF!</v>
      </c>
      <c r="C149" s="20">
        <f>C148+'Application Rate'!C152</f>
        <v>34</v>
      </c>
    </row>
    <row r="150" spans="1:3" x14ac:dyDescent="0.45">
      <c r="A150" s="6">
        <f t="shared" si="2"/>
        <v>45896</v>
      </c>
      <c r="B150" s="19" t="e">
        <f>B149+'Soil Moisture Worksheet'!S119</f>
        <v>#REF!</v>
      </c>
      <c r="C150" s="20">
        <f>C149+'Application Rate'!C153</f>
        <v>34</v>
      </c>
    </row>
    <row r="151" spans="1:3" x14ac:dyDescent="0.45">
      <c r="A151" s="6">
        <f t="shared" si="2"/>
        <v>45897</v>
      </c>
      <c r="B151" s="19" t="e">
        <f>B150+'Soil Moisture Worksheet'!S120</f>
        <v>#REF!</v>
      </c>
      <c r="C151" s="20">
        <f>C150+'Application Rate'!C154</f>
        <v>34</v>
      </c>
    </row>
    <row r="152" spans="1:3" x14ac:dyDescent="0.45">
      <c r="A152" s="6">
        <f t="shared" si="2"/>
        <v>45898</v>
      </c>
      <c r="B152" s="19" t="e">
        <f>B151+'Soil Moisture Worksheet'!S121</f>
        <v>#REF!</v>
      </c>
      <c r="C152" s="20">
        <f>C151+'Application Rate'!C155</f>
        <v>34</v>
      </c>
    </row>
    <row r="153" spans="1:3" x14ac:dyDescent="0.45">
      <c r="A153" s="6">
        <f t="shared" si="2"/>
        <v>45899</v>
      </c>
      <c r="B153" s="19" t="e">
        <f>B152+'Soil Moisture Worksheet'!S122</f>
        <v>#REF!</v>
      </c>
      <c r="C153" s="20">
        <f>C152+'Application Rate'!C156</f>
        <v>34</v>
      </c>
    </row>
    <row r="154" spans="1:3" x14ac:dyDescent="0.45">
      <c r="A154" s="6">
        <f t="shared" si="2"/>
        <v>45900</v>
      </c>
      <c r="B154" s="19" t="e">
        <f>B153+'Soil Moisture Worksheet'!S123</f>
        <v>#REF!</v>
      </c>
      <c r="C154" s="20">
        <f>C153+'Application Rate'!C157</f>
        <v>34</v>
      </c>
    </row>
    <row r="155" spans="1:3" x14ac:dyDescent="0.45">
      <c r="A155" s="6">
        <f t="shared" si="2"/>
        <v>45901</v>
      </c>
      <c r="B155" s="19" t="e">
        <f>B154+'Soil Moisture Worksheet'!S124</f>
        <v>#REF!</v>
      </c>
      <c r="C155" s="20">
        <f>C154+'Application Rate'!C158</f>
        <v>34</v>
      </c>
    </row>
    <row r="156" spans="1:3" x14ac:dyDescent="0.45">
      <c r="A156" s="6">
        <f t="shared" si="2"/>
        <v>45902</v>
      </c>
      <c r="B156" s="19" t="e">
        <f>B155+'Soil Moisture Worksheet'!S125</f>
        <v>#REF!</v>
      </c>
      <c r="C156" s="20">
        <f>C155+'Application Rate'!C159</f>
        <v>34</v>
      </c>
    </row>
    <row r="157" spans="1:3" x14ac:dyDescent="0.45">
      <c r="A157" s="6">
        <f t="shared" si="2"/>
        <v>45903</v>
      </c>
      <c r="B157" s="19" t="e">
        <f>B156+'Soil Moisture Worksheet'!S126</f>
        <v>#REF!</v>
      </c>
      <c r="C157" s="20">
        <f>C156+'Application Rate'!C160</f>
        <v>34</v>
      </c>
    </row>
    <row r="158" spans="1:3" x14ac:dyDescent="0.45">
      <c r="A158" s="6">
        <f t="shared" si="2"/>
        <v>45904</v>
      </c>
      <c r="B158" s="19" t="e">
        <f>B157+'Soil Moisture Worksheet'!S127</f>
        <v>#REF!</v>
      </c>
      <c r="C158" s="20">
        <f>C157+'Application Rate'!C161</f>
        <v>34</v>
      </c>
    </row>
    <row r="159" spans="1:3" x14ac:dyDescent="0.45">
      <c r="A159" s="6">
        <f t="shared" si="2"/>
        <v>45905</v>
      </c>
      <c r="B159" s="19" t="e">
        <f>B158+'Soil Moisture Worksheet'!S128</f>
        <v>#REF!</v>
      </c>
      <c r="C159" s="20">
        <f>C158+'Application Rate'!C162</f>
        <v>34</v>
      </c>
    </row>
    <row r="160" spans="1:3" x14ac:dyDescent="0.45">
      <c r="A160" s="6">
        <f t="shared" si="2"/>
        <v>45906</v>
      </c>
      <c r="B160" s="19" t="e">
        <f>B159+'Soil Moisture Worksheet'!S129</f>
        <v>#REF!</v>
      </c>
      <c r="C160" s="20">
        <f>C159+'Application Rate'!C163</f>
        <v>34</v>
      </c>
    </row>
    <row r="161" spans="1:3" x14ac:dyDescent="0.45">
      <c r="A161" s="6">
        <f t="shared" si="2"/>
        <v>45907</v>
      </c>
      <c r="B161" s="19" t="e">
        <f>B160+'Soil Moisture Worksheet'!S130</f>
        <v>#REF!</v>
      </c>
      <c r="C161" s="20">
        <f>C160+'Application Rate'!C164</f>
        <v>34</v>
      </c>
    </row>
    <row r="162" spans="1:3" x14ac:dyDescent="0.45">
      <c r="A162" s="6">
        <f t="shared" si="2"/>
        <v>45908</v>
      </c>
      <c r="B162" s="19" t="e">
        <f>B161+'Soil Moisture Worksheet'!S131</f>
        <v>#REF!</v>
      </c>
      <c r="C162" s="20">
        <f>C161+'Application Rate'!C165</f>
        <v>34</v>
      </c>
    </row>
    <row r="163" spans="1:3" x14ac:dyDescent="0.45">
      <c r="A163" s="6">
        <f t="shared" si="2"/>
        <v>45909</v>
      </c>
      <c r="B163" s="19" t="e">
        <f>B162+'Soil Moisture Worksheet'!S132</f>
        <v>#REF!</v>
      </c>
      <c r="C163" s="20">
        <f>C162+'Application Rate'!C166</f>
        <v>34</v>
      </c>
    </row>
    <row r="164" spans="1:3" x14ac:dyDescent="0.45">
      <c r="A164" s="6">
        <f t="shared" si="2"/>
        <v>45910</v>
      </c>
      <c r="B164" s="19" t="e">
        <f>B163+'Soil Moisture Worksheet'!S133</f>
        <v>#REF!</v>
      </c>
      <c r="C164" s="20">
        <f>C163+'Application Rate'!C167</f>
        <v>34</v>
      </c>
    </row>
    <row r="165" spans="1:3" x14ac:dyDescent="0.45">
      <c r="A165" s="6">
        <f t="shared" si="2"/>
        <v>45911</v>
      </c>
      <c r="B165" s="19" t="e">
        <f>B164+'Soil Moisture Worksheet'!S134</f>
        <v>#REF!</v>
      </c>
      <c r="C165" s="20">
        <f>C164+'Application Rate'!C168</f>
        <v>34</v>
      </c>
    </row>
    <row r="166" spans="1:3" x14ac:dyDescent="0.45">
      <c r="A166" s="6">
        <f t="shared" si="2"/>
        <v>45912</v>
      </c>
      <c r="B166" s="19" t="e">
        <f>B165+'Soil Moisture Worksheet'!S135</f>
        <v>#REF!</v>
      </c>
      <c r="C166" s="20">
        <f>C165+'Application Rate'!C169</f>
        <v>34</v>
      </c>
    </row>
    <row r="167" spans="1:3" x14ac:dyDescent="0.45">
      <c r="A167" s="6">
        <f t="shared" si="2"/>
        <v>45913</v>
      </c>
      <c r="B167" s="19" t="e">
        <f>B166+'Soil Moisture Worksheet'!S136</f>
        <v>#REF!</v>
      </c>
      <c r="C167" s="20">
        <f>C166+'Application Rate'!C170</f>
        <v>34</v>
      </c>
    </row>
    <row r="168" spans="1:3" x14ac:dyDescent="0.45">
      <c r="A168" s="6">
        <f t="shared" si="2"/>
        <v>45914</v>
      </c>
      <c r="B168" s="19" t="e">
        <f>B167+'Soil Moisture Worksheet'!#REF!</f>
        <v>#REF!</v>
      </c>
      <c r="C168" s="20">
        <f>C167+'Application Rate'!C171</f>
        <v>34</v>
      </c>
    </row>
    <row r="169" spans="1:3" x14ac:dyDescent="0.45">
      <c r="A169" s="6">
        <f t="shared" si="2"/>
        <v>45915</v>
      </c>
      <c r="B169" s="19" t="e">
        <f>B168+'Soil Moisture Worksheet'!#REF!</f>
        <v>#REF!</v>
      </c>
      <c r="C169" s="20">
        <f>C168+'Application Rate'!C172</f>
        <v>34</v>
      </c>
    </row>
    <row r="170" spans="1:3" x14ac:dyDescent="0.45">
      <c r="A170" s="6">
        <f t="shared" si="2"/>
        <v>45916</v>
      </c>
      <c r="B170" s="19" t="e">
        <f>B169+'Soil Moisture Worksheet'!#REF!</f>
        <v>#REF!</v>
      </c>
      <c r="C170" s="20">
        <f>C169+'Application Rate'!C173</f>
        <v>34</v>
      </c>
    </row>
    <row r="171" spans="1:3" x14ac:dyDescent="0.45">
      <c r="A171" s="6">
        <f t="shared" si="2"/>
        <v>45917</v>
      </c>
      <c r="B171" s="19" t="e">
        <f>B170+'Soil Moisture Worksheet'!#REF!</f>
        <v>#REF!</v>
      </c>
      <c r="C171" s="20">
        <f>C170+'Application Rate'!C174</f>
        <v>34</v>
      </c>
    </row>
    <row r="172" spans="1:3" x14ac:dyDescent="0.45">
      <c r="A172" s="6">
        <f t="shared" si="2"/>
        <v>45918</v>
      </c>
      <c r="B172" s="19" t="e">
        <f>B171+'Soil Moisture Worksheet'!#REF!</f>
        <v>#REF!</v>
      </c>
      <c r="C172" s="20">
        <f>C171+'Application Rate'!C175</f>
        <v>34</v>
      </c>
    </row>
    <row r="173" spans="1:3" x14ac:dyDescent="0.45">
      <c r="A173" s="6">
        <f t="shared" si="2"/>
        <v>45919</v>
      </c>
      <c r="B173" s="19" t="e">
        <f>B172+'Soil Moisture Worksheet'!#REF!</f>
        <v>#REF!</v>
      </c>
      <c r="C173" s="20">
        <f>C172+'Application Rate'!C176</f>
        <v>34</v>
      </c>
    </row>
    <row r="174" spans="1:3" x14ac:dyDescent="0.45">
      <c r="A174" s="6">
        <f t="shared" si="2"/>
        <v>45920</v>
      </c>
      <c r="B174" s="19" t="e">
        <f>B173+'Soil Moisture Worksheet'!#REF!</f>
        <v>#REF!</v>
      </c>
      <c r="C174" s="20">
        <f>C173+'Application Rate'!C177</f>
        <v>34</v>
      </c>
    </row>
    <row r="175" spans="1:3" x14ac:dyDescent="0.45">
      <c r="A175" s="6">
        <f t="shared" si="2"/>
        <v>45921</v>
      </c>
      <c r="B175" s="19" t="e">
        <f>B174+'Soil Moisture Worksheet'!S137</f>
        <v>#REF!</v>
      </c>
      <c r="C175" s="20">
        <f>C174+'Application Rate'!C178</f>
        <v>34</v>
      </c>
    </row>
    <row r="176" spans="1:3" x14ac:dyDescent="0.45">
      <c r="A176" s="6">
        <f t="shared" si="2"/>
        <v>45922</v>
      </c>
      <c r="B176" s="19" t="e">
        <f>B175+'Soil Moisture Worksheet'!S138</f>
        <v>#REF!</v>
      </c>
      <c r="C176" s="20">
        <f>C175+'Application Rate'!C179</f>
        <v>34</v>
      </c>
    </row>
    <row r="177" spans="1:3" x14ac:dyDescent="0.45">
      <c r="A177" s="6">
        <f t="shared" si="2"/>
        <v>45923</v>
      </c>
      <c r="B177" s="19" t="e">
        <f>B176+'Soil Moisture Worksheet'!S139</f>
        <v>#REF!</v>
      </c>
      <c r="C177" s="20">
        <f>C176+'Application Rate'!C180</f>
        <v>34</v>
      </c>
    </row>
    <row r="178" spans="1:3" x14ac:dyDescent="0.45">
      <c r="A178" s="6">
        <f t="shared" si="2"/>
        <v>45924</v>
      </c>
      <c r="B178" s="19" t="e">
        <f>B177+'Soil Moisture Worksheet'!S140</f>
        <v>#REF!</v>
      </c>
      <c r="C178" s="20">
        <f>C177+'Application Rate'!C181</f>
        <v>34</v>
      </c>
    </row>
    <row r="179" spans="1:3" x14ac:dyDescent="0.45">
      <c r="A179" s="6">
        <f t="shared" si="2"/>
        <v>45925</v>
      </c>
      <c r="B179" s="19" t="e">
        <f>B178+'Soil Moisture Worksheet'!S141</f>
        <v>#REF!</v>
      </c>
      <c r="C179" s="20">
        <f>C178+'Application Rate'!C182</f>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241F1-F618-4737-9ADB-1AE4EE6FC992}">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ETo Penman Montheit FAO 56</vt:lpstr>
      <vt:lpstr>Soil Moisture Worksheet</vt:lpstr>
      <vt:lpstr>Application Rate</vt:lpstr>
      <vt:lpstr>Kc calculation</vt:lpstr>
      <vt:lpstr>Soil Moisture Graph</vt:lpstr>
      <vt:lpstr>ETc adj</vt:lpstr>
      <vt:lpstr>Crop Stress Factor</vt:lpstr>
      <vt:lpstr>Cumulative ET vs. Irrigation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eharmsen</dc:creator>
  <cp:lastModifiedBy>ANAS MANSOURI (RDI)</cp:lastModifiedBy>
  <dcterms:created xsi:type="dcterms:W3CDTF">2008-03-04T16:15:06Z</dcterms:created>
  <dcterms:modified xsi:type="dcterms:W3CDTF">2025-04-16T00:24:39Z</dcterms:modified>
</cp:coreProperties>
</file>